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ORKING FOLDERS\Alexandra Mackay\Docs RECEIVED for action\"/>
    </mc:Choice>
  </mc:AlternateContent>
  <xr:revisionPtr revIDLastSave="0" documentId="13_ncr:1_{A710F430-8C15-4657-AD55-9F0D222A01F5}" xr6:coauthVersionLast="47" xr6:coauthVersionMax="47" xr10:uidLastSave="{00000000-0000-0000-0000-000000000000}"/>
  <workbookProtection workbookAlgorithmName="SHA-512" workbookHashValue="gK179sH6M1XMrVzFzpOyHT/9GLF0+FbBBP3PaLb1/nWrboPuqCokjuXMBS2LTabl9Yt6BzIePs7inPf7+1MXmQ==" workbookSaltValue="aOE+Ioxecm6qVSXK06fu5w==" workbookSpinCount="100000" lockStructure="1"/>
  <bookViews>
    <workbookView xWindow="-120" yWindow="-120" windowWidth="20730" windowHeight="11160" xr2:uid="{00000000-000D-0000-FFFF-FFFF00000000}"/>
  </bookViews>
  <sheets>
    <sheet name="Report" sheetId="4" r:id="rId1"/>
    <sheet name="CFR data" sheetId="1" state="hidden" r:id="rId2"/>
  </sheets>
  <definedNames>
    <definedName name="_xlnm._FilterDatabase" localSheetId="1" hidden="1">'CFR data'!$A$3:$BV$284</definedName>
    <definedName name="data">'CFR data'!$3:$285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0" i="1" l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AT280" i="1"/>
  <c r="AU280" i="1"/>
  <c r="AV280" i="1"/>
  <c r="AW280" i="1"/>
  <c r="AX280" i="1"/>
  <c r="AY280" i="1"/>
  <c r="AZ280" i="1"/>
  <c r="BA280" i="1"/>
  <c r="BB280" i="1"/>
  <c r="BC280" i="1"/>
  <c r="BD280" i="1"/>
  <c r="BE280" i="1"/>
  <c r="BF280" i="1"/>
  <c r="BG280" i="1"/>
  <c r="BH280" i="1"/>
  <c r="BI280" i="1"/>
  <c r="BJ280" i="1"/>
  <c r="BK280" i="1"/>
  <c r="BL280" i="1"/>
  <c r="BM280" i="1"/>
  <c r="BN280" i="1"/>
  <c r="BO280" i="1"/>
  <c r="BP280" i="1"/>
  <c r="BQ280" i="1"/>
  <c r="BR280" i="1"/>
  <c r="BS280" i="1"/>
  <c r="BT280" i="1"/>
  <c r="BU280" i="1"/>
  <c r="BV280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AW281" i="1"/>
  <c r="AX281" i="1"/>
  <c r="AY281" i="1"/>
  <c r="AZ281" i="1"/>
  <c r="BA281" i="1"/>
  <c r="BB281" i="1"/>
  <c r="BC281" i="1"/>
  <c r="BD281" i="1"/>
  <c r="BE281" i="1"/>
  <c r="BF281" i="1"/>
  <c r="BG281" i="1"/>
  <c r="BH281" i="1"/>
  <c r="BI281" i="1"/>
  <c r="BJ281" i="1"/>
  <c r="BK281" i="1"/>
  <c r="BL281" i="1"/>
  <c r="BM281" i="1"/>
  <c r="BN281" i="1"/>
  <c r="BO281" i="1"/>
  <c r="BP281" i="1"/>
  <c r="BQ281" i="1"/>
  <c r="BR281" i="1"/>
  <c r="BS281" i="1"/>
  <c r="BT281" i="1"/>
  <c r="BU281" i="1"/>
  <c r="BV281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AT282" i="1"/>
  <c r="AU282" i="1"/>
  <c r="AV282" i="1"/>
  <c r="AW282" i="1"/>
  <c r="AX282" i="1"/>
  <c r="AY282" i="1"/>
  <c r="AZ282" i="1"/>
  <c r="BA282" i="1"/>
  <c r="BB282" i="1"/>
  <c r="BC282" i="1"/>
  <c r="BD282" i="1"/>
  <c r="BE282" i="1"/>
  <c r="BF282" i="1"/>
  <c r="BG282" i="1"/>
  <c r="BH282" i="1"/>
  <c r="BI282" i="1"/>
  <c r="BJ282" i="1"/>
  <c r="BK282" i="1"/>
  <c r="BL282" i="1"/>
  <c r="BM282" i="1"/>
  <c r="BN282" i="1"/>
  <c r="BO282" i="1"/>
  <c r="BP282" i="1"/>
  <c r="BQ282" i="1"/>
  <c r="BR282" i="1"/>
  <c r="BS282" i="1"/>
  <c r="BT282" i="1"/>
  <c r="BU282" i="1"/>
  <c r="BV282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AT283" i="1"/>
  <c r="AU283" i="1"/>
  <c r="AV283" i="1"/>
  <c r="AW283" i="1"/>
  <c r="AX283" i="1"/>
  <c r="AY283" i="1"/>
  <c r="AZ283" i="1"/>
  <c r="BA283" i="1"/>
  <c r="BB283" i="1"/>
  <c r="BC283" i="1"/>
  <c r="BD283" i="1"/>
  <c r="BE283" i="1"/>
  <c r="BF283" i="1"/>
  <c r="BG283" i="1"/>
  <c r="BH283" i="1"/>
  <c r="BI283" i="1"/>
  <c r="BJ283" i="1"/>
  <c r="BK283" i="1"/>
  <c r="BL283" i="1"/>
  <c r="BM283" i="1"/>
  <c r="BN283" i="1"/>
  <c r="BO283" i="1"/>
  <c r="BP283" i="1"/>
  <c r="BQ283" i="1"/>
  <c r="BR283" i="1"/>
  <c r="BS283" i="1"/>
  <c r="BT283" i="1"/>
  <c r="BU283" i="1"/>
  <c r="BV283" i="1"/>
  <c r="D283" i="1"/>
  <c r="D280" i="1"/>
  <c r="D282" i="1"/>
  <c r="D281" i="1"/>
  <c r="BV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AT284" i="1"/>
  <c r="AU284" i="1"/>
  <c r="AV284" i="1"/>
  <c r="AW284" i="1"/>
  <c r="AX284" i="1"/>
  <c r="AY284" i="1"/>
  <c r="AZ284" i="1"/>
  <c r="BA284" i="1"/>
  <c r="BB284" i="1"/>
  <c r="BC284" i="1"/>
  <c r="BD284" i="1"/>
  <c r="BE284" i="1"/>
  <c r="BF284" i="1"/>
  <c r="BG284" i="1"/>
  <c r="BH284" i="1"/>
  <c r="BI284" i="1"/>
  <c r="BJ284" i="1"/>
  <c r="BK284" i="1"/>
  <c r="BL284" i="1"/>
  <c r="BM284" i="1"/>
  <c r="BN284" i="1"/>
  <c r="BO284" i="1"/>
  <c r="BP284" i="1"/>
  <c r="BQ284" i="1"/>
  <c r="BR284" i="1"/>
  <c r="BS284" i="1"/>
  <c r="BT284" i="1"/>
  <c r="BU284" i="1"/>
  <c r="D284" i="1"/>
  <c r="CF4" i="1" l="1"/>
  <c r="H97" i="4" l="1"/>
  <c r="BY264" i="1" l="1"/>
  <c r="BZ264" i="1" s="1"/>
  <c r="CB264" i="1"/>
  <c r="CC264" i="1"/>
  <c r="CF264" i="1"/>
  <c r="CG264" i="1"/>
  <c r="CH264" i="1" l="1"/>
  <c r="CD264" i="1"/>
  <c r="BY123" i="1" l="1"/>
  <c r="CF123" i="1"/>
  <c r="H36" i="4" l="1"/>
  <c r="H35" i="4"/>
  <c r="H37" i="4"/>
  <c r="BY4" i="1" l="1"/>
  <c r="CF5" i="1"/>
  <c r="CG5" i="1"/>
  <c r="CF6" i="1"/>
  <c r="CG6" i="1"/>
  <c r="CF7" i="1"/>
  <c r="CG7" i="1"/>
  <c r="CF8" i="1"/>
  <c r="CG8" i="1"/>
  <c r="CF9" i="1"/>
  <c r="CG9" i="1"/>
  <c r="CF10" i="1"/>
  <c r="CG10" i="1"/>
  <c r="CF11" i="1"/>
  <c r="CG11" i="1"/>
  <c r="CF12" i="1"/>
  <c r="CG12" i="1"/>
  <c r="CF13" i="1"/>
  <c r="CG13" i="1"/>
  <c r="CF14" i="1"/>
  <c r="CG14" i="1"/>
  <c r="CF15" i="1"/>
  <c r="CG15" i="1"/>
  <c r="CF16" i="1"/>
  <c r="CG16" i="1"/>
  <c r="CF17" i="1"/>
  <c r="CG17" i="1"/>
  <c r="CF18" i="1"/>
  <c r="CG18" i="1"/>
  <c r="CF19" i="1"/>
  <c r="CG19" i="1"/>
  <c r="CF20" i="1"/>
  <c r="CG20" i="1"/>
  <c r="CF21" i="1"/>
  <c r="CG21" i="1"/>
  <c r="CF22" i="1"/>
  <c r="CG22" i="1"/>
  <c r="CF23" i="1"/>
  <c r="CG23" i="1"/>
  <c r="CF24" i="1"/>
  <c r="CG24" i="1"/>
  <c r="CF25" i="1"/>
  <c r="CG25" i="1"/>
  <c r="CF26" i="1"/>
  <c r="CG26" i="1"/>
  <c r="CF27" i="1"/>
  <c r="CG27" i="1"/>
  <c r="CF28" i="1"/>
  <c r="CG28" i="1"/>
  <c r="CF29" i="1"/>
  <c r="CG29" i="1"/>
  <c r="CF30" i="1"/>
  <c r="CG30" i="1"/>
  <c r="CF31" i="1"/>
  <c r="CG31" i="1"/>
  <c r="CF32" i="1"/>
  <c r="CG32" i="1"/>
  <c r="CF33" i="1"/>
  <c r="CG33" i="1"/>
  <c r="CF34" i="1"/>
  <c r="CG34" i="1"/>
  <c r="CF35" i="1"/>
  <c r="CG35" i="1"/>
  <c r="CF36" i="1"/>
  <c r="CG36" i="1"/>
  <c r="CF37" i="1"/>
  <c r="CG37" i="1"/>
  <c r="CF38" i="1"/>
  <c r="CG38" i="1"/>
  <c r="CF39" i="1"/>
  <c r="CG39" i="1"/>
  <c r="CF40" i="1"/>
  <c r="CG40" i="1"/>
  <c r="CF41" i="1"/>
  <c r="CG41" i="1"/>
  <c r="CF42" i="1"/>
  <c r="CG42" i="1"/>
  <c r="CF43" i="1"/>
  <c r="CG43" i="1"/>
  <c r="CF44" i="1"/>
  <c r="CG44" i="1"/>
  <c r="CF45" i="1"/>
  <c r="CG45" i="1"/>
  <c r="CF46" i="1"/>
  <c r="CG46" i="1"/>
  <c r="CF47" i="1"/>
  <c r="CG47" i="1"/>
  <c r="CF48" i="1"/>
  <c r="CG48" i="1"/>
  <c r="CF49" i="1"/>
  <c r="CG49" i="1"/>
  <c r="CF50" i="1"/>
  <c r="CG50" i="1"/>
  <c r="CF51" i="1"/>
  <c r="CG51" i="1"/>
  <c r="CF52" i="1"/>
  <c r="CG52" i="1"/>
  <c r="CF53" i="1"/>
  <c r="CG53" i="1"/>
  <c r="CF54" i="1"/>
  <c r="CG54" i="1"/>
  <c r="CF55" i="1"/>
  <c r="CG55" i="1"/>
  <c r="CF56" i="1"/>
  <c r="CG56" i="1"/>
  <c r="CF57" i="1"/>
  <c r="CG57" i="1"/>
  <c r="CF58" i="1"/>
  <c r="CG58" i="1"/>
  <c r="CF59" i="1"/>
  <c r="CG59" i="1"/>
  <c r="CF60" i="1"/>
  <c r="CG60" i="1"/>
  <c r="CF61" i="1"/>
  <c r="CG61" i="1"/>
  <c r="CF62" i="1"/>
  <c r="CG62" i="1"/>
  <c r="CF63" i="1"/>
  <c r="CG63" i="1"/>
  <c r="CF64" i="1"/>
  <c r="CG64" i="1"/>
  <c r="CF65" i="1"/>
  <c r="CG65" i="1"/>
  <c r="CF66" i="1"/>
  <c r="CG66" i="1"/>
  <c r="CF67" i="1"/>
  <c r="CG67" i="1"/>
  <c r="CF68" i="1"/>
  <c r="CG68" i="1"/>
  <c r="CF69" i="1"/>
  <c r="CG69" i="1"/>
  <c r="CF70" i="1"/>
  <c r="CG70" i="1"/>
  <c r="CF71" i="1"/>
  <c r="CG71" i="1"/>
  <c r="CF72" i="1"/>
  <c r="CG72" i="1"/>
  <c r="CF73" i="1"/>
  <c r="CG73" i="1"/>
  <c r="CF74" i="1"/>
  <c r="CG74" i="1"/>
  <c r="CF75" i="1"/>
  <c r="CG75" i="1"/>
  <c r="CF76" i="1"/>
  <c r="CG76" i="1"/>
  <c r="CF77" i="1"/>
  <c r="CG77" i="1"/>
  <c r="CF78" i="1"/>
  <c r="CG78" i="1"/>
  <c r="CF79" i="1"/>
  <c r="CG79" i="1"/>
  <c r="CF80" i="1"/>
  <c r="CG80" i="1"/>
  <c r="CF81" i="1"/>
  <c r="CG81" i="1"/>
  <c r="CF82" i="1"/>
  <c r="CG82" i="1"/>
  <c r="CF83" i="1"/>
  <c r="CG83" i="1"/>
  <c r="CF84" i="1"/>
  <c r="CG84" i="1"/>
  <c r="CF85" i="1"/>
  <c r="CG85" i="1"/>
  <c r="CF86" i="1"/>
  <c r="CG86" i="1"/>
  <c r="CF87" i="1"/>
  <c r="CG87" i="1"/>
  <c r="CF88" i="1"/>
  <c r="CG88" i="1"/>
  <c r="CF89" i="1"/>
  <c r="CG89" i="1"/>
  <c r="CF90" i="1"/>
  <c r="CG90" i="1"/>
  <c r="CF91" i="1"/>
  <c r="CG91" i="1"/>
  <c r="CF92" i="1"/>
  <c r="CG92" i="1"/>
  <c r="CF93" i="1"/>
  <c r="CG93" i="1"/>
  <c r="CF94" i="1"/>
  <c r="CG94" i="1"/>
  <c r="CF95" i="1"/>
  <c r="CG95" i="1"/>
  <c r="CF96" i="1"/>
  <c r="CG96" i="1"/>
  <c r="CF97" i="1"/>
  <c r="CG97" i="1"/>
  <c r="CF98" i="1"/>
  <c r="CG98" i="1"/>
  <c r="CF99" i="1"/>
  <c r="CG99" i="1"/>
  <c r="CF100" i="1"/>
  <c r="CG100" i="1"/>
  <c r="CF101" i="1"/>
  <c r="CG101" i="1"/>
  <c r="CF102" i="1"/>
  <c r="CG102" i="1"/>
  <c r="CF103" i="1"/>
  <c r="CG103" i="1"/>
  <c r="CF104" i="1"/>
  <c r="CG104" i="1"/>
  <c r="CF105" i="1"/>
  <c r="CG105" i="1"/>
  <c r="CF106" i="1"/>
  <c r="CG106" i="1"/>
  <c r="CF107" i="1"/>
  <c r="CG107" i="1"/>
  <c r="CF108" i="1"/>
  <c r="CG108" i="1"/>
  <c r="CF109" i="1"/>
  <c r="CG109" i="1"/>
  <c r="CF110" i="1"/>
  <c r="CG110" i="1"/>
  <c r="CF111" i="1"/>
  <c r="CG111" i="1"/>
  <c r="CF112" i="1"/>
  <c r="CG112" i="1"/>
  <c r="CF113" i="1"/>
  <c r="CG113" i="1"/>
  <c r="CF114" i="1"/>
  <c r="CG114" i="1"/>
  <c r="CF115" i="1"/>
  <c r="CG115" i="1"/>
  <c r="CF116" i="1"/>
  <c r="CG116" i="1"/>
  <c r="CF117" i="1"/>
  <c r="CG117" i="1"/>
  <c r="CF118" i="1"/>
  <c r="CG118" i="1"/>
  <c r="CF119" i="1"/>
  <c r="CG119" i="1"/>
  <c r="CF120" i="1"/>
  <c r="CG120" i="1"/>
  <c r="CF121" i="1"/>
  <c r="CG121" i="1"/>
  <c r="CF122" i="1"/>
  <c r="CG122" i="1"/>
  <c r="CG123" i="1"/>
  <c r="CF124" i="1"/>
  <c r="CG124" i="1"/>
  <c r="CF125" i="1"/>
  <c r="CG125" i="1"/>
  <c r="CF126" i="1"/>
  <c r="CG126" i="1"/>
  <c r="CF127" i="1"/>
  <c r="CG127" i="1"/>
  <c r="CF128" i="1"/>
  <c r="CG128" i="1"/>
  <c r="CF129" i="1"/>
  <c r="CG129" i="1"/>
  <c r="CF130" i="1"/>
  <c r="CG130" i="1"/>
  <c r="CF131" i="1"/>
  <c r="CG131" i="1"/>
  <c r="CF132" i="1"/>
  <c r="CG132" i="1"/>
  <c r="CF133" i="1"/>
  <c r="CG133" i="1"/>
  <c r="CF134" i="1"/>
  <c r="CG134" i="1"/>
  <c r="CF135" i="1"/>
  <c r="CG135" i="1"/>
  <c r="CF136" i="1"/>
  <c r="CG136" i="1"/>
  <c r="CF137" i="1"/>
  <c r="CG137" i="1"/>
  <c r="CF138" i="1"/>
  <c r="CG138" i="1"/>
  <c r="CF139" i="1"/>
  <c r="CG139" i="1"/>
  <c r="CF140" i="1"/>
  <c r="CG140" i="1"/>
  <c r="CF141" i="1"/>
  <c r="CG141" i="1"/>
  <c r="CF142" i="1"/>
  <c r="CG142" i="1"/>
  <c r="CF143" i="1"/>
  <c r="CG143" i="1"/>
  <c r="CF144" i="1"/>
  <c r="CG144" i="1"/>
  <c r="CF145" i="1"/>
  <c r="CG145" i="1"/>
  <c r="CF146" i="1"/>
  <c r="CG146" i="1"/>
  <c r="CF147" i="1"/>
  <c r="CG147" i="1"/>
  <c r="CF148" i="1"/>
  <c r="CG148" i="1"/>
  <c r="CF149" i="1"/>
  <c r="CG149" i="1"/>
  <c r="CF150" i="1"/>
  <c r="CG150" i="1"/>
  <c r="CF151" i="1"/>
  <c r="CG151" i="1"/>
  <c r="CF152" i="1"/>
  <c r="CG152" i="1"/>
  <c r="CF153" i="1"/>
  <c r="CG153" i="1"/>
  <c r="CF154" i="1"/>
  <c r="CG154" i="1"/>
  <c r="CF155" i="1"/>
  <c r="CG155" i="1"/>
  <c r="CF156" i="1"/>
  <c r="CG156" i="1"/>
  <c r="CF157" i="1"/>
  <c r="CG157" i="1"/>
  <c r="CF158" i="1"/>
  <c r="CG158" i="1"/>
  <c r="CF159" i="1"/>
  <c r="CG159" i="1"/>
  <c r="CF160" i="1"/>
  <c r="CG160" i="1"/>
  <c r="CF161" i="1"/>
  <c r="CG161" i="1"/>
  <c r="CF162" i="1"/>
  <c r="CG162" i="1"/>
  <c r="CF163" i="1"/>
  <c r="CG163" i="1"/>
  <c r="CF164" i="1"/>
  <c r="CG164" i="1"/>
  <c r="CF165" i="1"/>
  <c r="CG165" i="1"/>
  <c r="CF166" i="1"/>
  <c r="CG166" i="1"/>
  <c r="CF167" i="1"/>
  <c r="CG167" i="1"/>
  <c r="CF168" i="1"/>
  <c r="CG168" i="1"/>
  <c r="CF169" i="1"/>
  <c r="CG169" i="1"/>
  <c r="CF170" i="1"/>
  <c r="CG170" i="1"/>
  <c r="CF171" i="1"/>
  <c r="CG171" i="1"/>
  <c r="CF172" i="1"/>
  <c r="CG172" i="1"/>
  <c r="CF173" i="1"/>
  <c r="CG173" i="1"/>
  <c r="CF174" i="1"/>
  <c r="CG174" i="1"/>
  <c r="CF175" i="1"/>
  <c r="CG175" i="1"/>
  <c r="CF176" i="1"/>
  <c r="CG176" i="1"/>
  <c r="CF177" i="1"/>
  <c r="CG177" i="1"/>
  <c r="CF178" i="1"/>
  <c r="CG178" i="1"/>
  <c r="CF179" i="1"/>
  <c r="CG179" i="1"/>
  <c r="CF180" i="1"/>
  <c r="CG180" i="1"/>
  <c r="CF181" i="1"/>
  <c r="CG181" i="1"/>
  <c r="CF182" i="1"/>
  <c r="CG182" i="1"/>
  <c r="CF183" i="1"/>
  <c r="CG183" i="1"/>
  <c r="CF184" i="1"/>
  <c r="CG184" i="1"/>
  <c r="CF185" i="1"/>
  <c r="CG185" i="1"/>
  <c r="CF186" i="1"/>
  <c r="CG186" i="1"/>
  <c r="CF187" i="1"/>
  <c r="CG187" i="1"/>
  <c r="CF188" i="1"/>
  <c r="CG188" i="1"/>
  <c r="CF189" i="1"/>
  <c r="CG189" i="1"/>
  <c r="CF190" i="1"/>
  <c r="CG190" i="1"/>
  <c r="CF191" i="1"/>
  <c r="CG191" i="1"/>
  <c r="CF192" i="1"/>
  <c r="CG192" i="1"/>
  <c r="CF193" i="1"/>
  <c r="CG193" i="1"/>
  <c r="CF194" i="1"/>
  <c r="CG194" i="1"/>
  <c r="CF195" i="1"/>
  <c r="CG195" i="1"/>
  <c r="CF196" i="1"/>
  <c r="CG196" i="1"/>
  <c r="CF197" i="1"/>
  <c r="CG197" i="1"/>
  <c r="CF198" i="1"/>
  <c r="CG198" i="1"/>
  <c r="CF199" i="1"/>
  <c r="CG199" i="1"/>
  <c r="CF200" i="1"/>
  <c r="CG200" i="1"/>
  <c r="CF201" i="1"/>
  <c r="CG201" i="1"/>
  <c r="CF202" i="1"/>
  <c r="CG202" i="1"/>
  <c r="CF203" i="1"/>
  <c r="CG203" i="1"/>
  <c r="CF204" i="1"/>
  <c r="CG204" i="1"/>
  <c r="CF205" i="1"/>
  <c r="CG205" i="1"/>
  <c r="CF206" i="1"/>
  <c r="CG206" i="1"/>
  <c r="CF207" i="1"/>
  <c r="CG207" i="1"/>
  <c r="CF208" i="1"/>
  <c r="CG208" i="1"/>
  <c r="CF209" i="1"/>
  <c r="CG209" i="1"/>
  <c r="CF210" i="1"/>
  <c r="CG210" i="1"/>
  <c r="CF211" i="1"/>
  <c r="CG211" i="1"/>
  <c r="CF212" i="1"/>
  <c r="CG212" i="1"/>
  <c r="CF213" i="1"/>
  <c r="CG213" i="1"/>
  <c r="CF214" i="1"/>
  <c r="CG214" i="1"/>
  <c r="CF215" i="1"/>
  <c r="CG215" i="1"/>
  <c r="CF216" i="1"/>
  <c r="CG216" i="1"/>
  <c r="CF217" i="1"/>
  <c r="CG217" i="1"/>
  <c r="CF218" i="1"/>
  <c r="CG218" i="1"/>
  <c r="CF219" i="1"/>
  <c r="CG219" i="1"/>
  <c r="CF220" i="1"/>
  <c r="CG220" i="1"/>
  <c r="CF221" i="1"/>
  <c r="CG221" i="1"/>
  <c r="CF222" i="1"/>
  <c r="CG222" i="1"/>
  <c r="CF223" i="1"/>
  <c r="CG223" i="1"/>
  <c r="CF224" i="1"/>
  <c r="CG224" i="1"/>
  <c r="CF225" i="1"/>
  <c r="CG225" i="1"/>
  <c r="CF226" i="1"/>
  <c r="CG226" i="1"/>
  <c r="CF227" i="1"/>
  <c r="CG227" i="1"/>
  <c r="CF228" i="1"/>
  <c r="CG228" i="1"/>
  <c r="CF229" i="1"/>
  <c r="CG229" i="1"/>
  <c r="CF230" i="1"/>
  <c r="CG230" i="1"/>
  <c r="CF231" i="1"/>
  <c r="CG231" i="1"/>
  <c r="CF232" i="1"/>
  <c r="CG232" i="1"/>
  <c r="CF233" i="1"/>
  <c r="CG233" i="1"/>
  <c r="CF234" i="1"/>
  <c r="CG234" i="1"/>
  <c r="CF235" i="1"/>
  <c r="CG235" i="1"/>
  <c r="CF236" i="1"/>
  <c r="CG236" i="1"/>
  <c r="CF237" i="1"/>
  <c r="CG237" i="1"/>
  <c r="CF238" i="1"/>
  <c r="CG238" i="1"/>
  <c r="CF239" i="1"/>
  <c r="CG239" i="1"/>
  <c r="CF240" i="1"/>
  <c r="CG240" i="1"/>
  <c r="CF241" i="1"/>
  <c r="CG241" i="1"/>
  <c r="CF242" i="1"/>
  <c r="CG242" i="1"/>
  <c r="CF243" i="1"/>
  <c r="CG243" i="1"/>
  <c r="CF244" i="1"/>
  <c r="CG244" i="1"/>
  <c r="CF245" i="1"/>
  <c r="CG245" i="1"/>
  <c r="CF246" i="1"/>
  <c r="CG246" i="1"/>
  <c r="CF247" i="1"/>
  <c r="CG247" i="1"/>
  <c r="CF248" i="1"/>
  <c r="CG248" i="1"/>
  <c r="CF249" i="1"/>
  <c r="CG249" i="1"/>
  <c r="CF250" i="1"/>
  <c r="CG250" i="1"/>
  <c r="CF251" i="1"/>
  <c r="CG251" i="1"/>
  <c r="CF252" i="1"/>
  <c r="CG252" i="1"/>
  <c r="CF253" i="1"/>
  <c r="CG253" i="1"/>
  <c r="CF254" i="1"/>
  <c r="CG254" i="1"/>
  <c r="CF255" i="1"/>
  <c r="CG255" i="1"/>
  <c r="CF256" i="1"/>
  <c r="CG256" i="1"/>
  <c r="CF257" i="1"/>
  <c r="CG257" i="1"/>
  <c r="CF258" i="1"/>
  <c r="CG258" i="1"/>
  <c r="CF259" i="1"/>
  <c r="CG259" i="1"/>
  <c r="CF260" i="1"/>
  <c r="CG260" i="1"/>
  <c r="CF261" i="1"/>
  <c r="CG261" i="1"/>
  <c r="CF262" i="1"/>
  <c r="CG262" i="1"/>
  <c r="CF263" i="1"/>
  <c r="CG263" i="1"/>
  <c r="CF265" i="1"/>
  <c r="CG265" i="1"/>
  <c r="CF266" i="1"/>
  <c r="CG266" i="1"/>
  <c r="CF267" i="1"/>
  <c r="CG267" i="1"/>
  <c r="CF268" i="1"/>
  <c r="CG268" i="1"/>
  <c r="CF269" i="1"/>
  <c r="CG269" i="1"/>
  <c r="CF270" i="1"/>
  <c r="CG270" i="1"/>
  <c r="CF271" i="1"/>
  <c r="CG271" i="1"/>
  <c r="CF272" i="1"/>
  <c r="CG272" i="1"/>
  <c r="CF273" i="1"/>
  <c r="CG273" i="1"/>
  <c r="CF274" i="1"/>
  <c r="CG274" i="1"/>
  <c r="CF275" i="1"/>
  <c r="CG275" i="1"/>
  <c r="CG4" i="1"/>
  <c r="CB12" i="1" l="1"/>
  <c r="CB11" i="1"/>
  <c r="H25" i="4" l="1"/>
  <c r="CB273" i="1"/>
  <c r="CH4" i="1" l="1"/>
  <c r="CH27" i="1"/>
  <c r="CH59" i="1"/>
  <c r="CH67" i="1"/>
  <c r="CH75" i="1"/>
  <c r="CH187" i="1"/>
  <c r="CH195" i="1"/>
  <c r="CH203" i="1"/>
  <c r="CH211" i="1"/>
  <c r="CH218" i="1"/>
  <c r="CH225" i="1"/>
  <c r="CH275" i="1"/>
  <c r="CH255" i="1" l="1"/>
  <c r="CH247" i="1"/>
  <c r="CH239" i="1"/>
  <c r="CH231" i="1"/>
  <c r="CH215" i="1"/>
  <c r="CH208" i="1"/>
  <c r="CH200" i="1"/>
  <c r="CH162" i="1"/>
  <c r="CH155" i="1"/>
  <c r="CH147" i="1"/>
  <c r="CH141" i="1"/>
  <c r="CH134" i="1"/>
  <c r="CH127" i="1"/>
  <c r="CH121" i="1"/>
  <c r="CH271" i="1"/>
  <c r="CH259" i="1"/>
  <c r="CH251" i="1"/>
  <c r="CH243" i="1"/>
  <c r="CH235" i="1"/>
  <c r="CH228" i="1"/>
  <c r="CH222" i="1"/>
  <c r="CH214" i="1"/>
  <c r="CH207" i="1"/>
  <c r="CH199" i="1"/>
  <c r="CH191" i="1"/>
  <c r="CH183" i="1"/>
  <c r="CH175" i="1"/>
  <c r="CH169" i="1"/>
  <c r="CH161" i="1"/>
  <c r="CH154" i="1"/>
  <c r="CH146" i="1"/>
  <c r="CH140" i="1"/>
  <c r="CH133" i="1"/>
  <c r="CH126" i="1"/>
  <c r="CH120" i="1"/>
  <c r="CH113" i="1"/>
  <c r="CH106" i="1"/>
  <c r="CH98" i="1"/>
  <c r="CH90" i="1"/>
  <c r="CH82" i="1"/>
  <c r="CH51" i="1"/>
  <c r="CH43" i="1"/>
  <c r="CH270" i="1"/>
  <c r="CH258" i="1"/>
  <c r="CH250" i="1"/>
  <c r="CH242" i="1"/>
  <c r="CH234" i="1"/>
  <c r="CH227" i="1"/>
  <c r="CH221" i="1"/>
  <c r="CH206" i="1"/>
  <c r="CH198" i="1"/>
  <c r="CH190" i="1"/>
  <c r="CH182" i="1"/>
  <c r="CH35" i="1"/>
  <c r="CH19" i="1"/>
  <c r="CH12" i="1"/>
  <c r="CH219" i="1"/>
  <c r="CH212" i="1"/>
  <c r="CH204" i="1"/>
  <c r="CH166" i="1"/>
  <c r="CH159" i="1"/>
  <c r="CH151" i="1"/>
  <c r="CH144" i="1"/>
  <c r="CH138" i="1"/>
  <c r="CH130" i="1"/>
  <c r="CH124" i="1"/>
  <c r="CH240" i="1"/>
  <c r="CH248" i="1"/>
  <c r="CH256" i="1"/>
  <c r="CH179" i="1"/>
  <c r="CH172" i="1"/>
  <c r="CH118" i="1"/>
  <c r="CH103" i="1"/>
  <c r="CH95" i="1"/>
  <c r="CH87" i="1"/>
  <c r="CH79" i="1"/>
  <c r="CH72" i="1"/>
  <c r="CH64" i="1"/>
  <c r="CH56" i="1"/>
  <c r="CH48" i="1"/>
  <c r="CH40" i="1"/>
  <c r="CH32" i="1"/>
  <c r="CH24" i="1"/>
  <c r="CH16" i="1"/>
  <c r="CH9" i="1"/>
  <c r="CH114" i="1"/>
  <c r="CH107" i="1"/>
  <c r="CH99" i="1"/>
  <c r="CH91" i="1"/>
  <c r="CH83" i="1"/>
  <c r="CH68" i="1"/>
  <c r="CH60" i="1"/>
  <c r="CH52" i="1"/>
  <c r="CH44" i="1"/>
  <c r="CH36" i="1"/>
  <c r="CH28" i="1"/>
  <c r="CH20" i="1"/>
  <c r="CH13" i="1"/>
  <c r="CH5" i="1"/>
  <c r="CH267" i="1"/>
  <c r="CH254" i="1"/>
  <c r="CH238" i="1"/>
  <c r="CH230" i="1"/>
  <c r="CH224" i="1"/>
  <c r="CH217" i="1"/>
  <c r="CH210" i="1"/>
  <c r="CH202" i="1"/>
  <c r="CH194" i="1"/>
  <c r="CH186" i="1"/>
  <c r="CH178" i="1"/>
  <c r="CH171" i="1"/>
  <c r="CH165" i="1"/>
  <c r="CH158" i="1"/>
  <c r="CH150" i="1"/>
  <c r="CH143" i="1"/>
  <c r="CH137" i="1"/>
  <c r="CH117" i="1"/>
  <c r="CH110" i="1"/>
  <c r="CH102" i="1"/>
  <c r="CH94" i="1"/>
  <c r="CH86" i="1"/>
  <c r="CH78" i="1"/>
  <c r="CH71" i="1"/>
  <c r="CH63" i="1"/>
  <c r="CH55" i="1"/>
  <c r="CH47" i="1"/>
  <c r="CH39" i="1"/>
  <c r="CH31" i="1"/>
  <c r="CH23" i="1"/>
  <c r="CH8" i="1"/>
  <c r="CH253" i="1"/>
  <c r="CH245" i="1"/>
  <c r="CH237" i="1"/>
  <c r="CH274" i="1"/>
  <c r="CH262" i="1"/>
  <c r="CH246" i="1"/>
  <c r="CH260" i="1"/>
  <c r="CH252" i="1"/>
  <c r="CH244" i="1"/>
  <c r="CH236" i="1"/>
  <c r="CH273" i="1"/>
  <c r="CH266" i="1"/>
  <c r="CH257" i="1"/>
  <c r="CH241" i="1"/>
  <c r="CH132" i="1"/>
  <c r="CH119" i="1"/>
  <c r="CH112" i="1"/>
  <c r="CH105" i="1"/>
  <c r="CH101" i="1"/>
  <c r="CH93" i="1"/>
  <c r="CH85" i="1"/>
  <c r="CH77" i="1"/>
  <c r="CH70" i="1"/>
  <c r="CH58" i="1"/>
  <c r="CH50" i="1"/>
  <c r="CH42" i="1"/>
  <c r="CH34" i="1"/>
  <c r="CH26" i="1"/>
  <c r="CH22" i="1"/>
  <c r="CH15" i="1"/>
  <c r="CH11" i="1"/>
  <c r="CH269" i="1"/>
  <c r="CH249" i="1"/>
  <c r="CH233" i="1"/>
  <c r="CH136" i="1"/>
  <c r="CH129" i="1"/>
  <c r="CH123" i="1"/>
  <c r="CH116" i="1"/>
  <c r="CH109" i="1"/>
  <c r="CH97" i="1"/>
  <c r="CH89" i="1"/>
  <c r="CH81" i="1"/>
  <c r="CH74" i="1"/>
  <c r="CH66" i="1"/>
  <c r="CH62" i="1"/>
  <c r="CH54" i="1"/>
  <c r="CH46" i="1"/>
  <c r="CH38" i="1"/>
  <c r="CH30" i="1"/>
  <c r="CH18" i="1"/>
  <c r="CH7" i="1"/>
  <c r="CH261" i="1"/>
  <c r="CH229" i="1"/>
  <c r="CH226" i="1"/>
  <c r="CH220" i="1"/>
  <c r="CH213" i="1"/>
  <c r="CH201" i="1"/>
  <c r="CH193" i="1"/>
  <c r="CH189" i="1"/>
  <c r="CH177" i="1"/>
  <c r="CH164" i="1"/>
  <c r="CH157" i="1"/>
  <c r="CH149" i="1"/>
  <c r="CH142" i="1"/>
  <c r="CH272" i="1"/>
  <c r="CH268" i="1"/>
  <c r="CH265" i="1"/>
  <c r="CH263" i="1"/>
  <c r="CH232" i="1"/>
  <c r="CH196" i="1"/>
  <c r="CH192" i="1"/>
  <c r="CH188" i="1"/>
  <c r="CH184" i="1"/>
  <c r="CH180" i="1"/>
  <c r="CH176" i="1"/>
  <c r="CH173" i="1"/>
  <c r="CH170" i="1"/>
  <c r="CH167" i="1"/>
  <c r="CH163" i="1"/>
  <c r="CH160" i="1"/>
  <c r="CH156" i="1"/>
  <c r="CH152" i="1"/>
  <c r="CH148" i="1"/>
  <c r="CH145" i="1"/>
  <c r="CH139" i="1"/>
  <c r="CH135" i="1"/>
  <c r="CH131" i="1"/>
  <c r="CH128" i="1"/>
  <c r="CH125" i="1"/>
  <c r="CH122" i="1"/>
  <c r="CH115" i="1"/>
  <c r="CH111" i="1"/>
  <c r="CH108" i="1"/>
  <c r="CH104" i="1"/>
  <c r="CH100" i="1"/>
  <c r="CH96" i="1"/>
  <c r="CH92" i="1"/>
  <c r="CH88" i="1"/>
  <c r="CH84" i="1"/>
  <c r="CH80" i="1"/>
  <c r="CH76" i="1"/>
  <c r="CH73" i="1"/>
  <c r="CH69" i="1"/>
  <c r="CH65" i="1"/>
  <c r="CH61" i="1"/>
  <c r="CH57" i="1"/>
  <c r="CH53" i="1"/>
  <c r="CH49" i="1"/>
  <c r="CH45" i="1"/>
  <c r="CH41" i="1"/>
  <c r="CH37" i="1"/>
  <c r="CH33" i="1"/>
  <c r="CH29" i="1"/>
  <c r="CH25" i="1"/>
  <c r="CH21" i="1"/>
  <c r="CH17" i="1"/>
  <c r="CH14" i="1"/>
  <c r="CH10" i="1"/>
  <c r="CH6" i="1"/>
  <c r="CH223" i="1"/>
  <c r="CH216" i="1"/>
  <c r="CH209" i="1"/>
  <c r="CH205" i="1"/>
  <c r="CH197" i="1"/>
  <c r="CH185" i="1"/>
  <c r="CH181" i="1"/>
  <c r="CH174" i="1"/>
  <c r="CH168" i="1"/>
  <c r="CH153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53" i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69" i="1"/>
  <c r="CC70" i="1"/>
  <c r="CC71" i="1"/>
  <c r="CC72" i="1"/>
  <c r="CC73" i="1"/>
  <c r="CC74" i="1"/>
  <c r="CC75" i="1"/>
  <c r="CC76" i="1"/>
  <c r="CC77" i="1"/>
  <c r="CC78" i="1"/>
  <c r="CC79" i="1"/>
  <c r="CC80" i="1"/>
  <c r="CC81" i="1"/>
  <c r="CC82" i="1"/>
  <c r="CC83" i="1"/>
  <c r="CC84" i="1"/>
  <c r="CC85" i="1"/>
  <c r="CC86" i="1"/>
  <c r="CC87" i="1"/>
  <c r="CC88" i="1"/>
  <c r="CC89" i="1"/>
  <c r="CC90" i="1"/>
  <c r="CC91" i="1"/>
  <c r="CC92" i="1"/>
  <c r="CC93" i="1"/>
  <c r="CC94" i="1"/>
  <c r="CC95" i="1"/>
  <c r="CC96" i="1"/>
  <c r="CC97" i="1"/>
  <c r="CC98" i="1"/>
  <c r="CC99" i="1"/>
  <c r="CC100" i="1"/>
  <c r="CC101" i="1"/>
  <c r="CC102" i="1"/>
  <c r="CC103" i="1"/>
  <c r="CC104" i="1"/>
  <c r="CC105" i="1"/>
  <c r="CC106" i="1"/>
  <c r="CC107" i="1"/>
  <c r="CC108" i="1"/>
  <c r="CC109" i="1"/>
  <c r="CC110" i="1"/>
  <c r="CC111" i="1"/>
  <c r="CC112" i="1"/>
  <c r="CC113" i="1"/>
  <c r="CC114" i="1"/>
  <c r="CC115" i="1"/>
  <c r="CC116" i="1"/>
  <c r="CC117" i="1"/>
  <c r="CC118" i="1"/>
  <c r="CC119" i="1"/>
  <c r="CC120" i="1"/>
  <c r="CC121" i="1"/>
  <c r="CC122" i="1"/>
  <c r="CC123" i="1"/>
  <c r="CC124" i="1"/>
  <c r="CC125" i="1"/>
  <c r="CC126" i="1"/>
  <c r="CC127" i="1"/>
  <c r="CC128" i="1"/>
  <c r="CC129" i="1"/>
  <c r="CC130" i="1"/>
  <c r="CC131" i="1"/>
  <c r="CC132" i="1"/>
  <c r="CC133" i="1"/>
  <c r="CC134" i="1"/>
  <c r="CC135" i="1"/>
  <c r="CC136" i="1"/>
  <c r="CC137" i="1"/>
  <c r="CC138" i="1"/>
  <c r="CC139" i="1"/>
  <c r="CC140" i="1"/>
  <c r="CC141" i="1"/>
  <c r="CC142" i="1"/>
  <c r="CC143" i="1"/>
  <c r="CC144" i="1"/>
  <c r="CC145" i="1"/>
  <c r="CC146" i="1"/>
  <c r="CC147" i="1"/>
  <c r="CC148" i="1"/>
  <c r="CC149" i="1"/>
  <c r="CC150" i="1"/>
  <c r="CC151" i="1"/>
  <c r="CC152" i="1"/>
  <c r="CC153" i="1"/>
  <c r="CC154" i="1"/>
  <c r="CC155" i="1"/>
  <c r="CC156" i="1"/>
  <c r="CC157" i="1"/>
  <c r="CC158" i="1"/>
  <c r="CC159" i="1"/>
  <c r="CC160" i="1"/>
  <c r="CC161" i="1"/>
  <c r="CC162" i="1"/>
  <c r="CC163" i="1"/>
  <c r="CC164" i="1"/>
  <c r="CC165" i="1"/>
  <c r="CC166" i="1"/>
  <c r="CC167" i="1"/>
  <c r="CC168" i="1"/>
  <c r="CC169" i="1"/>
  <c r="CC170" i="1"/>
  <c r="CC171" i="1"/>
  <c r="CC172" i="1"/>
  <c r="CC173" i="1"/>
  <c r="CC174" i="1"/>
  <c r="CC175" i="1"/>
  <c r="CC176" i="1"/>
  <c r="CC177" i="1"/>
  <c r="CC178" i="1"/>
  <c r="CC179" i="1"/>
  <c r="CC180" i="1"/>
  <c r="CC181" i="1"/>
  <c r="CC182" i="1"/>
  <c r="CC183" i="1"/>
  <c r="CC184" i="1"/>
  <c r="CC185" i="1"/>
  <c r="CC186" i="1"/>
  <c r="CC187" i="1"/>
  <c r="CC188" i="1"/>
  <c r="CC189" i="1"/>
  <c r="CC190" i="1"/>
  <c r="CC191" i="1"/>
  <c r="CC192" i="1"/>
  <c r="CC193" i="1"/>
  <c r="CC194" i="1"/>
  <c r="CC195" i="1"/>
  <c r="CC196" i="1"/>
  <c r="CC197" i="1"/>
  <c r="CC198" i="1"/>
  <c r="CC199" i="1"/>
  <c r="CC200" i="1"/>
  <c r="CC201" i="1"/>
  <c r="CC202" i="1"/>
  <c r="CC203" i="1"/>
  <c r="CC204" i="1"/>
  <c r="CC205" i="1"/>
  <c r="CC206" i="1"/>
  <c r="CC207" i="1"/>
  <c r="CC208" i="1"/>
  <c r="CC209" i="1"/>
  <c r="CC210" i="1"/>
  <c r="CC211" i="1"/>
  <c r="CC212" i="1"/>
  <c r="CC213" i="1"/>
  <c r="CC214" i="1"/>
  <c r="CC215" i="1"/>
  <c r="CC216" i="1"/>
  <c r="CC217" i="1"/>
  <c r="CC218" i="1"/>
  <c r="CC219" i="1"/>
  <c r="CC220" i="1"/>
  <c r="CC221" i="1"/>
  <c r="CC222" i="1"/>
  <c r="CC223" i="1"/>
  <c r="CC224" i="1"/>
  <c r="CC225" i="1"/>
  <c r="CC226" i="1"/>
  <c r="CC227" i="1"/>
  <c r="CC228" i="1"/>
  <c r="CC229" i="1"/>
  <c r="CC230" i="1"/>
  <c r="CC231" i="1"/>
  <c r="CC232" i="1"/>
  <c r="CC233" i="1"/>
  <c r="CC234" i="1"/>
  <c r="CC235" i="1"/>
  <c r="CC236" i="1"/>
  <c r="CC237" i="1"/>
  <c r="CC238" i="1"/>
  <c r="CC239" i="1"/>
  <c r="CC240" i="1"/>
  <c r="CC241" i="1"/>
  <c r="CC242" i="1"/>
  <c r="CC243" i="1"/>
  <c r="CC244" i="1"/>
  <c r="CC245" i="1"/>
  <c r="CC246" i="1"/>
  <c r="CC247" i="1"/>
  <c r="CC248" i="1"/>
  <c r="CC249" i="1"/>
  <c r="CC250" i="1"/>
  <c r="CC251" i="1"/>
  <c r="CC252" i="1"/>
  <c r="CC253" i="1"/>
  <c r="CC254" i="1"/>
  <c r="CC255" i="1"/>
  <c r="CC256" i="1"/>
  <c r="CC257" i="1"/>
  <c r="CC258" i="1"/>
  <c r="CC259" i="1"/>
  <c r="CC260" i="1"/>
  <c r="CC261" i="1"/>
  <c r="CC262" i="1"/>
  <c r="CC263" i="1"/>
  <c r="CC265" i="1"/>
  <c r="CC266" i="1"/>
  <c r="CC267" i="1"/>
  <c r="CC268" i="1"/>
  <c r="CC269" i="1"/>
  <c r="CC270" i="1"/>
  <c r="CC271" i="1"/>
  <c r="CC272" i="1"/>
  <c r="CC273" i="1"/>
  <c r="CC274" i="1"/>
  <c r="CC275" i="1"/>
  <c r="CC4" i="1"/>
  <c r="CB5" i="1"/>
  <c r="CB6" i="1"/>
  <c r="CB7" i="1"/>
  <c r="CB8" i="1"/>
  <c r="CB9" i="1"/>
  <c r="CB10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74" i="1"/>
  <c r="CB75" i="1"/>
  <c r="CB76" i="1"/>
  <c r="CB77" i="1"/>
  <c r="CB78" i="1"/>
  <c r="CB79" i="1"/>
  <c r="CB80" i="1"/>
  <c r="CB81" i="1"/>
  <c r="CB82" i="1"/>
  <c r="CB83" i="1"/>
  <c r="CB84" i="1"/>
  <c r="CB85" i="1"/>
  <c r="CB86" i="1"/>
  <c r="CB87" i="1"/>
  <c r="CB88" i="1"/>
  <c r="CB89" i="1"/>
  <c r="CB90" i="1"/>
  <c r="CB91" i="1"/>
  <c r="CB92" i="1"/>
  <c r="CB93" i="1"/>
  <c r="CB94" i="1"/>
  <c r="CB95" i="1"/>
  <c r="CB96" i="1"/>
  <c r="CB97" i="1"/>
  <c r="CB98" i="1"/>
  <c r="CB99" i="1"/>
  <c r="CB100" i="1"/>
  <c r="CB101" i="1"/>
  <c r="CB102" i="1"/>
  <c r="CB103" i="1"/>
  <c r="CB104" i="1"/>
  <c r="CB105" i="1"/>
  <c r="CB106" i="1"/>
  <c r="CB107" i="1"/>
  <c r="CB108" i="1"/>
  <c r="CB109" i="1"/>
  <c r="CB110" i="1"/>
  <c r="CB111" i="1"/>
  <c r="CB112" i="1"/>
  <c r="CB113" i="1"/>
  <c r="CB114" i="1"/>
  <c r="CB115" i="1"/>
  <c r="CB116" i="1"/>
  <c r="CB117" i="1"/>
  <c r="CB118" i="1"/>
  <c r="CB119" i="1"/>
  <c r="CB120" i="1"/>
  <c r="CB121" i="1"/>
  <c r="CB122" i="1"/>
  <c r="CB123" i="1"/>
  <c r="CB124" i="1"/>
  <c r="CB125" i="1"/>
  <c r="CB126" i="1"/>
  <c r="CB127" i="1"/>
  <c r="CB128" i="1"/>
  <c r="CB129" i="1"/>
  <c r="CB130" i="1"/>
  <c r="CB131" i="1"/>
  <c r="CB132" i="1"/>
  <c r="CB133" i="1"/>
  <c r="CB134" i="1"/>
  <c r="CB135" i="1"/>
  <c r="CB136" i="1"/>
  <c r="CB137" i="1"/>
  <c r="CB138" i="1"/>
  <c r="CB139" i="1"/>
  <c r="CB140" i="1"/>
  <c r="CB141" i="1"/>
  <c r="CB142" i="1"/>
  <c r="CB143" i="1"/>
  <c r="CB144" i="1"/>
  <c r="CB145" i="1"/>
  <c r="CB146" i="1"/>
  <c r="CB147" i="1"/>
  <c r="CB148" i="1"/>
  <c r="CB149" i="1"/>
  <c r="CB150" i="1"/>
  <c r="CB151" i="1"/>
  <c r="CB152" i="1"/>
  <c r="CB153" i="1"/>
  <c r="CB154" i="1"/>
  <c r="CB155" i="1"/>
  <c r="CB156" i="1"/>
  <c r="CB157" i="1"/>
  <c r="CB158" i="1"/>
  <c r="CB159" i="1"/>
  <c r="CB160" i="1"/>
  <c r="CB161" i="1"/>
  <c r="CB162" i="1"/>
  <c r="CB163" i="1"/>
  <c r="CB164" i="1"/>
  <c r="CB165" i="1"/>
  <c r="CB166" i="1"/>
  <c r="CB167" i="1"/>
  <c r="CB168" i="1"/>
  <c r="CB169" i="1"/>
  <c r="CB170" i="1"/>
  <c r="CB171" i="1"/>
  <c r="CB172" i="1"/>
  <c r="CB173" i="1"/>
  <c r="CB174" i="1"/>
  <c r="CB175" i="1"/>
  <c r="CB176" i="1"/>
  <c r="CB177" i="1"/>
  <c r="CB178" i="1"/>
  <c r="CB179" i="1"/>
  <c r="CB180" i="1"/>
  <c r="CB181" i="1"/>
  <c r="CB182" i="1"/>
  <c r="CB183" i="1"/>
  <c r="CB184" i="1"/>
  <c r="CB185" i="1"/>
  <c r="CB186" i="1"/>
  <c r="CB187" i="1"/>
  <c r="CB188" i="1"/>
  <c r="CB189" i="1"/>
  <c r="CB190" i="1"/>
  <c r="CB191" i="1"/>
  <c r="CB192" i="1"/>
  <c r="CB193" i="1"/>
  <c r="CB194" i="1"/>
  <c r="CB195" i="1"/>
  <c r="CB196" i="1"/>
  <c r="CB197" i="1"/>
  <c r="CB198" i="1"/>
  <c r="CB199" i="1"/>
  <c r="CB200" i="1"/>
  <c r="CB201" i="1"/>
  <c r="CB202" i="1"/>
  <c r="CB203" i="1"/>
  <c r="CB204" i="1"/>
  <c r="CB205" i="1"/>
  <c r="CB206" i="1"/>
  <c r="CB207" i="1"/>
  <c r="CB208" i="1"/>
  <c r="CB209" i="1"/>
  <c r="CB210" i="1"/>
  <c r="CB211" i="1"/>
  <c r="CB212" i="1"/>
  <c r="CB213" i="1"/>
  <c r="CB214" i="1"/>
  <c r="CB215" i="1"/>
  <c r="CB216" i="1"/>
  <c r="CB217" i="1"/>
  <c r="CB218" i="1"/>
  <c r="CB219" i="1"/>
  <c r="CB220" i="1"/>
  <c r="CB221" i="1"/>
  <c r="CB222" i="1"/>
  <c r="CB223" i="1"/>
  <c r="CB224" i="1"/>
  <c r="CB225" i="1"/>
  <c r="CB226" i="1"/>
  <c r="CB227" i="1"/>
  <c r="CB228" i="1"/>
  <c r="CB229" i="1"/>
  <c r="CB230" i="1"/>
  <c r="CB231" i="1"/>
  <c r="CB232" i="1"/>
  <c r="CB233" i="1"/>
  <c r="CB234" i="1"/>
  <c r="CB235" i="1"/>
  <c r="CB236" i="1"/>
  <c r="CB237" i="1"/>
  <c r="CB238" i="1"/>
  <c r="CB239" i="1"/>
  <c r="CB240" i="1"/>
  <c r="CB241" i="1"/>
  <c r="CB242" i="1"/>
  <c r="CB243" i="1"/>
  <c r="CB244" i="1"/>
  <c r="CB245" i="1"/>
  <c r="CB246" i="1"/>
  <c r="CB247" i="1"/>
  <c r="CB248" i="1"/>
  <c r="CB249" i="1"/>
  <c r="CB250" i="1"/>
  <c r="CB251" i="1"/>
  <c r="CB252" i="1"/>
  <c r="CB253" i="1"/>
  <c r="CB254" i="1"/>
  <c r="CB255" i="1"/>
  <c r="CB256" i="1"/>
  <c r="CB257" i="1"/>
  <c r="CB258" i="1"/>
  <c r="CB259" i="1"/>
  <c r="CB260" i="1"/>
  <c r="CB261" i="1"/>
  <c r="CB262" i="1"/>
  <c r="CB263" i="1"/>
  <c r="CB265" i="1"/>
  <c r="CB266" i="1"/>
  <c r="CB267" i="1"/>
  <c r="CB268" i="1"/>
  <c r="CB269" i="1"/>
  <c r="CB270" i="1"/>
  <c r="CB271" i="1"/>
  <c r="CB272" i="1"/>
  <c r="CB274" i="1"/>
  <c r="CB275" i="1"/>
  <c r="CB4" i="1"/>
  <c r="CD268" i="1" l="1"/>
  <c r="CD263" i="1"/>
  <c r="CD256" i="1"/>
  <c r="CD240" i="1"/>
  <c r="CD232" i="1"/>
  <c r="CD219" i="1"/>
  <c r="CD204" i="1"/>
  <c r="CD196" i="1"/>
  <c r="CD188" i="1"/>
  <c r="CD180" i="1"/>
  <c r="CD173" i="1"/>
  <c r="CD167" i="1"/>
  <c r="CD160" i="1"/>
  <c r="CD152" i="1"/>
  <c r="CD145" i="1"/>
  <c r="CD139" i="1"/>
  <c r="CD131" i="1"/>
  <c r="CD125" i="1"/>
  <c r="CD111" i="1"/>
  <c r="CD104" i="1"/>
  <c r="CD96" i="1"/>
  <c r="CD88" i="1"/>
  <c r="CD80" i="1"/>
  <c r="CD73" i="1"/>
  <c r="CD65" i="1"/>
  <c r="CD57" i="1"/>
  <c r="CD49" i="1"/>
  <c r="CD41" i="1"/>
  <c r="CD33" i="1"/>
  <c r="CD25" i="1"/>
  <c r="CD273" i="1"/>
  <c r="CD266" i="1"/>
  <c r="CD216" i="1"/>
  <c r="CD201" i="1"/>
  <c r="CD193" i="1"/>
  <c r="CD185" i="1"/>
  <c r="CD177" i="1"/>
  <c r="CD157" i="1"/>
  <c r="CD142" i="1"/>
  <c r="CD129" i="1"/>
  <c r="CD123" i="1"/>
  <c r="CD109" i="1"/>
  <c r="CD85" i="1"/>
  <c r="CD38" i="1"/>
  <c r="CD261" i="1"/>
  <c r="CD223" i="1"/>
  <c r="CD212" i="1"/>
  <c r="CD77" i="1"/>
  <c r="CD70" i="1"/>
  <c r="CD62" i="1"/>
  <c r="CD22" i="1"/>
  <c r="CD275" i="1"/>
  <c r="CD247" i="1"/>
  <c r="CD239" i="1"/>
  <c r="CD231" i="1"/>
  <c r="CD218" i="1"/>
  <c r="CD203" i="1"/>
  <c r="CD187" i="1"/>
  <c r="CD179" i="1"/>
  <c r="CD172" i="1"/>
  <c r="CD166" i="1"/>
  <c r="CD159" i="1"/>
  <c r="CD144" i="1"/>
  <c r="CD130" i="1"/>
  <c r="CD124" i="1"/>
  <c r="CD118" i="1"/>
  <c r="CD103" i="1"/>
  <c r="CD87" i="1"/>
  <c r="CD72" i="1"/>
  <c r="CD64" i="1"/>
  <c r="CD56" i="1"/>
  <c r="CD40" i="1"/>
  <c r="CD24" i="1"/>
  <c r="CD16" i="1"/>
  <c r="CD9" i="1"/>
  <c r="CD248" i="1"/>
  <c r="CD4" i="1"/>
  <c r="CD271" i="1"/>
  <c r="CD259" i="1"/>
  <c r="CD251" i="1"/>
  <c r="CD235" i="1"/>
  <c r="CD222" i="1"/>
  <c r="CD214" i="1"/>
  <c r="CD207" i="1"/>
  <c r="CD191" i="1"/>
  <c r="CD175" i="1"/>
  <c r="CD162" i="1"/>
  <c r="CD155" i="1"/>
  <c r="CD147" i="1"/>
  <c r="CD134" i="1"/>
  <c r="CD121" i="1"/>
  <c r="CD107" i="1"/>
  <c r="CD99" i="1"/>
  <c r="CD91" i="1"/>
  <c r="CD60" i="1"/>
  <c r="CD44" i="1"/>
  <c r="CD36" i="1"/>
  <c r="CD28" i="1"/>
  <c r="CD20" i="1"/>
  <c r="CD13" i="1"/>
  <c r="CD5" i="1"/>
  <c r="CD274" i="1"/>
  <c r="CD267" i="1"/>
  <c r="CD262" i="1"/>
  <c r="CD254" i="1"/>
  <c r="CD246" i="1"/>
  <c r="CD238" i="1"/>
  <c r="CD230" i="1"/>
  <c r="CD224" i="1"/>
  <c r="CD217" i="1"/>
  <c r="CD210" i="1"/>
  <c r="CD202" i="1"/>
  <c r="CD194" i="1"/>
  <c r="CD186" i="1"/>
  <c r="CD178" i="1"/>
  <c r="CD171" i="1"/>
  <c r="CD165" i="1"/>
  <c r="CD158" i="1"/>
  <c r="CD150" i="1"/>
  <c r="CD143" i="1"/>
  <c r="CD137" i="1"/>
  <c r="CD117" i="1"/>
  <c r="CD110" i="1"/>
  <c r="CD102" i="1"/>
  <c r="CD94" i="1"/>
  <c r="CD86" i="1"/>
  <c r="CD78" i="1"/>
  <c r="CD71" i="1"/>
  <c r="CD63" i="1"/>
  <c r="CD55" i="1"/>
  <c r="CD47" i="1"/>
  <c r="CD39" i="1"/>
  <c r="CD31" i="1"/>
  <c r="CD23" i="1"/>
  <c r="CD8" i="1"/>
  <c r="CD272" i="1"/>
  <c r="CD265" i="1"/>
  <c r="CD252" i="1"/>
  <c r="CD236" i="1"/>
  <c r="CD208" i="1"/>
  <c r="CD192" i="1"/>
  <c r="CD176" i="1"/>
  <c r="CD163" i="1"/>
  <c r="CD148" i="1"/>
  <c r="CD135" i="1"/>
  <c r="CD122" i="1"/>
  <c r="CD108" i="1"/>
  <c r="CD92" i="1"/>
  <c r="CD76" i="1"/>
  <c r="CD61" i="1"/>
  <c r="CD45" i="1"/>
  <c r="CD37" i="1"/>
  <c r="CD29" i="1"/>
  <c r="CD21" i="1"/>
  <c r="CD14" i="1"/>
  <c r="CD6" i="1"/>
  <c r="CD270" i="1"/>
  <c r="CD258" i="1"/>
  <c r="CD250" i="1"/>
  <c r="CD242" i="1"/>
  <c r="CD234" i="1"/>
  <c r="CD227" i="1"/>
  <c r="CD221" i="1"/>
  <c r="CD206" i="1"/>
  <c r="CD198" i="1"/>
  <c r="CD190" i="1"/>
  <c r="CD182" i="1"/>
  <c r="CD169" i="1"/>
  <c r="CD161" i="1"/>
  <c r="CD154" i="1"/>
  <c r="CD146" i="1"/>
  <c r="CD140" i="1"/>
  <c r="CD133" i="1"/>
  <c r="CD126" i="1"/>
  <c r="CD120" i="1"/>
  <c r="CD113" i="1"/>
  <c r="CD106" i="1"/>
  <c r="CD98" i="1"/>
  <c r="CD90" i="1"/>
  <c r="CD82" i="1"/>
  <c r="CD75" i="1"/>
  <c r="CD67" i="1"/>
  <c r="CD59" i="1"/>
  <c r="CD51" i="1"/>
  <c r="CD43" i="1"/>
  <c r="CD35" i="1"/>
  <c r="CD27" i="1"/>
  <c r="CD19" i="1"/>
  <c r="CD12" i="1"/>
  <c r="CD269" i="1"/>
  <c r="CD220" i="1"/>
  <c r="CD213" i="1"/>
  <c r="CD205" i="1"/>
  <c r="CD197" i="1"/>
  <c r="CD174" i="1"/>
  <c r="CD153" i="1"/>
  <c r="CD105" i="1"/>
  <c r="CD97" i="1"/>
  <c r="CD81" i="1"/>
  <c r="CD58" i="1"/>
  <c r="CD50" i="1"/>
  <c r="CD42" i="1"/>
  <c r="CD34" i="1"/>
  <c r="CD11" i="1"/>
  <c r="CD184" i="1"/>
  <c r="CD128" i="1"/>
  <c r="CD53" i="1"/>
  <c r="CD10" i="1"/>
  <c r="CD257" i="1"/>
  <c r="CD253" i="1"/>
  <c r="CD249" i="1"/>
  <c r="CD245" i="1"/>
  <c r="CD241" i="1"/>
  <c r="CD237" i="1"/>
  <c r="CD233" i="1"/>
  <c r="CD229" i="1"/>
  <c r="CD226" i="1"/>
  <c r="CD209" i="1"/>
  <c r="CD189" i="1"/>
  <c r="CD181" i="1"/>
  <c r="CD168" i="1"/>
  <c r="CD164" i="1"/>
  <c r="CD149" i="1"/>
  <c r="CD136" i="1"/>
  <c r="CD132" i="1"/>
  <c r="CD119" i="1"/>
  <c r="CD116" i="1"/>
  <c r="CD112" i="1"/>
  <c r="CD101" i="1"/>
  <c r="CD93" i="1"/>
  <c r="CD89" i="1"/>
  <c r="CD74" i="1"/>
  <c r="CD66" i="1"/>
  <c r="CD54" i="1"/>
  <c r="CD46" i="1"/>
  <c r="CD30" i="1"/>
  <c r="CD26" i="1"/>
  <c r="CD18" i="1"/>
  <c r="CD15" i="1"/>
  <c r="CD7" i="1"/>
  <c r="CD244" i="1"/>
  <c r="CD200" i="1"/>
  <c r="CD156" i="1"/>
  <c r="CD100" i="1"/>
  <c r="CD84" i="1"/>
  <c r="CD255" i="1"/>
  <c r="CD243" i="1"/>
  <c r="CD228" i="1"/>
  <c r="CD225" i="1"/>
  <c r="CD211" i="1"/>
  <c r="CD199" i="1"/>
  <c r="CD195" i="1"/>
  <c r="CD183" i="1"/>
  <c r="CD151" i="1"/>
  <c r="CD141" i="1"/>
  <c r="CD138" i="1"/>
  <c r="CD127" i="1"/>
  <c r="CD114" i="1"/>
  <c r="CD95" i="1"/>
  <c r="CD83" i="1"/>
  <c r="CD79" i="1"/>
  <c r="CD68" i="1"/>
  <c r="CD52" i="1"/>
  <c r="CD48" i="1"/>
  <c r="CD32" i="1"/>
  <c r="CD260" i="1"/>
  <c r="CD215" i="1"/>
  <c r="CD170" i="1"/>
  <c r="CD115" i="1"/>
  <c r="CD69" i="1"/>
  <c r="CD17" i="1"/>
  <c r="BY12" i="1"/>
  <c r="BZ12" i="1" s="1"/>
  <c r="BY5" i="1"/>
  <c r="BZ5" i="1" s="1"/>
  <c r="BY6" i="1"/>
  <c r="BZ6" i="1" s="1"/>
  <c r="BY7" i="1"/>
  <c r="BZ7" i="1" s="1"/>
  <c r="BY8" i="1"/>
  <c r="BZ8" i="1" s="1"/>
  <c r="BY9" i="1"/>
  <c r="BZ9" i="1" s="1"/>
  <c r="BY10" i="1"/>
  <c r="BZ10" i="1" s="1"/>
  <c r="BY11" i="1"/>
  <c r="BZ11" i="1" s="1"/>
  <c r="BY13" i="1"/>
  <c r="BZ13" i="1" s="1"/>
  <c r="BY14" i="1"/>
  <c r="BZ14" i="1" s="1"/>
  <c r="BY15" i="1"/>
  <c r="BZ15" i="1" s="1"/>
  <c r="BY16" i="1"/>
  <c r="BZ16" i="1" s="1"/>
  <c r="BY17" i="1"/>
  <c r="BZ17" i="1" s="1"/>
  <c r="BY18" i="1"/>
  <c r="BZ18" i="1" s="1"/>
  <c r="BY19" i="1"/>
  <c r="BZ19" i="1" s="1"/>
  <c r="BY20" i="1"/>
  <c r="BZ20" i="1" s="1"/>
  <c r="BY21" i="1"/>
  <c r="BZ21" i="1" s="1"/>
  <c r="BY22" i="1"/>
  <c r="BZ22" i="1" s="1"/>
  <c r="BY23" i="1"/>
  <c r="BZ23" i="1" s="1"/>
  <c r="BY24" i="1"/>
  <c r="BZ24" i="1" s="1"/>
  <c r="BY25" i="1"/>
  <c r="BZ25" i="1" s="1"/>
  <c r="BY26" i="1"/>
  <c r="BZ26" i="1" s="1"/>
  <c r="BY27" i="1"/>
  <c r="BZ27" i="1" s="1"/>
  <c r="BY28" i="1"/>
  <c r="BZ28" i="1" s="1"/>
  <c r="BY29" i="1"/>
  <c r="BZ29" i="1" s="1"/>
  <c r="BY30" i="1"/>
  <c r="BZ30" i="1" s="1"/>
  <c r="BY31" i="1"/>
  <c r="BZ31" i="1" s="1"/>
  <c r="BY32" i="1"/>
  <c r="BZ32" i="1" s="1"/>
  <c r="BY33" i="1"/>
  <c r="BZ33" i="1" s="1"/>
  <c r="BY34" i="1"/>
  <c r="BZ34" i="1" s="1"/>
  <c r="BY35" i="1"/>
  <c r="BZ35" i="1" s="1"/>
  <c r="BY36" i="1"/>
  <c r="BZ36" i="1" s="1"/>
  <c r="BY37" i="1"/>
  <c r="BZ37" i="1" s="1"/>
  <c r="BY38" i="1"/>
  <c r="BZ38" i="1" s="1"/>
  <c r="BY39" i="1"/>
  <c r="BZ39" i="1" s="1"/>
  <c r="BY40" i="1"/>
  <c r="BZ40" i="1" s="1"/>
  <c r="BY41" i="1"/>
  <c r="BZ41" i="1" s="1"/>
  <c r="BY42" i="1"/>
  <c r="BZ42" i="1" s="1"/>
  <c r="BY43" i="1"/>
  <c r="BZ43" i="1" s="1"/>
  <c r="BY44" i="1"/>
  <c r="BZ44" i="1" s="1"/>
  <c r="BY45" i="1"/>
  <c r="BZ45" i="1" s="1"/>
  <c r="BY46" i="1"/>
  <c r="BZ46" i="1" s="1"/>
  <c r="BY47" i="1"/>
  <c r="BZ47" i="1" s="1"/>
  <c r="BY48" i="1"/>
  <c r="BZ48" i="1" s="1"/>
  <c r="BY49" i="1"/>
  <c r="BZ49" i="1" s="1"/>
  <c r="BY50" i="1"/>
  <c r="BZ50" i="1" s="1"/>
  <c r="BY51" i="1"/>
  <c r="BZ51" i="1" s="1"/>
  <c r="BY52" i="1"/>
  <c r="BZ52" i="1" s="1"/>
  <c r="BY53" i="1"/>
  <c r="BZ53" i="1" s="1"/>
  <c r="BY54" i="1"/>
  <c r="BZ54" i="1" s="1"/>
  <c r="BY55" i="1"/>
  <c r="BZ55" i="1" s="1"/>
  <c r="BY56" i="1"/>
  <c r="BZ56" i="1" s="1"/>
  <c r="BY57" i="1"/>
  <c r="BZ57" i="1" s="1"/>
  <c r="BY58" i="1"/>
  <c r="BZ58" i="1" s="1"/>
  <c r="BY59" i="1"/>
  <c r="BZ59" i="1" s="1"/>
  <c r="BY60" i="1"/>
  <c r="BZ60" i="1" s="1"/>
  <c r="BY61" i="1"/>
  <c r="BZ61" i="1" s="1"/>
  <c r="BY62" i="1"/>
  <c r="BZ62" i="1" s="1"/>
  <c r="BY63" i="1"/>
  <c r="BZ63" i="1" s="1"/>
  <c r="BY64" i="1"/>
  <c r="BZ64" i="1" s="1"/>
  <c r="BY65" i="1"/>
  <c r="BZ65" i="1" s="1"/>
  <c r="BY66" i="1"/>
  <c r="BZ66" i="1" s="1"/>
  <c r="BY67" i="1"/>
  <c r="BZ67" i="1" s="1"/>
  <c r="BY68" i="1"/>
  <c r="BZ68" i="1" s="1"/>
  <c r="BY69" i="1"/>
  <c r="BZ69" i="1" s="1"/>
  <c r="BY70" i="1"/>
  <c r="BZ70" i="1" s="1"/>
  <c r="BY71" i="1"/>
  <c r="BZ71" i="1" s="1"/>
  <c r="BY72" i="1"/>
  <c r="BZ72" i="1" s="1"/>
  <c r="BY73" i="1"/>
  <c r="BZ73" i="1" s="1"/>
  <c r="BY74" i="1"/>
  <c r="BZ74" i="1" s="1"/>
  <c r="BY75" i="1"/>
  <c r="BZ75" i="1" s="1"/>
  <c r="BY76" i="1"/>
  <c r="BZ76" i="1" s="1"/>
  <c r="BY77" i="1"/>
  <c r="BZ77" i="1" s="1"/>
  <c r="BY78" i="1"/>
  <c r="BZ78" i="1" s="1"/>
  <c r="BY79" i="1"/>
  <c r="BZ79" i="1" s="1"/>
  <c r="BY80" i="1"/>
  <c r="BZ80" i="1" s="1"/>
  <c r="BY81" i="1"/>
  <c r="BZ81" i="1" s="1"/>
  <c r="BY82" i="1"/>
  <c r="BZ82" i="1" s="1"/>
  <c r="BY83" i="1"/>
  <c r="BZ83" i="1" s="1"/>
  <c r="BY84" i="1"/>
  <c r="BZ84" i="1" s="1"/>
  <c r="BY85" i="1"/>
  <c r="BZ85" i="1" s="1"/>
  <c r="BY86" i="1"/>
  <c r="BZ86" i="1" s="1"/>
  <c r="BY87" i="1"/>
  <c r="BZ87" i="1" s="1"/>
  <c r="BY88" i="1"/>
  <c r="BZ88" i="1" s="1"/>
  <c r="BY89" i="1"/>
  <c r="BZ89" i="1" s="1"/>
  <c r="BY90" i="1"/>
  <c r="BZ90" i="1" s="1"/>
  <c r="BY91" i="1"/>
  <c r="BZ91" i="1" s="1"/>
  <c r="BY92" i="1"/>
  <c r="BZ92" i="1" s="1"/>
  <c r="BY93" i="1"/>
  <c r="BZ93" i="1" s="1"/>
  <c r="BY94" i="1"/>
  <c r="BZ94" i="1" s="1"/>
  <c r="BY95" i="1"/>
  <c r="BZ95" i="1" s="1"/>
  <c r="BY96" i="1"/>
  <c r="BZ96" i="1" s="1"/>
  <c r="BY97" i="1"/>
  <c r="BZ97" i="1" s="1"/>
  <c r="BY98" i="1"/>
  <c r="BZ98" i="1" s="1"/>
  <c r="BY99" i="1"/>
  <c r="BZ99" i="1" s="1"/>
  <c r="BY100" i="1"/>
  <c r="BZ100" i="1" s="1"/>
  <c r="BY101" i="1"/>
  <c r="BZ101" i="1" s="1"/>
  <c r="BY102" i="1"/>
  <c r="BZ102" i="1" s="1"/>
  <c r="BY103" i="1"/>
  <c r="BZ103" i="1" s="1"/>
  <c r="BY104" i="1"/>
  <c r="BZ104" i="1" s="1"/>
  <c r="BY105" i="1"/>
  <c r="BZ105" i="1" s="1"/>
  <c r="BY106" i="1"/>
  <c r="BZ106" i="1" s="1"/>
  <c r="BY107" i="1"/>
  <c r="BZ107" i="1" s="1"/>
  <c r="BY108" i="1"/>
  <c r="BZ108" i="1" s="1"/>
  <c r="BY109" i="1"/>
  <c r="BZ109" i="1" s="1"/>
  <c r="BY110" i="1"/>
  <c r="BZ110" i="1" s="1"/>
  <c r="BY111" i="1"/>
  <c r="BZ111" i="1" s="1"/>
  <c r="BY112" i="1"/>
  <c r="BZ112" i="1" s="1"/>
  <c r="BY113" i="1"/>
  <c r="BZ113" i="1" s="1"/>
  <c r="BY114" i="1"/>
  <c r="BZ114" i="1" s="1"/>
  <c r="BY115" i="1"/>
  <c r="BZ115" i="1" s="1"/>
  <c r="BY116" i="1"/>
  <c r="BZ116" i="1" s="1"/>
  <c r="BY117" i="1"/>
  <c r="BZ117" i="1" s="1"/>
  <c r="BY118" i="1"/>
  <c r="BZ118" i="1" s="1"/>
  <c r="BY119" i="1"/>
  <c r="BZ119" i="1" s="1"/>
  <c r="BY120" i="1"/>
  <c r="BZ120" i="1" s="1"/>
  <c r="BY121" i="1"/>
  <c r="BZ121" i="1" s="1"/>
  <c r="BY122" i="1"/>
  <c r="BZ122" i="1" s="1"/>
  <c r="BZ123" i="1"/>
  <c r="BY124" i="1"/>
  <c r="BZ124" i="1" s="1"/>
  <c r="BY125" i="1"/>
  <c r="BZ125" i="1" s="1"/>
  <c r="BY126" i="1"/>
  <c r="BZ126" i="1" s="1"/>
  <c r="BY127" i="1"/>
  <c r="BZ127" i="1" s="1"/>
  <c r="BY128" i="1"/>
  <c r="BZ128" i="1" s="1"/>
  <c r="BY129" i="1"/>
  <c r="BZ129" i="1" s="1"/>
  <c r="BY130" i="1"/>
  <c r="BZ130" i="1" s="1"/>
  <c r="BY131" i="1"/>
  <c r="BZ131" i="1" s="1"/>
  <c r="BY132" i="1"/>
  <c r="BZ132" i="1" s="1"/>
  <c r="BY133" i="1"/>
  <c r="BZ133" i="1" s="1"/>
  <c r="BY134" i="1"/>
  <c r="BZ134" i="1" s="1"/>
  <c r="BY135" i="1"/>
  <c r="BZ135" i="1" s="1"/>
  <c r="BY136" i="1"/>
  <c r="BZ136" i="1" s="1"/>
  <c r="BY137" i="1"/>
  <c r="BZ137" i="1" s="1"/>
  <c r="BY138" i="1"/>
  <c r="BZ138" i="1" s="1"/>
  <c r="BY139" i="1"/>
  <c r="BZ139" i="1" s="1"/>
  <c r="BY140" i="1"/>
  <c r="BZ140" i="1" s="1"/>
  <c r="BY141" i="1"/>
  <c r="BZ141" i="1" s="1"/>
  <c r="BY142" i="1"/>
  <c r="BZ142" i="1" s="1"/>
  <c r="BY143" i="1"/>
  <c r="BZ143" i="1" s="1"/>
  <c r="BY144" i="1"/>
  <c r="BZ144" i="1" s="1"/>
  <c r="BY145" i="1"/>
  <c r="BZ145" i="1" s="1"/>
  <c r="BY146" i="1"/>
  <c r="BZ146" i="1" s="1"/>
  <c r="BY147" i="1"/>
  <c r="BZ147" i="1" s="1"/>
  <c r="BY148" i="1"/>
  <c r="BZ148" i="1" s="1"/>
  <c r="BY149" i="1"/>
  <c r="BZ149" i="1" s="1"/>
  <c r="BY150" i="1"/>
  <c r="BZ150" i="1" s="1"/>
  <c r="BY151" i="1"/>
  <c r="BZ151" i="1" s="1"/>
  <c r="BY152" i="1"/>
  <c r="BZ152" i="1" s="1"/>
  <c r="BY153" i="1"/>
  <c r="BZ153" i="1" s="1"/>
  <c r="BY154" i="1"/>
  <c r="BZ154" i="1" s="1"/>
  <c r="BY155" i="1"/>
  <c r="BZ155" i="1" s="1"/>
  <c r="BY156" i="1"/>
  <c r="BZ156" i="1" s="1"/>
  <c r="BY157" i="1"/>
  <c r="BZ157" i="1" s="1"/>
  <c r="BY158" i="1"/>
  <c r="BZ158" i="1" s="1"/>
  <c r="BY159" i="1"/>
  <c r="BZ159" i="1" s="1"/>
  <c r="BY160" i="1"/>
  <c r="BZ160" i="1" s="1"/>
  <c r="BY161" i="1"/>
  <c r="BZ161" i="1" s="1"/>
  <c r="BY162" i="1"/>
  <c r="BZ162" i="1" s="1"/>
  <c r="BY163" i="1"/>
  <c r="BZ163" i="1" s="1"/>
  <c r="BY164" i="1"/>
  <c r="BZ164" i="1" s="1"/>
  <c r="BY165" i="1"/>
  <c r="BZ165" i="1" s="1"/>
  <c r="BY166" i="1"/>
  <c r="BZ166" i="1" s="1"/>
  <c r="BY167" i="1"/>
  <c r="BZ167" i="1" s="1"/>
  <c r="BY168" i="1"/>
  <c r="BZ168" i="1" s="1"/>
  <c r="BY169" i="1"/>
  <c r="BZ169" i="1" s="1"/>
  <c r="BY170" i="1"/>
  <c r="BZ170" i="1" s="1"/>
  <c r="BY171" i="1"/>
  <c r="BZ171" i="1" s="1"/>
  <c r="BY172" i="1"/>
  <c r="BZ172" i="1" s="1"/>
  <c r="BY173" i="1"/>
  <c r="BZ173" i="1" s="1"/>
  <c r="BY174" i="1"/>
  <c r="BZ174" i="1" s="1"/>
  <c r="BY175" i="1"/>
  <c r="BZ175" i="1" s="1"/>
  <c r="BY176" i="1"/>
  <c r="BZ176" i="1" s="1"/>
  <c r="BY177" i="1"/>
  <c r="BZ177" i="1" s="1"/>
  <c r="BY178" i="1"/>
  <c r="BZ178" i="1" s="1"/>
  <c r="BY179" i="1"/>
  <c r="BZ179" i="1" s="1"/>
  <c r="BY180" i="1"/>
  <c r="BZ180" i="1" s="1"/>
  <c r="BY181" i="1"/>
  <c r="BZ181" i="1" s="1"/>
  <c r="BY182" i="1"/>
  <c r="BZ182" i="1" s="1"/>
  <c r="BY183" i="1"/>
  <c r="BZ183" i="1" s="1"/>
  <c r="BY184" i="1"/>
  <c r="BZ184" i="1" s="1"/>
  <c r="BY185" i="1"/>
  <c r="BZ185" i="1" s="1"/>
  <c r="BY186" i="1"/>
  <c r="BZ186" i="1" s="1"/>
  <c r="BY187" i="1"/>
  <c r="BZ187" i="1" s="1"/>
  <c r="BY188" i="1"/>
  <c r="BZ188" i="1" s="1"/>
  <c r="BY189" i="1"/>
  <c r="BZ189" i="1" s="1"/>
  <c r="BY190" i="1"/>
  <c r="BZ190" i="1" s="1"/>
  <c r="BY191" i="1"/>
  <c r="BZ191" i="1" s="1"/>
  <c r="BY192" i="1"/>
  <c r="BZ192" i="1" s="1"/>
  <c r="BY193" i="1"/>
  <c r="BZ193" i="1" s="1"/>
  <c r="BY194" i="1"/>
  <c r="BZ194" i="1" s="1"/>
  <c r="BY195" i="1"/>
  <c r="BZ195" i="1" s="1"/>
  <c r="BY196" i="1"/>
  <c r="BZ196" i="1" s="1"/>
  <c r="BY197" i="1"/>
  <c r="BZ197" i="1" s="1"/>
  <c r="BY198" i="1"/>
  <c r="BZ198" i="1" s="1"/>
  <c r="BY199" i="1"/>
  <c r="BZ199" i="1" s="1"/>
  <c r="BY200" i="1"/>
  <c r="BZ200" i="1" s="1"/>
  <c r="BY201" i="1"/>
  <c r="BZ201" i="1" s="1"/>
  <c r="BY202" i="1"/>
  <c r="BZ202" i="1" s="1"/>
  <c r="BY203" i="1"/>
  <c r="BZ203" i="1" s="1"/>
  <c r="BY204" i="1"/>
  <c r="BZ204" i="1" s="1"/>
  <c r="BY205" i="1"/>
  <c r="BZ205" i="1" s="1"/>
  <c r="BY206" i="1"/>
  <c r="BZ206" i="1" s="1"/>
  <c r="BY207" i="1"/>
  <c r="BZ207" i="1" s="1"/>
  <c r="BY208" i="1"/>
  <c r="BZ208" i="1" s="1"/>
  <c r="BY209" i="1"/>
  <c r="BZ209" i="1" s="1"/>
  <c r="BY210" i="1"/>
  <c r="BZ210" i="1" s="1"/>
  <c r="BY211" i="1"/>
  <c r="BZ211" i="1" s="1"/>
  <c r="BY212" i="1"/>
  <c r="BZ212" i="1" s="1"/>
  <c r="BY213" i="1"/>
  <c r="BZ213" i="1" s="1"/>
  <c r="BY214" i="1"/>
  <c r="BZ214" i="1" s="1"/>
  <c r="BY215" i="1"/>
  <c r="BZ215" i="1" s="1"/>
  <c r="BY216" i="1"/>
  <c r="BZ216" i="1" s="1"/>
  <c r="BY217" i="1"/>
  <c r="BZ217" i="1" s="1"/>
  <c r="BY218" i="1"/>
  <c r="BZ218" i="1" s="1"/>
  <c r="BY219" i="1"/>
  <c r="BZ219" i="1" s="1"/>
  <c r="BY220" i="1"/>
  <c r="BZ220" i="1" s="1"/>
  <c r="BY221" i="1"/>
  <c r="BZ221" i="1" s="1"/>
  <c r="BY222" i="1"/>
  <c r="BZ222" i="1" s="1"/>
  <c r="BY223" i="1"/>
  <c r="BZ223" i="1" s="1"/>
  <c r="BY224" i="1"/>
  <c r="BZ224" i="1" s="1"/>
  <c r="BY225" i="1"/>
  <c r="BZ225" i="1" s="1"/>
  <c r="BY226" i="1"/>
  <c r="BZ226" i="1" s="1"/>
  <c r="BY227" i="1"/>
  <c r="BZ227" i="1" s="1"/>
  <c r="BY228" i="1"/>
  <c r="BZ228" i="1" s="1"/>
  <c r="BY229" i="1"/>
  <c r="BZ229" i="1" s="1"/>
  <c r="BY230" i="1"/>
  <c r="BZ230" i="1" s="1"/>
  <c r="BY231" i="1"/>
  <c r="BZ231" i="1" s="1"/>
  <c r="BY232" i="1"/>
  <c r="BZ232" i="1" s="1"/>
  <c r="BY233" i="1"/>
  <c r="BZ233" i="1" s="1"/>
  <c r="BY234" i="1"/>
  <c r="BZ234" i="1" s="1"/>
  <c r="BY235" i="1"/>
  <c r="BZ235" i="1" s="1"/>
  <c r="BY236" i="1"/>
  <c r="BZ236" i="1" s="1"/>
  <c r="BY237" i="1"/>
  <c r="BZ237" i="1" s="1"/>
  <c r="BY238" i="1"/>
  <c r="BZ238" i="1" s="1"/>
  <c r="BY239" i="1"/>
  <c r="BZ239" i="1" s="1"/>
  <c r="BY240" i="1"/>
  <c r="BZ240" i="1" s="1"/>
  <c r="BY241" i="1"/>
  <c r="BZ241" i="1" s="1"/>
  <c r="BY242" i="1"/>
  <c r="BZ242" i="1" s="1"/>
  <c r="BY243" i="1"/>
  <c r="BZ243" i="1" s="1"/>
  <c r="BY244" i="1"/>
  <c r="BZ244" i="1" s="1"/>
  <c r="BY245" i="1"/>
  <c r="BZ245" i="1" s="1"/>
  <c r="BY246" i="1"/>
  <c r="BZ246" i="1" s="1"/>
  <c r="BY247" i="1"/>
  <c r="BZ247" i="1" s="1"/>
  <c r="BY248" i="1"/>
  <c r="BZ248" i="1" s="1"/>
  <c r="BY249" i="1"/>
  <c r="BZ249" i="1" s="1"/>
  <c r="BY250" i="1"/>
  <c r="BZ250" i="1" s="1"/>
  <c r="BY251" i="1"/>
  <c r="BZ251" i="1" s="1"/>
  <c r="BY252" i="1"/>
  <c r="BZ252" i="1" s="1"/>
  <c r="BY253" i="1"/>
  <c r="BZ253" i="1" s="1"/>
  <c r="BY254" i="1"/>
  <c r="BZ254" i="1" s="1"/>
  <c r="BY255" i="1"/>
  <c r="BZ255" i="1" s="1"/>
  <c r="BY256" i="1"/>
  <c r="BZ256" i="1" s="1"/>
  <c r="BY257" i="1"/>
  <c r="BZ257" i="1" s="1"/>
  <c r="BY258" i="1"/>
  <c r="BZ258" i="1" s="1"/>
  <c r="BY259" i="1"/>
  <c r="BZ259" i="1" s="1"/>
  <c r="BY260" i="1"/>
  <c r="BZ260" i="1" s="1"/>
  <c r="BY261" i="1"/>
  <c r="BZ261" i="1" s="1"/>
  <c r="BY262" i="1"/>
  <c r="BZ262" i="1" s="1"/>
  <c r="BY263" i="1"/>
  <c r="BZ263" i="1" s="1"/>
  <c r="BY265" i="1"/>
  <c r="BZ265" i="1" s="1"/>
  <c r="BY266" i="1"/>
  <c r="BZ266" i="1" s="1"/>
  <c r="BY267" i="1"/>
  <c r="BZ267" i="1" s="1"/>
  <c r="BY268" i="1"/>
  <c r="BZ268" i="1" s="1"/>
  <c r="BY269" i="1"/>
  <c r="BZ269" i="1" s="1"/>
  <c r="BY270" i="1"/>
  <c r="BZ270" i="1" s="1"/>
  <c r="BY271" i="1"/>
  <c r="BZ271" i="1" s="1"/>
  <c r="BY272" i="1"/>
  <c r="BZ272" i="1" s="1"/>
  <c r="BY273" i="1"/>
  <c r="BZ273" i="1" s="1"/>
  <c r="BY274" i="1"/>
  <c r="BZ274" i="1" s="1"/>
  <c r="BY275" i="1"/>
  <c r="BZ275" i="1" s="1"/>
  <c r="BZ4" i="1"/>
  <c r="H10" i="4" l="1"/>
  <c r="H27" i="4"/>
  <c r="H28" i="4"/>
  <c r="H30" i="4"/>
  <c r="H31" i="4"/>
  <c r="H32" i="4"/>
  <c r="H33" i="4"/>
  <c r="H34" i="4"/>
  <c r="H72" i="4"/>
  <c r="H74" i="4"/>
  <c r="H80" i="4"/>
  <c r="H81" i="4"/>
  <c r="H85" i="4"/>
  <c r="H87" i="4"/>
  <c r="H88" i="4"/>
  <c r="H92" i="4"/>
  <c r="H93" i="4"/>
  <c r="H94" i="4"/>
  <c r="H95" i="4"/>
  <c r="H96" i="4"/>
  <c r="H9" i="4"/>
  <c r="H8" i="4"/>
  <c r="H70" i="4" l="1"/>
  <c r="H73" i="4"/>
  <c r="H65" i="4"/>
  <c r="H56" i="4"/>
  <c r="H48" i="4"/>
  <c r="H55" i="4"/>
  <c r="H47" i="4"/>
  <c r="H42" i="4"/>
  <c r="H71" i="4"/>
  <c r="H62" i="4"/>
  <c r="H53" i="4"/>
  <c r="H45" i="4"/>
  <c r="H63" i="4"/>
  <c r="H54" i="4"/>
  <c r="H46" i="4"/>
  <c r="H66" i="4"/>
  <c r="H50" i="4"/>
  <c r="H58" i="4"/>
  <c r="H69" i="4"/>
  <c r="H64" i="4"/>
  <c r="H67" i="4"/>
  <c r="H61" i="4"/>
  <c r="H52" i="4"/>
  <c r="H44" i="4"/>
  <c r="H51" i="4"/>
  <c r="H43" i="4"/>
  <c r="H68" i="4"/>
  <c r="H59" i="4"/>
  <c r="H49" i="4"/>
  <c r="H57" i="4"/>
  <c r="H79" i="4"/>
  <c r="H26" i="4"/>
  <c r="H17" i="4"/>
  <c r="H29" i="4"/>
  <c r="H86" i="4"/>
  <c r="H60" i="4" l="1"/>
  <c r="I75" i="4" s="1"/>
  <c r="H3" i="4"/>
  <c r="B3" i="4"/>
  <c r="H24" i="4"/>
  <c r="H23" i="4"/>
  <c r="H22" i="4"/>
  <c r="H21" i="4"/>
  <c r="H20" i="4"/>
  <c r="H19" i="4"/>
  <c r="H18" i="4"/>
  <c r="B1" i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I38" i="4" l="1"/>
</calcChain>
</file>

<file path=xl/sharedStrings.xml><?xml version="1.0" encoding="utf-8"?>
<sst xmlns="http://schemas.openxmlformats.org/spreadsheetml/2006/main" count="804" uniqueCount="726">
  <si>
    <t>School Number</t>
  </si>
  <si>
    <t>Opening Balances</t>
  </si>
  <si>
    <t>Income Fields</t>
  </si>
  <si>
    <t>Expenditure Fields</t>
  </si>
  <si>
    <t>Capital Income</t>
  </si>
  <si>
    <t>Capital Expenditure</t>
  </si>
  <si>
    <t>Closing Balances</t>
  </si>
  <si>
    <t>OB02</t>
  </si>
  <si>
    <t>OB03</t>
  </si>
  <si>
    <t>I01</t>
  </si>
  <si>
    <t>I02</t>
  </si>
  <si>
    <t>I03</t>
  </si>
  <si>
    <t>I04</t>
  </si>
  <si>
    <t>I05</t>
  </si>
  <si>
    <t>I06</t>
  </si>
  <si>
    <t>I07</t>
  </si>
  <si>
    <t>I09</t>
  </si>
  <si>
    <t>I10</t>
  </si>
  <si>
    <t>I11</t>
  </si>
  <si>
    <t>I12</t>
  </si>
  <si>
    <t>I13</t>
  </si>
  <si>
    <t>I15</t>
  </si>
  <si>
    <t>I16</t>
  </si>
  <si>
    <t>I17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</si>
  <si>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</si>
  <si>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</si>
  <si>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</si>
  <si>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</si>
  <si>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</si>
  <si>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</si>
  <si>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</si>
  <si>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</si>
  <si>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</si>
  <si>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</si>
  <si>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</si>
  <si>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</si>
  <si>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</si>
  <si>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</si>
  <si>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</si>
  <si>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</si>
  <si>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</si>
  <si>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</si>
  <si>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</si>
  <si>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</si>
  <si>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</si>
  <si>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</si>
  <si>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</si>
  <si>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</si>
  <si>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</si>
  <si>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</si>
  <si>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</si>
  <si>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E29</t>
  </si>
  <si>
    <t>E30</t>
  </si>
  <si>
    <t>E31</t>
  </si>
  <si>
    <t>E32</t>
  </si>
  <si>
    <t>CI01</t>
  </si>
  <si>
    <t>CI03</t>
  </si>
  <si>
    <t>CI04</t>
  </si>
  <si>
    <t>De Minimis</t>
  </si>
  <si>
    <t>CE01</t>
  </si>
  <si>
    <t>CE02</t>
  </si>
  <si>
    <t>CE03</t>
  </si>
  <si>
    <t>CE04</t>
  </si>
  <si>
    <t>B01</t>
  </si>
  <si>
    <t>B02</t>
  </si>
  <si>
    <t>B03</t>
  </si>
  <si>
    <t>B05</t>
  </si>
  <si>
    <t>B06</t>
  </si>
  <si>
    <t>CIN1001</t>
  </si>
  <si>
    <t>CIN1002</t>
  </si>
  <si>
    <t>CIN1012</t>
  </si>
  <si>
    <t>CIN1013</t>
  </si>
  <si>
    <t>CIN1016</t>
  </si>
  <si>
    <t>CIN1018</t>
  </si>
  <si>
    <t>CIN1019</t>
  </si>
  <si>
    <t>CIN1020</t>
  </si>
  <si>
    <t>School Details</t>
  </si>
  <si>
    <t>Cost Centre</t>
  </si>
  <si>
    <t>School Name</t>
  </si>
  <si>
    <t>Nursery</t>
  </si>
  <si>
    <t>Primary</t>
  </si>
  <si>
    <t>Secondary</t>
  </si>
  <si>
    <t>Special</t>
  </si>
  <si>
    <t>All</t>
  </si>
  <si>
    <t>All Derbyshire Schools</t>
  </si>
  <si>
    <t>School:</t>
  </si>
  <si>
    <t>Cost Code:</t>
  </si>
  <si>
    <t>Opening Balance</t>
  </si>
  <si>
    <t>£</t>
  </si>
  <si>
    <t>Income (Including Budgets)</t>
  </si>
  <si>
    <t>CFR</t>
  </si>
  <si>
    <t>Reference</t>
  </si>
  <si>
    <t>CFR Description</t>
  </si>
  <si>
    <t>Funds Delegated by the Local Authority (LA)</t>
  </si>
  <si>
    <t>Funding for Sixth Form Students</t>
  </si>
  <si>
    <t>High Needs Top-up Funding</t>
  </si>
  <si>
    <t>Funding for Minority Ethnic Pupils</t>
  </si>
  <si>
    <t>Pupil Premium</t>
  </si>
  <si>
    <t>Other Government Grants</t>
  </si>
  <si>
    <t>Income from Catering</t>
  </si>
  <si>
    <t>Receipts from Supply Teacher Insurance Claims</t>
  </si>
  <si>
    <t>Receipts from Other Insurance Claims</t>
  </si>
  <si>
    <t>Income from Contributions to Visits etc</t>
  </si>
  <si>
    <t>Donations and/or Voluntary Funds</t>
  </si>
  <si>
    <t>Total Income</t>
  </si>
  <si>
    <t>Expenditure</t>
  </si>
  <si>
    <t>Teaching Staff</t>
  </si>
  <si>
    <t>Supply Teaching Staff</t>
  </si>
  <si>
    <t>Education Support Staff</t>
  </si>
  <si>
    <t>Premises Staff</t>
  </si>
  <si>
    <t>Administrative and Clerical Staff</t>
  </si>
  <si>
    <t>Catering Staff</t>
  </si>
  <si>
    <t>Cost of Other Staff</t>
  </si>
  <si>
    <t>Indirect Employee Expenses</t>
  </si>
  <si>
    <t>Staff Development and Training</t>
  </si>
  <si>
    <t>Supply Teacher Insurance</t>
  </si>
  <si>
    <t>Staff Related Insurance</t>
  </si>
  <si>
    <t>Building Maintenance and Improvement</t>
  </si>
  <si>
    <t>Grounds Maintenance and Improvement</t>
  </si>
  <si>
    <t>Cleaning and Caretaking</t>
  </si>
  <si>
    <t>Water and Sewerage</t>
  </si>
  <si>
    <t>Energy</t>
  </si>
  <si>
    <t>Rates</t>
  </si>
  <si>
    <t>Other Occupation Costs</t>
  </si>
  <si>
    <t>Learning Resources (Not ICT Equipment)</t>
  </si>
  <si>
    <t>ICT Learning Resources</t>
  </si>
  <si>
    <t>Exam Fees</t>
  </si>
  <si>
    <t>Administrative Supplies</t>
  </si>
  <si>
    <t>Other Insurance Premiums</t>
  </si>
  <si>
    <t>Special Facilities</t>
  </si>
  <si>
    <t>Catering Supplies</t>
  </si>
  <si>
    <t>Agency Supply Teaching Staff</t>
  </si>
  <si>
    <t>Bought in Professional Services - Curriculum</t>
  </si>
  <si>
    <t>Loan Interest</t>
  </si>
  <si>
    <t>Direct Revenue Financing (Revenue Contributions to Capital)</t>
  </si>
  <si>
    <t>Total Expenditure</t>
  </si>
  <si>
    <t>New Construction, Conversion and Renovation</t>
  </si>
  <si>
    <t>Vehicles, Plant Equipment and Machinery</t>
  </si>
  <si>
    <t>Information and Communication Technology (ICT)</t>
  </si>
  <si>
    <t>Balances</t>
  </si>
  <si>
    <t>Devolved Formula Capital Balance</t>
  </si>
  <si>
    <t>Other Capital Balances</t>
  </si>
  <si>
    <t>Voluntary or Private Income</t>
  </si>
  <si>
    <t>E28a</t>
  </si>
  <si>
    <t>E28b</t>
  </si>
  <si>
    <t>Bought in Professional Services - PFI</t>
  </si>
  <si>
    <t>Hadfield Nursery School</t>
  </si>
  <si>
    <t>Gamesley Early Excellence Centre</t>
  </si>
  <si>
    <t>New Mills Nursery School</t>
  </si>
  <si>
    <t>Ripley Nursery School</t>
  </si>
  <si>
    <t>Flagg Nursery School</t>
  </si>
  <si>
    <t>Pinxton Nursery School</t>
  </si>
  <si>
    <t>South Normanton Nursery School</t>
  </si>
  <si>
    <t>Alfreton Nursery School</t>
  </si>
  <si>
    <t>Leys Junior School</t>
  </si>
  <si>
    <t>Croft Infant School</t>
  </si>
  <si>
    <t>Woodbridge Junior School</t>
  </si>
  <si>
    <t>Riddings Infant and Nursery School</t>
  </si>
  <si>
    <t>Swanwick Primary School</t>
  </si>
  <si>
    <t>Brampton Primary School</t>
  </si>
  <si>
    <t>Gorseybrigg Primary School and Nursery</t>
  </si>
  <si>
    <t>Chapel-en-le-Frith CofE VC Primary School</t>
  </si>
  <si>
    <t>Ashover Primary School</t>
  </si>
  <si>
    <t>Aston-on-Trent Primary School</t>
  </si>
  <si>
    <t>Bramley Vale Primary School</t>
  </si>
  <si>
    <t>Bamford Primary School</t>
  </si>
  <si>
    <t>Barlborough Primary School</t>
  </si>
  <si>
    <t>Blackwell Community Primary and Nursery School</t>
  </si>
  <si>
    <t>Newton Primary School</t>
  </si>
  <si>
    <t>Westhouses Primary School</t>
  </si>
  <si>
    <t>New Bolsover Primary and Nursery School</t>
  </si>
  <si>
    <t>Brockley Primary School</t>
  </si>
  <si>
    <t>Bolsover Infant School</t>
  </si>
  <si>
    <t>Bradwell Junior School</t>
  </si>
  <si>
    <t>Cutthorpe Primary School</t>
  </si>
  <si>
    <t>Wigley Primary School</t>
  </si>
  <si>
    <t>Brassington Primary School</t>
  </si>
  <si>
    <t>Firfield Primary School</t>
  </si>
  <si>
    <t>Henry Bradley Infant School</t>
  </si>
  <si>
    <t>Burbage Primary School</t>
  </si>
  <si>
    <t>Buxton Junior School</t>
  </si>
  <si>
    <t>Buxton Infant School</t>
  </si>
  <si>
    <t>Harpur Hill Primary School</t>
  </si>
  <si>
    <t>Combs Infant School</t>
  </si>
  <si>
    <t>Buxworth Primary School</t>
  </si>
  <si>
    <t>Holmgate Primary School and Nursery</t>
  </si>
  <si>
    <t>Clowne Junior School</t>
  </si>
  <si>
    <t>Clowne Infant and Nursery School</t>
  </si>
  <si>
    <t>Crich Junior School</t>
  </si>
  <si>
    <t>Curbar Primary School</t>
  </si>
  <si>
    <t>Lea Primary School</t>
  </si>
  <si>
    <t>Doveridge Primary School</t>
  </si>
  <si>
    <t>Draycott Community Primary School</t>
  </si>
  <si>
    <t>Dronfield Junior School</t>
  </si>
  <si>
    <t>Dronfield Infant School</t>
  </si>
  <si>
    <t>William Levick Primary School</t>
  </si>
  <si>
    <t>Birk Hill Infant School</t>
  </si>
  <si>
    <t>Marsh Lane Primary School</t>
  </si>
  <si>
    <t>Renishaw Primary School</t>
  </si>
  <si>
    <t>Ridgeway Primary School</t>
  </si>
  <si>
    <t>Egginton Primary School</t>
  </si>
  <si>
    <t>Creswell Junior School</t>
  </si>
  <si>
    <t>Etwall Primary School</t>
  </si>
  <si>
    <t>Grindleford Primary School</t>
  </si>
  <si>
    <t>Findern Primary School</t>
  </si>
  <si>
    <t>Padfield Community Primary School</t>
  </si>
  <si>
    <t>Grassmoor Primary School</t>
  </si>
  <si>
    <t>Hayfield Primary School</t>
  </si>
  <si>
    <t>Marlpool Junior School</t>
  </si>
  <si>
    <t>Marlpool Infant School</t>
  </si>
  <si>
    <t>Coppice Primary School</t>
  </si>
  <si>
    <t>Penny Acres Primary School</t>
  </si>
  <si>
    <t>Hope Primary School</t>
  </si>
  <si>
    <t>Cotmanhay Junior School</t>
  </si>
  <si>
    <t>Cotmanhay Infant School</t>
  </si>
  <si>
    <t>Granby Junior School</t>
  </si>
  <si>
    <t>Hallam Fields Junior School</t>
  </si>
  <si>
    <t>Charlotte Nursery and Infant School</t>
  </si>
  <si>
    <t>Kilburn Infant and Nursery School</t>
  </si>
  <si>
    <t>Killamarsh Junior School</t>
  </si>
  <si>
    <t>Killamarsh Infant School</t>
  </si>
  <si>
    <t>Little Eaton Primary School</t>
  </si>
  <si>
    <t>Harrington Junior School</t>
  </si>
  <si>
    <t>Parklands Infant School</t>
  </si>
  <si>
    <t>Grange Primary School</t>
  </si>
  <si>
    <t>Longmoor Primary School</t>
  </si>
  <si>
    <t>Marston Montgomery Primary School</t>
  </si>
  <si>
    <t>Darley Dale Primary School</t>
  </si>
  <si>
    <t>Tansley Primary School</t>
  </si>
  <si>
    <t>Melbourne Junior School</t>
  </si>
  <si>
    <t>Melbourne Infant School</t>
  </si>
  <si>
    <t>Morley Primary School</t>
  </si>
  <si>
    <t>Morton Primary School</t>
  </si>
  <si>
    <t>New Mills Primary School</t>
  </si>
  <si>
    <t>Newtown Primary School</t>
  </si>
  <si>
    <t>Thornsett Primary School</t>
  </si>
  <si>
    <t>Overseal Primary School</t>
  </si>
  <si>
    <t>Parwich Primary School</t>
  </si>
  <si>
    <t>Pilsley Primary School</t>
  </si>
  <si>
    <t>Park House Primary School</t>
  </si>
  <si>
    <t>Anthony Bek Community Primary School</t>
  </si>
  <si>
    <t>Ripley Junior School</t>
  </si>
  <si>
    <t>Ripley Infant School</t>
  </si>
  <si>
    <t>Ladycross Infant School</t>
  </si>
  <si>
    <t>Scarcliffe Primary School</t>
  </si>
  <si>
    <t>Palterton Primary School</t>
  </si>
  <si>
    <t>Brookfield Primary School</t>
  </si>
  <si>
    <t>Shirland Primary School</t>
  </si>
  <si>
    <t>Stonebroom Primary and Nursery School</t>
  </si>
  <si>
    <t>The Brigg Infant School</t>
  </si>
  <si>
    <t>Glebe Junior School</t>
  </si>
  <si>
    <t>South Wingfield Primary School</t>
  </si>
  <si>
    <t>Staveley Junior School</t>
  </si>
  <si>
    <t>Speedwell Infant School</t>
  </si>
  <si>
    <t>Duckmanton Primary School</t>
  </si>
  <si>
    <t>Sudbury Primary School</t>
  </si>
  <si>
    <t>Arkwright Primary School</t>
  </si>
  <si>
    <t>Newhall Community Junior School</t>
  </si>
  <si>
    <t>Newhall Infant School</t>
  </si>
  <si>
    <t>Stanton Primary School</t>
  </si>
  <si>
    <t>Town End Junior School</t>
  </si>
  <si>
    <t>Tibshelf Infant School</t>
  </si>
  <si>
    <t>Unstone Junior School</t>
  </si>
  <si>
    <t>Unstone St Mary's Infant School</t>
  </si>
  <si>
    <t>Wessington Primary School</t>
  </si>
  <si>
    <t>Whaley Bridge Primary School</t>
  </si>
  <si>
    <t>Furness Vale Primary School</t>
  </si>
  <si>
    <t>Whitwell Primary School</t>
  </si>
  <si>
    <t>Deer Park Primary School</t>
  </si>
  <si>
    <t>Wirksworth Junior School</t>
  </si>
  <si>
    <t>Wirksworth Infant School</t>
  </si>
  <si>
    <t>Middleton Community Primary School</t>
  </si>
  <si>
    <t>Woodville Infant School</t>
  </si>
  <si>
    <t>Peak Dale Primary School</t>
  </si>
  <si>
    <t>Cavendish Junior School</t>
  </si>
  <si>
    <t>Spire Nursery and Infant School</t>
  </si>
  <si>
    <t>Spire Junior School</t>
  </si>
  <si>
    <t>Hasland Junior School</t>
  </si>
  <si>
    <t>Hasland Infant School</t>
  </si>
  <si>
    <t>Hady Primary School</t>
  </si>
  <si>
    <t>Highfield Hall Primary School</t>
  </si>
  <si>
    <t>Abercrombie Primary School</t>
  </si>
  <si>
    <t>The Park Infant &amp; Nursery School</t>
  </si>
  <si>
    <t>Brockwell Nursery and Infant School</t>
  </si>
  <si>
    <t>Dallimore Primary School</t>
  </si>
  <si>
    <t>Mickley Infant School</t>
  </si>
  <si>
    <t>Eureka Primary School</t>
  </si>
  <si>
    <t>Heath Fields Primary School</t>
  </si>
  <si>
    <t>Holmesdale Infant School</t>
  </si>
  <si>
    <t>The Park Junior School</t>
  </si>
  <si>
    <t>Northfield Junior School</t>
  </si>
  <si>
    <t>Ashbourne Hilltop Infant School</t>
  </si>
  <si>
    <t>Copthorne Community Infant School</t>
  </si>
  <si>
    <t>Ashbrook Infant School</t>
  </si>
  <si>
    <t>Duffield The Meadows Primary School</t>
  </si>
  <si>
    <t>Brockwell Junior School</t>
  </si>
  <si>
    <t>Hadfield Infant School</t>
  </si>
  <si>
    <t>Lenthall Infant School</t>
  </si>
  <si>
    <t>Hunloke Park Primary School</t>
  </si>
  <si>
    <t>Dronfield Stonelow Junior School</t>
  </si>
  <si>
    <t>Fairfield Infant and Nursery School</t>
  </si>
  <si>
    <t>Willington Primary School</t>
  </si>
  <si>
    <t>Norbriggs Primary School</t>
  </si>
  <si>
    <t>Simmondley Primary School</t>
  </si>
  <si>
    <t>Larklands Infant School</t>
  </si>
  <si>
    <t>Lons Infant School</t>
  </si>
  <si>
    <t>Heage Primary School</t>
  </si>
  <si>
    <t>Stenson Fields Primary Community School</t>
  </si>
  <si>
    <t>Long Row Primary School</t>
  </si>
  <si>
    <t>Ambergate Primary School</t>
  </si>
  <si>
    <t>Pottery Primary School</t>
  </si>
  <si>
    <t>Milford Primary School</t>
  </si>
  <si>
    <t>Herbert Strutt Primary School</t>
  </si>
  <si>
    <t>Hollingwood Primary School</t>
  </si>
  <si>
    <t>St Oswald's CofE Infant School</t>
  </si>
  <si>
    <t>Barlow CofE Primary School</t>
  </si>
  <si>
    <t>St Anne's CofE Primary School</t>
  </si>
  <si>
    <t>Bradley CofE Primary School</t>
  </si>
  <si>
    <t>Bradwell CofE (Controlled) Infant School</t>
  </si>
  <si>
    <t>Brailsford CofE Primary School</t>
  </si>
  <si>
    <t>Breadsall CE Primary School</t>
  </si>
  <si>
    <t>Fairfield Endowed CofE (C) Junior School</t>
  </si>
  <si>
    <t>Castleton CofE Primary School</t>
  </si>
  <si>
    <t>Dove Holes CofE Primary School</t>
  </si>
  <si>
    <t>Clifton CofE Primary School</t>
  </si>
  <si>
    <t>Coton-in-the-Elms Cof E Primary School</t>
  </si>
  <si>
    <t>Edale CofE Primary School</t>
  </si>
  <si>
    <t>Creswell CofE Controlled Infant and Nursery</t>
  </si>
  <si>
    <t>Elton CofE Primary School</t>
  </si>
  <si>
    <t>Eyam CofE Primary School</t>
  </si>
  <si>
    <t>St Luke's CofE Primary School</t>
  </si>
  <si>
    <t>St James' CofE Controlled Primary School</t>
  </si>
  <si>
    <t>Great Hucklow Primary School</t>
  </si>
  <si>
    <t>Rowsley CofE (Controlled) Primary School</t>
  </si>
  <si>
    <t>Earl Sterndale CofE Primary School</t>
  </si>
  <si>
    <t>Biggin CofE Primary School</t>
  </si>
  <si>
    <t>Hartington CofE Primary School</t>
  </si>
  <si>
    <t>Hartshorne CofE Primary School</t>
  </si>
  <si>
    <t>Corfield CofE Infant School</t>
  </si>
  <si>
    <t>Langley Mill CofE Infant School</t>
  </si>
  <si>
    <t>Mundy CofE Junior School</t>
  </si>
  <si>
    <t>Horsley CofE (Controlled) Primary School</t>
  </si>
  <si>
    <t>Hulland CofE Primary School</t>
  </si>
  <si>
    <t>Kirk Ireton C of E Primary School</t>
  </si>
  <si>
    <t>Kirk Langley CofE Primary School</t>
  </si>
  <si>
    <t>Kniveton CofE Primary School</t>
  </si>
  <si>
    <t>Mapperley CE Controlled Primary School</t>
  </si>
  <si>
    <t>Cromford CofE Primary School</t>
  </si>
  <si>
    <t>Matlock Bath Holy Trinity CofE Controlled Primary School</t>
  </si>
  <si>
    <t>South Darley CofE Primary School</t>
  </si>
  <si>
    <t>Monyash CofE Primary School</t>
  </si>
  <si>
    <t>Netherseal St Peter's CofE (C) Primary School</t>
  </si>
  <si>
    <t>Norbury CofE Primary School</t>
  </si>
  <si>
    <t>Long Lane Church of England Primary School</t>
  </si>
  <si>
    <t>Osmaston CE (VC) Primary School</t>
  </si>
  <si>
    <t>Peak Forest CE Primary School</t>
  </si>
  <si>
    <t>St John's CofE Primary School</t>
  </si>
  <si>
    <t>Risley Lower Grammar CE (VC) Primary School</t>
  </si>
  <si>
    <t>Rosliston CofE Primary School</t>
  </si>
  <si>
    <t>St Andrew's CofE Primary School</t>
  </si>
  <si>
    <t>Stanley Common CofE Primary School</t>
  </si>
  <si>
    <t>Stanton-in-Peak CofE Primary School</t>
  </si>
  <si>
    <t>Stoney Middleton CofE (C) Primary School</t>
  </si>
  <si>
    <t>Stretton Handley Church of England Primary School</t>
  </si>
  <si>
    <t>Mugginton CofE Primary School</t>
  </si>
  <si>
    <t>Winster CofE Primary School</t>
  </si>
  <si>
    <t>Wirksworth CofE Infant School</t>
  </si>
  <si>
    <t>Woodville CofE Junior School</t>
  </si>
  <si>
    <t>Crich Carr CofE Primary School</t>
  </si>
  <si>
    <t>Crich CofE Infant School</t>
  </si>
  <si>
    <t>Duke of Norfolk CofE Primary School</t>
  </si>
  <si>
    <t>St Andrew's CofE Junior School</t>
  </si>
  <si>
    <t>Bakewell Methodist Junior School</t>
  </si>
  <si>
    <t>Church Broughton CofE Primary School</t>
  </si>
  <si>
    <t>Taxal and Fernilee CofE Primary School</t>
  </si>
  <si>
    <t>Calow CofE VC Primary School</t>
  </si>
  <si>
    <t>Charlesworth Voluntary Controlled Primary School</t>
  </si>
  <si>
    <t>Codnor Community Primary School Church of England Controlled</t>
  </si>
  <si>
    <t>Carsington and Hopton Primary School</t>
  </si>
  <si>
    <t>Fritchley CofE (Aided) Primary School</t>
  </si>
  <si>
    <t>Denby Free CofE VA Primary School</t>
  </si>
  <si>
    <t>Camms CofE (Aided) Primary School</t>
  </si>
  <si>
    <t>FitzHerbert CofE (Aided) Primary School</t>
  </si>
  <si>
    <t>Dinting CofE Primary School</t>
  </si>
  <si>
    <t>Hathersage St Michael's CofE (Aided) Primary School</t>
  </si>
  <si>
    <t>Litton CofE Primary School</t>
  </si>
  <si>
    <t>Longstone CofE Primary School</t>
  </si>
  <si>
    <t>Bonsall CofE (A) Primary School</t>
  </si>
  <si>
    <t>Newton Solney CofE (Aided) Infant School</t>
  </si>
  <si>
    <t>Pilsley CofE Primary School</t>
  </si>
  <si>
    <t>Taddington and Priestcliffe School</t>
  </si>
  <si>
    <t>Weston-on-Trent CofE (VA) Primary School</t>
  </si>
  <si>
    <t>St Mary's Catholic Primary</t>
  </si>
  <si>
    <t>St Andrew's CofE Methodist (Aided) Primary School</t>
  </si>
  <si>
    <t>Tintwistle CofE (Aided) Primary School</t>
  </si>
  <si>
    <t>All Saints CofE Primary School</t>
  </si>
  <si>
    <t>St Joseph's Catholic and CofE (VA) Primary School</t>
  </si>
  <si>
    <t>Sharley Park Community Primary School</t>
  </si>
  <si>
    <t>Chapel-en-le-Frith High School</t>
  </si>
  <si>
    <t>New Mills School &amp; Sixth Form</t>
  </si>
  <si>
    <t>William Allitt School</t>
  </si>
  <si>
    <t>Aldercar High School</t>
  </si>
  <si>
    <t>Tibshelf Community School</t>
  </si>
  <si>
    <t>Whittington Green School</t>
  </si>
  <si>
    <t>Parkside Community School</t>
  </si>
  <si>
    <t>Anthony Gell School</t>
  </si>
  <si>
    <t>Dronfield Henry Fanshawe School</t>
  </si>
  <si>
    <t>Buxton Community School</t>
  </si>
  <si>
    <t>Belmont Primary School</t>
  </si>
  <si>
    <t>Repton Primary School</t>
  </si>
  <si>
    <t>Linton Primary School</t>
  </si>
  <si>
    <t>The Curzon CofE Primary School</t>
  </si>
  <si>
    <t>Fairmeadows Foundation Primary School</t>
  </si>
  <si>
    <t>Chinley Primary School</t>
  </si>
  <si>
    <t>Belper School and Sixth Form Centre</t>
  </si>
  <si>
    <t>Lady Manners School</t>
  </si>
  <si>
    <t>Holly House Special School</t>
  </si>
  <si>
    <t>Brackenfield Special School</t>
  </si>
  <si>
    <t>Swanwick School and Sports College</t>
  </si>
  <si>
    <t>Alfreton Park Community Special School</t>
  </si>
  <si>
    <t>Ed closing balance</t>
  </si>
  <si>
    <t>check</t>
  </si>
  <si>
    <t>Capital check</t>
  </si>
  <si>
    <t>Ashbourne Primary School</t>
  </si>
  <si>
    <t>CIP2000</t>
  </si>
  <si>
    <t>CIP2002</t>
  </si>
  <si>
    <t>CIP2003</t>
  </si>
  <si>
    <t>CIP2006</t>
  </si>
  <si>
    <t>CIP2010</t>
  </si>
  <si>
    <t>CIP2011</t>
  </si>
  <si>
    <t>CIP2012</t>
  </si>
  <si>
    <t>CIP2013</t>
  </si>
  <si>
    <t>CIP2017</t>
  </si>
  <si>
    <t>CIP2018</t>
  </si>
  <si>
    <t>CIP2019</t>
  </si>
  <si>
    <t>CIP2021</t>
  </si>
  <si>
    <t>CIP2022</t>
  </si>
  <si>
    <t>CIP2041</t>
  </si>
  <si>
    <t>CIP2043</t>
  </si>
  <si>
    <t>CIP2044</t>
  </si>
  <si>
    <t>CIP2045</t>
  </si>
  <si>
    <t>CIP2046</t>
  </si>
  <si>
    <t>CIP2048</t>
  </si>
  <si>
    <t>CIP2049</t>
  </si>
  <si>
    <t>CIP2050</t>
  </si>
  <si>
    <t>CIP2051</t>
  </si>
  <si>
    <t>CIP2052</t>
  </si>
  <si>
    <t>CIP2053</t>
  </si>
  <si>
    <t>CIP2057</t>
  </si>
  <si>
    <t>CIP2058</t>
  </si>
  <si>
    <t>CIP2060</t>
  </si>
  <si>
    <t>CIP2061</t>
  </si>
  <si>
    <t>CIP2062</t>
  </si>
  <si>
    <t>CIP2068</t>
  </si>
  <si>
    <t>CIP2072</t>
  </si>
  <si>
    <t>CIP2076</t>
  </si>
  <si>
    <t>CIP2079</t>
  </si>
  <si>
    <t>CIP2080</t>
  </si>
  <si>
    <t>CIP2082</t>
  </si>
  <si>
    <t>CIP2083</t>
  </si>
  <si>
    <t>CIP2084</t>
  </si>
  <si>
    <t>CIP2085</t>
  </si>
  <si>
    <t>CIP2086</t>
  </si>
  <si>
    <t>CIP2089</t>
  </si>
  <si>
    <t>CIP2091</t>
  </si>
  <si>
    <t>CIP2092</t>
  </si>
  <si>
    <t>CIP2095</t>
  </si>
  <si>
    <t>CIP2097</t>
  </si>
  <si>
    <t>CIP2101</t>
  </si>
  <si>
    <t>CIP2102</t>
  </si>
  <si>
    <t>CIP2103</t>
  </si>
  <si>
    <t>CIP2104</t>
  </si>
  <si>
    <t>CIP2105</t>
  </si>
  <si>
    <t>CIP2106</t>
  </si>
  <si>
    <t>CIP2107</t>
  </si>
  <si>
    <t>CIP2109</t>
  </si>
  <si>
    <t>CIP2113</t>
  </si>
  <si>
    <t>CIP2115</t>
  </si>
  <si>
    <t>CIP2124</t>
  </si>
  <si>
    <t>CIP2125</t>
  </si>
  <si>
    <t>CIP2126</t>
  </si>
  <si>
    <t>CIP2131</t>
  </si>
  <si>
    <t>CIP2132</t>
  </si>
  <si>
    <t>CIP2138</t>
  </si>
  <si>
    <t>CIP2139</t>
  </si>
  <si>
    <t>CIP2141</t>
  </si>
  <si>
    <t>CIP2142</t>
  </si>
  <si>
    <t>CIP2146</t>
  </si>
  <si>
    <t>CIP2149</t>
  </si>
  <si>
    <t>CIP2150</t>
  </si>
  <si>
    <t>CIP2151</t>
  </si>
  <si>
    <t>CIP2153</t>
  </si>
  <si>
    <t>CIP2157</t>
  </si>
  <si>
    <t>CIP2159</t>
  </si>
  <si>
    <t>CIP2160</t>
  </si>
  <si>
    <t>CIP2161</t>
  </si>
  <si>
    <t>CIP2169</t>
  </si>
  <si>
    <t>CIP2172</t>
  </si>
  <si>
    <t>CIP2173</t>
  </si>
  <si>
    <t>CIP2174</t>
  </si>
  <si>
    <t>CIP2175</t>
  </si>
  <si>
    <t>CIP2177</t>
  </si>
  <si>
    <t>CIP2178</t>
  </si>
  <si>
    <t>CIP2179</t>
  </si>
  <si>
    <t>CIP2181</t>
  </si>
  <si>
    <t>CIP2182</t>
  </si>
  <si>
    <t>CIP2186</t>
  </si>
  <si>
    <t>CIP2187</t>
  </si>
  <si>
    <t>CIP2190</t>
  </si>
  <si>
    <t>CIP2191</t>
  </si>
  <si>
    <t>CIP2196</t>
  </si>
  <si>
    <t>CIP2201</t>
  </si>
  <si>
    <t>CIP2202</t>
  </si>
  <si>
    <t>CIP2210</t>
  </si>
  <si>
    <t>CIP2211</t>
  </si>
  <si>
    <t>CIP2213</t>
  </si>
  <si>
    <t>CIP2219</t>
  </si>
  <si>
    <t>CIP2223</t>
  </si>
  <si>
    <t>CIP2224</t>
  </si>
  <si>
    <t>CIP2227</t>
  </si>
  <si>
    <t>CIP2228</t>
  </si>
  <si>
    <t>CIP2229</t>
  </si>
  <si>
    <t>CIP2239</t>
  </si>
  <si>
    <t>CIP2242</t>
  </si>
  <si>
    <t>CIP2243</t>
  </si>
  <si>
    <t>CIP2244</t>
  </si>
  <si>
    <t>CIP2245</t>
  </si>
  <si>
    <t>CIP2253</t>
  </si>
  <si>
    <t>CIP2254</t>
  </si>
  <si>
    <t>CIP2255</t>
  </si>
  <si>
    <t>CIP2257</t>
  </si>
  <si>
    <t>CIP2258</t>
  </si>
  <si>
    <t>CIP2260</t>
  </si>
  <si>
    <t>CIP2262</t>
  </si>
  <si>
    <t>CIP2266</t>
  </si>
  <si>
    <t>CIP2268</t>
  </si>
  <si>
    <t>CIP2269</t>
  </si>
  <si>
    <t>CIP2270</t>
  </si>
  <si>
    <t>CIP2274</t>
  </si>
  <si>
    <t>CIP2275</t>
  </si>
  <si>
    <t>CIP2276</t>
  </si>
  <si>
    <t>CIP2277</t>
  </si>
  <si>
    <t>CIP2278</t>
  </si>
  <si>
    <t>CIP2279</t>
  </si>
  <si>
    <t>CIP2283</t>
  </si>
  <si>
    <t>CIP2285</t>
  </si>
  <si>
    <t>CIP2286</t>
  </si>
  <si>
    <t>CIP2288</t>
  </si>
  <si>
    <t>CIP2289</t>
  </si>
  <si>
    <t>CIP2290</t>
  </si>
  <si>
    <t>CIP2293</t>
  </si>
  <si>
    <t>CIP2296</t>
  </si>
  <si>
    <t>CIP2306</t>
  </si>
  <si>
    <t>CIP2307</t>
  </si>
  <si>
    <t>CIP2310</t>
  </si>
  <si>
    <t>CIP2314</t>
  </si>
  <si>
    <t>CIP2315</t>
  </si>
  <si>
    <t>CIP2317</t>
  </si>
  <si>
    <t>CIP2321</t>
  </si>
  <si>
    <t>CIP2326</t>
  </si>
  <si>
    <t>CIP2329</t>
  </si>
  <si>
    <t>CIP2332</t>
  </si>
  <si>
    <t>CIP2333</t>
  </si>
  <si>
    <t>CIP2336</t>
  </si>
  <si>
    <t>CIP2338</t>
  </si>
  <si>
    <t>CIP2344</t>
  </si>
  <si>
    <t>CIP2349</t>
  </si>
  <si>
    <t>CIP2351</t>
  </si>
  <si>
    <t>CIP2358</t>
  </si>
  <si>
    <t>CIP2359</t>
  </si>
  <si>
    <t>CIP2361</t>
  </si>
  <si>
    <t>CIP2362</t>
  </si>
  <si>
    <t>CIP2368</t>
  </si>
  <si>
    <t>CIP2372</t>
  </si>
  <si>
    <t>CIP2373</t>
  </si>
  <si>
    <t>CIP2375</t>
  </si>
  <si>
    <t>CIP2377</t>
  </si>
  <si>
    <t>CIP2511</t>
  </si>
  <si>
    <t>CIP2618</t>
  </si>
  <si>
    <t>CIP2622</t>
  </si>
  <si>
    <t>CIP2623</t>
  </si>
  <si>
    <t>CIP2624</t>
  </si>
  <si>
    <t>CIP2625</t>
  </si>
  <si>
    <t>CIP2626</t>
  </si>
  <si>
    <t>CIP2631</t>
  </si>
  <si>
    <t>CIP3002</t>
  </si>
  <si>
    <t>CIP3007</t>
  </si>
  <si>
    <t>CIP3009</t>
  </si>
  <si>
    <t>CIP3015</t>
  </si>
  <si>
    <t>CIP3016</t>
  </si>
  <si>
    <t>CIP3017</t>
  </si>
  <si>
    <t>CIP3018</t>
  </si>
  <si>
    <t>CIP3019</t>
  </si>
  <si>
    <t>CIP3022</t>
  </si>
  <si>
    <t>CIP3024</t>
  </si>
  <si>
    <t>CIP3026</t>
  </si>
  <si>
    <t>CIP3027</t>
  </si>
  <si>
    <t>CIP3030</t>
  </si>
  <si>
    <t>CIP3032</t>
  </si>
  <si>
    <t>CIP3033</t>
  </si>
  <si>
    <t>CIP3034</t>
  </si>
  <si>
    <t>CIP3035</t>
  </si>
  <si>
    <t>CIP3036</t>
  </si>
  <si>
    <t>CIP3037</t>
  </si>
  <si>
    <t>CIP3038</t>
  </si>
  <si>
    <t>CIP3039</t>
  </si>
  <si>
    <t>CIP3040</t>
  </si>
  <si>
    <t>CIP3041</t>
  </si>
  <si>
    <t>CIP3042</t>
  </si>
  <si>
    <t>CIP3046</t>
  </si>
  <si>
    <t>CIP3048</t>
  </si>
  <si>
    <t>CIP3050</t>
  </si>
  <si>
    <t>CIP3055</t>
  </si>
  <si>
    <t>CIP3056</t>
  </si>
  <si>
    <t>CIP3060</t>
  </si>
  <si>
    <t>CIP3061</t>
  </si>
  <si>
    <t>CIP3062</t>
  </si>
  <si>
    <t>CIP3065</t>
  </si>
  <si>
    <t>CIP3069</t>
  </si>
  <si>
    <t>CIP3070</t>
  </si>
  <si>
    <t>CIP3071</t>
  </si>
  <si>
    <t>CIP3073</t>
  </si>
  <si>
    <t>CIP3074</t>
  </si>
  <si>
    <t>CIP3075</t>
  </si>
  <si>
    <t>CIP3076</t>
  </si>
  <si>
    <t>CIP3077</t>
  </si>
  <si>
    <t>CIP3079</t>
  </si>
  <si>
    <t>CIP3080</t>
  </si>
  <si>
    <t>CIP3082</t>
  </si>
  <si>
    <t>CIP3083</t>
  </si>
  <si>
    <t>CIP3087</t>
  </si>
  <si>
    <t>CIP3088</t>
  </si>
  <si>
    <t>CIP3090</t>
  </si>
  <si>
    <t>CIP3093</t>
  </si>
  <si>
    <t>CIP3094</t>
  </si>
  <si>
    <t>CIP3098</t>
  </si>
  <si>
    <t>CIP3099</t>
  </si>
  <si>
    <t>CIP3100</t>
  </si>
  <si>
    <t>CIP3101</t>
  </si>
  <si>
    <t>CIP3105</t>
  </si>
  <si>
    <t>CIP3106</t>
  </si>
  <si>
    <t>CIP3107</t>
  </si>
  <si>
    <t>CIP3110</t>
  </si>
  <si>
    <t>CIP3151</t>
  </si>
  <si>
    <t>CIP3156</t>
  </si>
  <si>
    <t>CIP3157</t>
  </si>
  <si>
    <t>CIP3161</t>
  </si>
  <si>
    <t>CIP3162</t>
  </si>
  <si>
    <t>CIP3163</t>
  </si>
  <si>
    <t>CIP3164</t>
  </si>
  <si>
    <t>CIP3306</t>
  </si>
  <si>
    <t>CIP3312</t>
  </si>
  <si>
    <t>CIP3315</t>
  </si>
  <si>
    <t>CIP3316</t>
  </si>
  <si>
    <t>CIP3317</t>
  </si>
  <si>
    <t>CIP3319</t>
  </si>
  <si>
    <t>CIP3321</t>
  </si>
  <si>
    <t>CIP3324</t>
  </si>
  <si>
    <t>CIP3325</t>
  </si>
  <si>
    <t>CIP3326</t>
  </si>
  <si>
    <t>CIP3330</t>
  </si>
  <si>
    <t>CIP3331</t>
  </si>
  <si>
    <t>CIP3337</t>
  </si>
  <si>
    <t>CIP3342</t>
  </si>
  <si>
    <t>CIP3502</t>
  </si>
  <si>
    <t>CIP3523</t>
  </si>
  <si>
    <t>CIP3538</t>
  </si>
  <si>
    <t>CIP3540</t>
  </si>
  <si>
    <t>CIP3549</t>
  </si>
  <si>
    <t>CIP3551</t>
  </si>
  <si>
    <t>CIS4019</t>
  </si>
  <si>
    <t>CIS4057</t>
  </si>
  <si>
    <t>CIS4074</t>
  </si>
  <si>
    <t>CIS4089</t>
  </si>
  <si>
    <t>CIS4173</t>
  </si>
  <si>
    <t>CIS4192</t>
  </si>
  <si>
    <t>CIS4195</t>
  </si>
  <si>
    <t>CIS4505</t>
  </si>
  <si>
    <t>CIS4509</t>
  </si>
  <si>
    <t>CIS4510</t>
  </si>
  <si>
    <t>CIP5200</t>
  </si>
  <si>
    <t>CIP5202</t>
  </si>
  <si>
    <t>CIP5204</t>
  </si>
  <si>
    <t>CIP5207</t>
  </si>
  <si>
    <t>CIP5208</t>
  </si>
  <si>
    <t>CIP5211</t>
  </si>
  <si>
    <t>CIS5404</t>
  </si>
  <si>
    <t>CIS5411</t>
  </si>
  <si>
    <t>CIX7000</t>
  </si>
  <si>
    <t>CIX7005</t>
  </si>
  <si>
    <t>CIX7009</t>
  </si>
  <si>
    <t>CIX7018</t>
  </si>
  <si>
    <t>I08a</t>
  </si>
  <si>
    <t>I08b</t>
  </si>
  <si>
    <t>OB01</t>
  </si>
  <si>
    <t>Opening revenue balance</t>
  </si>
  <si>
    <t>Opening community-focused revenue balance</t>
  </si>
  <si>
    <t>Opening capital balance</t>
  </si>
  <si>
    <t>I18a</t>
  </si>
  <si>
    <t>I18c</t>
  </si>
  <si>
    <t>I18d</t>
  </si>
  <si>
    <t>academy converter</t>
  </si>
  <si>
    <t>I18b</t>
  </si>
  <si>
    <t>Income from the Coronavirus Job Retention Scheme</t>
  </si>
  <si>
    <t>Income from other additional grants</t>
  </si>
  <si>
    <t>Income from any grants provided in relation to COVID-19</t>
  </si>
  <si>
    <t>Income from any grants in relation to COVID-19 catch-up activity</t>
  </si>
  <si>
    <t>Community-focused School Funding and/or Grants</t>
  </si>
  <si>
    <t>Community-focused School Facilities Income</t>
  </si>
  <si>
    <t>Pupil-focused Extended School Funding and/or Grants</t>
  </si>
  <si>
    <t>Other Grants and Payments received</t>
  </si>
  <si>
    <t>Income from letting premises</t>
  </si>
  <si>
    <t xml:space="preserve">Other Income from facilities and services </t>
  </si>
  <si>
    <t>Bought in Professional Services - Other (except PFI)</t>
  </si>
  <si>
    <t>Community-focused School Staffing Costs</t>
  </si>
  <si>
    <t>Community-focused School Costs</t>
  </si>
  <si>
    <t>Acquisition of Land and Existing Buildings</t>
  </si>
  <si>
    <t>Community-Focused School Revenue Balances</t>
  </si>
  <si>
    <t>Committed Revenue Balances</t>
  </si>
  <si>
    <t>Uncommitted Revenue Balances</t>
  </si>
  <si>
    <t>B07</t>
  </si>
  <si>
    <t>Identification of Capital Loans to the School</t>
  </si>
  <si>
    <t>To view your school's report, please enter your 4 digit DFE number in the yellow box (cell B4)</t>
  </si>
  <si>
    <t>DfE No:</t>
  </si>
  <si>
    <t>Consistent Financial Report (CFR) for Financial Year Ended 31 March 2023</t>
  </si>
  <si>
    <t xml:space="preserve">Public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</si>
</sst>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/>
      <top style="thin">
        <color indexed="9"/>
      </top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3">
    <xf numFmtId="0" fontId="0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3" applyNumberFormat="0" applyAlignment="0" applyProtection="0"/>
    <xf numFmtId="0" fontId="19" fillId="8" borderId="14" applyNumberFormat="0" applyAlignment="0" applyProtection="0"/>
    <xf numFmtId="0" fontId="20" fillId="8" borderId="13" applyNumberFormat="0" applyAlignment="0" applyProtection="0"/>
    <xf numFmtId="0" fontId="21" fillId="0" borderId="15" applyNumberFormat="0" applyFill="0" applyAlignment="0" applyProtection="0"/>
    <xf numFmtId="0" fontId="22" fillId="9" borderId="16" applyNumberFormat="0" applyAlignment="0" applyProtection="0"/>
    <xf numFmtId="0" fontId="23" fillId="0" borderId="0" applyNumberFormat="0" applyFill="0" applyBorder="0" applyAlignment="0" applyProtection="0"/>
    <xf numFmtId="0" fontId="10" fillId="10" borderId="17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10" borderId="17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17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17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7" fillId="0" borderId="0"/>
    <xf numFmtId="0" fontId="1" fillId="0" borderId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0" fontId="4" fillId="2" borderId="9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1" fillId="0" borderId="0" xfId="2" applyFont="1" applyFill="1"/>
    <xf numFmtId="0" fontId="8" fillId="0" borderId="0" xfId="2" quotePrefix="1" applyFont="1" applyFill="1" applyAlignment="1">
      <alignment horizontal="right"/>
    </xf>
    <xf numFmtId="0" fontId="1" fillId="0" borderId="0" xfId="2" quotePrefix="1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1" fillId="0" borderId="0" xfId="2" quotePrefix="1" applyFont="1" applyFill="1" applyAlignment="1">
      <alignment horizontal="left"/>
    </xf>
    <xf numFmtId="0" fontId="1" fillId="0" borderId="0" xfId="2" applyFont="1" applyFill="1" applyAlignment="1">
      <alignment horizontal="left"/>
    </xf>
    <xf numFmtId="0" fontId="2" fillId="0" borderId="0" xfId="2" applyFont="1" applyFill="1" applyAlignment="1">
      <alignment horizontal="center"/>
    </xf>
    <xf numFmtId="0" fontId="8" fillId="0" borderId="0" xfId="2" applyFont="1" applyFill="1" applyAlignment="1">
      <alignment horizontal="left"/>
    </xf>
    <xf numFmtId="0" fontId="5" fillId="0" borderId="0" xfId="2" applyFont="1" applyFill="1"/>
    <xf numFmtId="0" fontId="5" fillId="0" borderId="0" xfId="2" applyFont="1" applyFill="1" applyAlignment="1">
      <alignment horizontal="center"/>
    </xf>
    <xf numFmtId="0" fontId="5" fillId="0" borderId="0" xfId="2" quotePrefix="1" applyFont="1" applyFill="1" applyAlignment="1">
      <alignment horizontal="left"/>
    </xf>
    <xf numFmtId="3" fontId="1" fillId="0" borderId="0" xfId="2" quotePrefix="1" applyNumberFormat="1" applyFont="1" applyFill="1" applyAlignment="1">
      <alignment horizontal="right"/>
    </xf>
    <xf numFmtId="3" fontId="5" fillId="0" borderId="0" xfId="0" applyNumberFormat="1" applyFont="1"/>
    <xf numFmtId="3" fontId="9" fillId="0" borderId="0" xfId="0" applyNumberFormat="1" applyFont="1"/>
    <xf numFmtId="3" fontId="3" fillId="0" borderId="0" xfId="0" applyNumberFormat="1" applyFont="1"/>
    <xf numFmtId="0" fontId="5" fillId="0" borderId="0" xfId="0" applyFont="1" applyFill="1"/>
    <xf numFmtId="4" fontId="5" fillId="0" borderId="0" xfId="0" applyNumberFormat="1" applyFont="1" applyFill="1"/>
    <xf numFmtId="4" fontId="0" fillId="0" borderId="0" xfId="0" applyNumberFormat="1"/>
    <xf numFmtId="0" fontId="28" fillId="2" borderId="9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43" fontId="5" fillId="0" borderId="0" xfId="102" applyFont="1"/>
    <xf numFmtId="0" fontId="29" fillId="0" borderId="0" xfId="0" applyFont="1"/>
    <xf numFmtId="0" fontId="5" fillId="3" borderId="22" xfId="0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quotePrefix="1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4" fillId="2" borderId="2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Continuous"/>
    </xf>
    <xf numFmtId="14" fontId="5" fillId="0" borderId="0" xfId="0" applyNumberFormat="1" applyFont="1"/>
  </cellXfs>
  <cellStyles count="103">
    <cellStyle name="%" xfId="2" xr:uid="{00000000-0005-0000-0000-000000000000}"/>
    <cellStyle name="% 2" xfId="47" xr:uid="{00000000-0005-0000-0000-000001000000}"/>
    <cellStyle name="% 2 2" xfId="95" xr:uid="{00000000-0005-0000-0000-000002000000}"/>
    <cellStyle name="% 3" xfId="94" xr:uid="{00000000-0005-0000-0000-000003000000}"/>
    <cellStyle name="20% - Accent1" xfId="21" builtinId="30" customBuiltin="1"/>
    <cellStyle name="20% - Accent1 2" xfId="50" xr:uid="{00000000-0005-0000-0000-000005000000}"/>
    <cellStyle name="20% - Accent1 3" xfId="63" xr:uid="{00000000-0005-0000-0000-000006000000}"/>
    <cellStyle name="20% - Accent1 4" xfId="76" xr:uid="{00000000-0005-0000-0000-000007000000}"/>
    <cellStyle name="20% - Accent2" xfId="25" builtinId="34" customBuiltin="1"/>
    <cellStyle name="20% - Accent2 2" xfId="52" xr:uid="{00000000-0005-0000-0000-000009000000}"/>
    <cellStyle name="20% - Accent2 3" xfId="65" xr:uid="{00000000-0005-0000-0000-00000A000000}"/>
    <cellStyle name="20% - Accent2 4" xfId="78" xr:uid="{00000000-0005-0000-0000-00000B000000}"/>
    <cellStyle name="20% - Accent3" xfId="29" builtinId="38" customBuiltin="1"/>
    <cellStyle name="20% - Accent3 2" xfId="54" xr:uid="{00000000-0005-0000-0000-00000D000000}"/>
    <cellStyle name="20% - Accent3 3" xfId="67" xr:uid="{00000000-0005-0000-0000-00000E000000}"/>
    <cellStyle name="20% - Accent3 4" xfId="80" xr:uid="{00000000-0005-0000-0000-00000F000000}"/>
    <cellStyle name="20% - Accent4" xfId="33" builtinId="42" customBuiltin="1"/>
    <cellStyle name="20% - Accent4 2" xfId="56" xr:uid="{00000000-0005-0000-0000-000011000000}"/>
    <cellStyle name="20% - Accent4 3" xfId="69" xr:uid="{00000000-0005-0000-0000-000012000000}"/>
    <cellStyle name="20% - Accent4 4" xfId="82" xr:uid="{00000000-0005-0000-0000-000013000000}"/>
    <cellStyle name="20% - Accent5" xfId="37" builtinId="46" customBuiltin="1"/>
    <cellStyle name="20% - Accent5 2" xfId="58" xr:uid="{00000000-0005-0000-0000-000015000000}"/>
    <cellStyle name="20% - Accent5 3" xfId="71" xr:uid="{00000000-0005-0000-0000-000016000000}"/>
    <cellStyle name="20% - Accent5 4" xfId="84" xr:uid="{00000000-0005-0000-0000-000017000000}"/>
    <cellStyle name="20% - Accent6" xfId="41" builtinId="50" customBuiltin="1"/>
    <cellStyle name="20% - Accent6 2" xfId="60" xr:uid="{00000000-0005-0000-0000-000019000000}"/>
    <cellStyle name="20% - Accent6 3" xfId="73" xr:uid="{00000000-0005-0000-0000-00001A000000}"/>
    <cellStyle name="20% - Accent6 4" xfId="86" xr:uid="{00000000-0005-0000-0000-00001B000000}"/>
    <cellStyle name="40% - Accent1" xfId="22" builtinId="31" customBuiltin="1"/>
    <cellStyle name="40% - Accent1 2" xfId="51" xr:uid="{00000000-0005-0000-0000-00001D000000}"/>
    <cellStyle name="40% - Accent1 3" xfId="64" xr:uid="{00000000-0005-0000-0000-00001E000000}"/>
    <cellStyle name="40% - Accent1 4" xfId="77" xr:uid="{00000000-0005-0000-0000-00001F000000}"/>
    <cellStyle name="40% - Accent2" xfId="26" builtinId="35" customBuiltin="1"/>
    <cellStyle name="40% - Accent2 2" xfId="53" xr:uid="{00000000-0005-0000-0000-000021000000}"/>
    <cellStyle name="40% - Accent2 3" xfId="66" xr:uid="{00000000-0005-0000-0000-000022000000}"/>
    <cellStyle name="40% - Accent2 4" xfId="79" xr:uid="{00000000-0005-0000-0000-000023000000}"/>
    <cellStyle name="40% - Accent3" xfId="30" builtinId="39" customBuiltin="1"/>
    <cellStyle name="40% - Accent3 2" xfId="55" xr:uid="{00000000-0005-0000-0000-000025000000}"/>
    <cellStyle name="40% - Accent3 3" xfId="68" xr:uid="{00000000-0005-0000-0000-000026000000}"/>
    <cellStyle name="40% - Accent3 4" xfId="81" xr:uid="{00000000-0005-0000-0000-000027000000}"/>
    <cellStyle name="40% - Accent4" xfId="34" builtinId="43" customBuiltin="1"/>
    <cellStyle name="40% - Accent4 2" xfId="57" xr:uid="{00000000-0005-0000-0000-000029000000}"/>
    <cellStyle name="40% - Accent4 3" xfId="70" xr:uid="{00000000-0005-0000-0000-00002A000000}"/>
    <cellStyle name="40% - Accent4 4" xfId="83" xr:uid="{00000000-0005-0000-0000-00002B000000}"/>
    <cellStyle name="40% - Accent5" xfId="38" builtinId="47" customBuiltin="1"/>
    <cellStyle name="40% - Accent5 2" xfId="59" xr:uid="{00000000-0005-0000-0000-00002D000000}"/>
    <cellStyle name="40% - Accent5 3" xfId="72" xr:uid="{00000000-0005-0000-0000-00002E000000}"/>
    <cellStyle name="40% - Accent5 4" xfId="85" xr:uid="{00000000-0005-0000-0000-00002F000000}"/>
    <cellStyle name="40% - Accent6" xfId="42" builtinId="51" customBuiltin="1"/>
    <cellStyle name="40% - Accent6 2" xfId="61" xr:uid="{00000000-0005-0000-0000-000031000000}"/>
    <cellStyle name="40% - Accent6 3" xfId="74" xr:uid="{00000000-0005-0000-0000-000032000000}"/>
    <cellStyle name="40% - Accent6 4" xfId="87" xr:uid="{00000000-0005-0000-0000-000033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02" builtinId="3"/>
    <cellStyle name="Comma 2" xfId="46" xr:uid="{00000000-0005-0000-0000-000043000000}"/>
    <cellStyle name="Comma 2 2" xfId="96" xr:uid="{00000000-0005-0000-0000-000044000000}"/>
    <cellStyle name="Comma 3" xfId="48" xr:uid="{00000000-0005-0000-0000-000045000000}"/>
    <cellStyle name="Comma 3 2" xfId="89" xr:uid="{00000000-0005-0000-0000-000046000000}"/>
    <cellStyle name="Comma 4" xfId="92" xr:uid="{00000000-0005-0000-0000-000047000000}"/>
    <cellStyle name="Currency 2" xfId="97" xr:uid="{00000000-0005-0000-0000-000048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5" xr:uid="{00000000-0005-0000-0000-000053000000}"/>
    <cellStyle name="Normal 2 2" xfId="90" xr:uid="{00000000-0005-0000-0000-000054000000}"/>
    <cellStyle name="Normal 3" xfId="1" xr:uid="{00000000-0005-0000-0000-000055000000}"/>
    <cellStyle name="Normal 3 2" xfId="101" xr:uid="{00000000-0005-0000-0000-000056000000}"/>
    <cellStyle name="Normal 4" xfId="44" xr:uid="{00000000-0005-0000-0000-000057000000}"/>
    <cellStyle name="Normal 4 2" xfId="88" xr:uid="{00000000-0005-0000-0000-000058000000}"/>
    <cellStyle name="Normal 5" xfId="91" xr:uid="{00000000-0005-0000-0000-000059000000}"/>
    <cellStyle name="Normal 6" xfId="100" xr:uid="{00000000-0005-0000-0000-00005A000000}"/>
    <cellStyle name="Note" xfId="17" builtinId="10" customBuiltin="1"/>
    <cellStyle name="Note 2" xfId="49" xr:uid="{00000000-0005-0000-0000-00005C000000}"/>
    <cellStyle name="Note 3" xfId="62" xr:uid="{00000000-0005-0000-0000-00005D000000}"/>
    <cellStyle name="Note 4" xfId="75" xr:uid="{00000000-0005-0000-0000-00005E000000}"/>
    <cellStyle name="Output" xfId="12" builtinId="21" customBuiltin="1"/>
    <cellStyle name="Percent 2" xfId="99" xr:uid="{00000000-0005-0000-0000-000060000000}"/>
    <cellStyle name="Percent 2 2" xfId="98" xr:uid="{00000000-0005-0000-0000-000061000000}"/>
    <cellStyle name="Percent 3" xfId="93" xr:uid="{00000000-0005-0000-0000-000062000000}"/>
    <cellStyle name="Title" xfId="3" builtinId="15" customBuiltin="1"/>
    <cellStyle name="Total" xfId="19" builtinId="25" customBuiltin="1"/>
    <cellStyle name="Warning Text" xfId="16" builtinId="11" customBuiltin="1"/>
  </cellStyles>
  <dxfs count="2"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"/>
  <sheetViews>
    <sheetView tabSelected="1" workbookViewId="0">
      <selection activeCell="K8" sqref="K8"/>
    </sheetView>
  </sheetViews>
  <sheetFormatPr defaultRowHeight="12.75" x14ac:dyDescent="0.2"/>
  <cols>
    <col min="1" max="1" width="9.140625" style="2"/>
    <col min="2" max="2" width="34.140625" style="2" customWidth="1"/>
    <col min="3" max="6" width="9.140625" style="2"/>
    <col min="7" max="7" width="11" style="2" customWidth="1"/>
    <col min="8" max="8" width="11.140625" style="2" bestFit="1" customWidth="1"/>
    <col min="9" max="9" width="12.42578125" style="2" bestFit="1" customWidth="1"/>
    <col min="10" max="10" width="11.28515625" style="2" customWidth="1"/>
    <col min="11" max="12" width="10.140625" style="2" bestFit="1" customWidth="1"/>
    <col min="13" max="16384" width="9.140625" style="2"/>
  </cols>
  <sheetData>
    <row r="1" spans="1:11" x14ac:dyDescent="0.2">
      <c r="A1" s="35" t="s">
        <v>724</v>
      </c>
      <c r="B1" s="36"/>
      <c r="C1" s="36"/>
      <c r="D1" s="36"/>
      <c r="E1" s="36"/>
      <c r="F1" s="36"/>
      <c r="G1" s="36"/>
      <c r="H1" s="36"/>
      <c r="I1" s="36"/>
      <c r="J1" s="2" t="s">
        <v>725</v>
      </c>
      <c r="K1" s="48">
        <v>45119</v>
      </c>
    </row>
    <row r="3" spans="1:11" ht="13.5" thickBot="1" x14ac:dyDescent="0.25">
      <c r="A3" s="8" t="s">
        <v>85</v>
      </c>
      <c r="B3" s="2" t="str">
        <f>VLOOKUP($B$4,data,3,FALSE)</f>
        <v>All Derbyshire Schools</v>
      </c>
      <c r="G3" s="8" t="s">
        <v>86</v>
      </c>
      <c r="H3" s="2">
        <f>VLOOKUP($B$4,data,2,FALSE)</f>
        <v>0</v>
      </c>
    </row>
    <row r="4" spans="1:11" ht="13.5" thickBot="1" x14ac:dyDescent="0.25">
      <c r="A4" s="8" t="s">
        <v>723</v>
      </c>
      <c r="B4" s="32" t="s">
        <v>83</v>
      </c>
    </row>
    <row r="5" spans="1:11" x14ac:dyDescent="0.2">
      <c r="A5" s="8"/>
      <c r="H5" s="9" t="s">
        <v>88</v>
      </c>
    </row>
    <row r="6" spans="1:11" x14ac:dyDescent="0.2">
      <c r="A6" s="15" t="s">
        <v>87</v>
      </c>
    </row>
    <row r="8" spans="1:11" x14ac:dyDescent="0.2">
      <c r="A8" s="2" t="s">
        <v>694</v>
      </c>
      <c r="B8" s="2" t="s">
        <v>695</v>
      </c>
      <c r="H8" s="20">
        <f>VLOOKUP($B$4,data,4,FALSE)</f>
        <v>36561436.339999981</v>
      </c>
    </row>
    <row r="9" spans="1:11" x14ac:dyDescent="0.2">
      <c r="A9" s="2" t="s">
        <v>7</v>
      </c>
      <c r="B9" s="2" t="s">
        <v>696</v>
      </c>
      <c r="H9" s="20">
        <f>VLOOKUP($B$4,data,5,FALSE)</f>
        <v>919634.0700000003</v>
      </c>
    </row>
    <row r="10" spans="1:11" x14ac:dyDescent="0.2">
      <c r="A10" s="2" t="s">
        <v>8</v>
      </c>
      <c r="B10" s="2" t="s">
        <v>697</v>
      </c>
      <c r="H10" s="20">
        <f>VLOOKUP($B$4,data,6,FALSE)</f>
        <v>3795336.2600000007</v>
      </c>
    </row>
    <row r="11" spans="1:11" x14ac:dyDescent="0.2">
      <c r="K11" s="20"/>
    </row>
    <row r="12" spans="1:11" x14ac:dyDescent="0.2">
      <c r="A12" s="34" t="s">
        <v>89</v>
      </c>
      <c r="B12" s="34"/>
      <c r="C12" s="34"/>
      <c r="D12" s="34"/>
      <c r="E12" s="8"/>
      <c r="K12" s="20"/>
    </row>
    <row r="13" spans="1:11" x14ac:dyDescent="0.2">
      <c r="A13" s="8"/>
      <c r="B13" s="8"/>
      <c r="C13" s="8"/>
      <c r="D13" s="8"/>
      <c r="E13" s="8"/>
    </row>
    <row r="14" spans="1:11" x14ac:dyDescent="0.2">
      <c r="A14" s="10" t="s">
        <v>90</v>
      </c>
      <c r="B14" s="8"/>
      <c r="C14" s="8"/>
      <c r="D14" s="8"/>
      <c r="E14" s="8"/>
    </row>
    <row r="15" spans="1:11" x14ac:dyDescent="0.2">
      <c r="A15" s="11" t="s">
        <v>91</v>
      </c>
      <c r="B15" s="12" t="s">
        <v>92</v>
      </c>
      <c r="C15" s="8"/>
      <c r="D15" s="8"/>
      <c r="E15" s="8"/>
      <c r="H15" s="19" t="s">
        <v>88</v>
      </c>
    </row>
    <row r="16" spans="1:11" x14ac:dyDescent="0.2">
      <c r="A16" s="8"/>
      <c r="B16" s="8"/>
      <c r="C16" s="8"/>
      <c r="D16" s="8"/>
      <c r="E16" s="8"/>
    </row>
    <row r="17" spans="1:11" x14ac:dyDescent="0.2">
      <c r="A17" s="11" t="s">
        <v>9</v>
      </c>
      <c r="B17" s="16" t="s">
        <v>93</v>
      </c>
      <c r="C17" s="8"/>
      <c r="D17" s="8"/>
      <c r="E17" s="8"/>
      <c r="H17" s="20">
        <f>VLOOKUP($B$4,data,7,FALSE)</f>
        <v>263961631.79999998</v>
      </c>
    </row>
    <row r="18" spans="1:11" x14ac:dyDescent="0.2">
      <c r="A18" s="11" t="s">
        <v>10</v>
      </c>
      <c r="B18" s="8" t="s">
        <v>94</v>
      </c>
      <c r="C18" s="8"/>
      <c r="D18" s="8"/>
      <c r="E18" s="8"/>
      <c r="H18" s="20">
        <f>VLOOKUP($B$4,data,8,FALSE)</f>
        <v>5443487.0800000001</v>
      </c>
    </row>
    <row r="19" spans="1:11" x14ac:dyDescent="0.2">
      <c r="A19" s="11" t="s">
        <v>11</v>
      </c>
      <c r="B19" s="16" t="s">
        <v>95</v>
      </c>
      <c r="C19" s="8"/>
      <c r="D19" s="8"/>
      <c r="E19" s="8"/>
      <c r="H19" s="20">
        <f>VLOOKUP($B$4,data,9,FALSE)</f>
        <v>21434547.599999998</v>
      </c>
    </row>
    <row r="20" spans="1:11" x14ac:dyDescent="0.2">
      <c r="A20" s="11" t="s">
        <v>12</v>
      </c>
      <c r="B20" s="8" t="s">
        <v>96</v>
      </c>
      <c r="C20" s="8"/>
      <c r="D20" s="8"/>
      <c r="E20" s="8"/>
      <c r="H20" s="20">
        <f>VLOOKUP($B$4,data,10,FALSE)</f>
        <v>0</v>
      </c>
      <c r="K20" s="20"/>
    </row>
    <row r="21" spans="1:11" x14ac:dyDescent="0.2">
      <c r="A21" s="11" t="s">
        <v>13</v>
      </c>
      <c r="B21" s="16" t="s">
        <v>97</v>
      </c>
      <c r="C21" s="8"/>
      <c r="D21" s="8"/>
      <c r="E21" s="8"/>
      <c r="H21" s="20">
        <f>VLOOKUP($B$4,data,11,FALSE)</f>
        <v>18541084.199999999</v>
      </c>
      <c r="K21" s="20"/>
    </row>
    <row r="22" spans="1:11" x14ac:dyDescent="0.2">
      <c r="A22" s="11" t="s">
        <v>14</v>
      </c>
      <c r="B22" s="8" t="s">
        <v>98</v>
      </c>
      <c r="C22" s="8"/>
      <c r="D22" s="8"/>
      <c r="E22" s="8"/>
      <c r="H22" s="20">
        <f>VLOOKUP($B$4,data,12,FALSE)</f>
        <v>11823377.579999998</v>
      </c>
    </row>
    <row r="23" spans="1:11" x14ac:dyDescent="0.2">
      <c r="A23" s="11" t="s">
        <v>15</v>
      </c>
      <c r="B23" s="8" t="s">
        <v>710</v>
      </c>
      <c r="C23" s="8"/>
      <c r="D23" s="8"/>
      <c r="E23" s="8"/>
      <c r="H23" s="20">
        <f>VLOOKUP($B$4,data,13,FALSE)</f>
        <v>151475.04999999999</v>
      </c>
    </row>
    <row r="24" spans="1:11" x14ac:dyDescent="0.2">
      <c r="A24" s="11" t="s">
        <v>692</v>
      </c>
      <c r="B24" s="8" t="s">
        <v>711</v>
      </c>
      <c r="C24" s="8"/>
      <c r="D24" s="8"/>
      <c r="E24" s="8"/>
      <c r="H24" s="20">
        <f>VLOOKUP($B$4,data,14,FALSE)</f>
        <v>710551.72000000009</v>
      </c>
    </row>
    <row r="25" spans="1:11" x14ac:dyDescent="0.2">
      <c r="A25" s="11" t="s">
        <v>693</v>
      </c>
      <c r="B25" s="8" t="s">
        <v>712</v>
      </c>
      <c r="C25" s="8"/>
      <c r="D25" s="8"/>
      <c r="E25" s="8"/>
      <c r="H25" s="20">
        <f>VLOOKUP($B$4,data,15,FALSE)</f>
        <v>7685105.4200000009</v>
      </c>
    </row>
    <row r="26" spans="1:11" x14ac:dyDescent="0.2">
      <c r="A26" s="11" t="s">
        <v>16</v>
      </c>
      <c r="B26" s="8" t="s">
        <v>99</v>
      </c>
      <c r="C26" s="8"/>
      <c r="D26" s="8"/>
      <c r="E26" s="8"/>
      <c r="H26" s="20">
        <f>VLOOKUP($B$4,data,16,FALSE)</f>
        <v>4809881.1600000011</v>
      </c>
    </row>
    <row r="27" spans="1:11" x14ac:dyDescent="0.2">
      <c r="A27" s="11" t="s">
        <v>17</v>
      </c>
      <c r="B27" s="8" t="s">
        <v>100</v>
      </c>
      <c r="C27" s="8"/>
      <c r="D27" s="8"/>
      <c r="E27" s="8"/>
      <c r="H27" s="20">
        <f>VLOOKUP($B$4,data,17,FALSE)</f>
        <v>1651847.8799999994</v>
      </c>
    </row>
    <row r="28" spans="1:11" x14ac:dyDescent="0.2">
      <c r="A28" s="11" t="s">
        <v>18</v>
      </c>
      <c r="B28" s="8" t="s">
        <v>101</v>
      </c>
      <c r="C28" s="8"/>
      <c r="D28" s="8"/>
      <c r="E28" s="8"/>
      <c r="H28" s="20">
        <f>VLOOKUP($B$4,data,18,FALSE)</f>
        <v>308226.39000000025</v>
      </c>
    </row>
    <row r="29" spans="1:11" x14ac:dyDescent="0.2">
      <c r="A29" s="11" t="s">
        <v>19</v>
      </c>
      <c r="B29" s="8" t="s">
        <v>102</v>
      </c>
      <c r="C29" s="8"/>
      <c r="D29" s="8"/>
      <c r="E29" s="8"/>
      <c r="H29" s="20">
        <f>VLOOKUP($B$4,data,19,FALSE)</f>
        <v>1530374.0099999993</v>
      </c>
    </row>
    <row r="30" spans="1:11" x14ac:dyDescent="0.2">
      <c r="A30" s="11" t="s">
        <v>20</v>
      </c>
      <c r="B30" s="12" t="s">
        <v>103</v>
      </c>
      <c r="C30" s="8"/>
      <c r="D30" s="8"/>
      <c r="E30" s="8"/>
      <c r="H30" s="20">
        <f>VLOOKUP($B$4,data,20,FALSE)</f>
        <v>0</v>
      </c>
    </row>
    <row r="31" spans="1:11" x14ac:dyDescent="0.2">
      <c r="A31" s="11" t="s">
        <v>21</v>
      </c>
      <c r="B31" s="12" t="s">
        <v>709</v>
      </c>
      <c r="C31" s="8"/>
      <c r="D31" s="8"/>
      <c r="E31" s="8"/>
      <c r="H31" s="20">
        <f>VLOOKUP($B$4,data,21,FALSE)</f>
        <v>0</v>
      </c>
    </row>
    <row r="32" spans="1:11" x14ac:dyDescent="0.2">
      <c r="A32" s="11" t="s">
        <v>22</v>
      </c>
      <c r="B32" s="12" t="s">
        <v>707</v>
      </c>
      <c r="C32" s="8"/>
      <c r="D32" s="8"/>
      <c r="E32" s="8"/>
      <c r="H32" s="20">
        <f>VLOOKUP($B$4,data,22,FALSE)</f>
        <v>0</v>
      </c>
    </row>
    <row r="33" spans="1:10" x14ac:dyDescent="0.2">
      <c r="A33" s="11" t="s">
        <v>23</v>
      </c>
      <c r="B33" s="12" t="s">
        <v>708</v>
      </c>
      <c r="C33" s="8"/>
      <c r="D33" s="8"/>
      <c r="E33" s="8"/>
      <c r="H33" s="20">
        <f>VLOOKUP($B$4,data,23,FALSE)</f>
        <v>1958150.9400000009</v>
      </c>
    </row>
    <row r="34" spans="1:10" x14ac:dyDescent="0.2">
      <c r="A34" s="17" t="s">
        <v>698</v>
      </c>
      <c r="B34" s="18" t="s">
        <v>703</v>
      </c>
      <c r="C34" s="8"/>
      <c r="D34" s="8"/>
      <c r="E34" s="8"/>
      <c r="H34" s="20">
        <f>VLOOKUP($B$4,data,24,FALSE)</f>
        <v>0</v>
      </c>
    </row>
    <row r="35" spans="1:10" x14ac:dyDescent="0.2">
      <c r="A35" s="17" t="s">
        <v>702</v>
      </c>
      <c r="B35" s="18" t="s">
        <v>705</v>
      </c>
      <c r="C35" s="8"/>
      <c r="D35" s="8"/>
      <c r="E35" s="8"/>
      <c r="H35" s="20">
        <f>VLOOKUP($B$4,data,25,FALSE)</f>
        <v>0</v>
      </c>
    </row>
    <row r="36" spans="1:10" x14ac:dyDescent="0.2">
      <c r="A36" s="17" t="s">
        <v>699</v>
      </c>
      <c r="B36" s="18" t="s">
        <v>706</v>
      </c>
      <c r="C36" s="8"/>
      <c r="D36" s="8"/>
      <c r="E36" s="8"/>
      <c r="H36" s="20">
        <f>VLOOKUP($B$4,data,26,FALSE)</f>
        <v>23279.47</v>
      </c>
    </row>
    <row r="37" spans="1:10" x14ac:dyDescent="0.2">
      <c r="A37" s="17" t="s">
        <v>700</v>
      </c>
      <c r="B37" s="18" t="s">
        <v>704</v>
      </c>
      <c r="C37" s="8"/>
      <c r="D37" s="8"/>
      <c r="E37" s="8"/>
      <c r="H37" s="20">
        <f>VLOOKUP($B$4,data,27,FALSE)</f>
        <v>9707520.3800000008</v>
      </c>
    </row>
    <row r="38" spans="1:10" ht="15" x14ac:dyDescent="0.25">
      <c r="A38" s="11"/>
      <c r="B38" s="33" t="s">
        <v>104</v>
      </c>
      <c r="C38" s="47"/>
      <c r="D38" s="47"/>
      <c r="E38" s="47"/>
      <c r="I38" s="21">
        <f>SUM(H17:H37)</f>
        <v>349740540.68000007</v>
      </c>
    </row>
    <row r="39" spans="1:10" x14ac:dyDescent="0.2">
      <c r="A39" s="8"/>
      <c r="B39" s="8"/>
      <c r="C39" s="8"/>
      <c r="D39" s="8"/>
      <c r="E39" s="8"/>
    </row>
    <row r="40" spans="1:10" x14ac:dyDescent="0.2">
      <c r="A40" s="34" t="s">
        <v>105</v>
      </c>
      <c r="B40" s="34"/>
      <c r="C40" s="34"/>
      <c r="D40" s="34"/>
      <c r="E40" s="8"/>
    </row>
    <row r="41" spans="1:10" x14ac:dyDescent="0.2">
      <c r="A41" s="8"/>
      <c r="B41" s="8"/>
      <c r="C41" s="8"/>
      <c r="D41" s="8"/>
      <c r="E41" s="8"/>
    </row>
    <row r="42" spans="1:10" x14ac:dyDescent="0.2">
      <c r="A42" s="11" t="s">
        <v>24</v>
      </c>
      <c r="B42" s="8" t="s">
        <v>106</v>
      </c>
      <c r="C42" s="8"/>
      <c r="D42" s="8"/>
      <c r="E42" s="8"/>
      <c r="H42" s="20">
        <f>VLOOKUP($B$4,data,28,FALSE)</f>
        <v>159408877.57999992</v>
      </c>
      <c r="J42" s="20"/>
    </row>
    <row r="43" spans="1:10" x14ac:dyDescent="0.2">
      <c r="A43" s="11" t="s">
        <v>25</v>
      </c>
      <c r="B43" s="8" t="s">
        <v>107</v>
      </c>
      <c r="C43" s="8"/>
      <c r="D43" s="8"/>
      <c r="E43" s="8"/>
      <c r="H43" s="20">
        <f>VLOOKUP($B$4,data,29,FALSE)</f>
        <v>2906720.31</v>
      </c>
      <c r="J43" s="20"/>
    </row>
    <row r="44" spans="1:10" x14ac:dyDescent="0.2">
      <c r="A44" s="11" t="s">
        <v>26</v>
      </c>
      <c r="B44" s="8" t="s">
        <v>108</v>
      </c>
      <c r="C44" s="8"/>
      <c r="D44" s="8"/>
      <c r="E44" s="8"/>
      <c r="H44" s="20">
        <f>VLOOKUP($B$4,data,30,FALSE)</f>
        <v>66190815.50999999</v>
      </c>
      <c r="J44" s="20"/>
    </row>
    <row r="45" spans="1:10" x14ac:dyDescent="0.2">
      <c r="A45" s="11" t="s">
        <v>27</v>
      </c>
      <c r="B45" s="8" t="s">
        <v>109</v>
      </c>
      <c r="C45" s="8"/>
      <c r="D45" s="8"/>
      <c r="E45" s="8"/>
      <c r="H45" s="20">
        <f>VLOOKUP($B$4,data,31,FALSE)</f>
        <v>6528989.6899999995</v>
      </c>
      <c r="J45" s="20"/>
    </row>
    <row r="46" spans="1:10" x14ac:dyDescent="0.2">
      <c r="A46" s="11" t="s">
        <v>28</v>
      </c>
      <c r="B46" s="8" t="s">
        <v>110</v>
      </c>
      <c r="C46" s="8"/>
      <c r="D46" s="8"/>
      <c r="E46" s="8"/>
      <c r="H46" s="20">
        <f>VLOOKUP($B$4,data,32,FALSE)</f>
        <v>16498657.109999998</v>
      </c>
      <c r="J46" s="20"/>
    </row>
    <row r="47" spans="1:10" x14ac:dyDescent="0.2">
      <c r="A47" s="11" t="s">
        <v>29</v>
      </c>
      <c r="B47" s="8" t="s">
        <v>111</v>
      </c>
      <c r="C47" s="8"/>
      <c r="D47" s="8"/>
      <c r="E47" s="8"/>
      <c r="H47" s="20">
        <f>VLOOKUP($B$4,data,33,FALSE)</f>
        <v>846205.51000000013</v>
      </c>
      <c r="J47" s="20"/>
    </row>
    <row r="48" spans="1:10" x14ac:dyDescent="0.2">
      <c r="A48" s="11" t="s">
        <v>30</v>
      </c>
      <c r="B48" s="8" t="s">
        <v>112</v>
      </c>
      <c r="C48" s="8"/>
      <c r="D48" s="8"/>
      <c r="E48" s="8"/>
      <c r="H48" s="20">
        <f>VLOOKUP($B$4,data,34,FALSE)</f>
        <v>6743593.8099999977</v>
      </c>
      <c r="J48" s="20"/>
    </row>
    <row r="49" spans="1:12" x14ac:dyDescent="0.2">
      <c r="A49" s="11" t="s">
        <v>31</v>
      </c>
      <c r="B49" s="12" t="s">
        <v>113</v>
      </c>
      <c r="C49" s="8"/>
      <c r="D49" s="8"/>
      <c r="E49" s="8"/>
      <c r="H49" s="20">
        <f>VLOOKUP($B$4,data,35,FALSE)</f>
        <v>1632288.5200000005</v>
      </c>
      <c r="J49" s="20"/>
    </row>
    <row r="50" spans="1:12" x14ac:dyDescent="0.2">
      <c r="A50" s="11" t="s">
        <v>32</v>
      </c>
      <c r="B50" s="16" t="s">
        <v>114</v>
      </c>
      <c r="C50" s="8"/>
      <c r="D50" s="8"/>
      <c r="E50" s="8"/>
      <c r="H50" s="20">
        <f>VLOOKUP($B$4,data,36,FALSE)</f>
        <v>1061980.94</v>
      </c>
      <c r="J50" s="20"/>
      <c r="L50" s="20"/>
    </row>
    <row r="51" spans="1:12" x14ac:dyDescent="0.2">
      <c r="A51" s="11" t="s">
        <v>33</v>
      </c>
      <c r="B51" s="8" t="s">
        <v>115</v>
      </c>
      <c r="C51" s="8"/>
      <c r="D51" s="8"/>
      <c r="E51" s="8"/>
      <c r="H51" s="20">
        <f>VLOOKUP($B$4,data,37,FALSE)</f>
        <v>2315901.060000001</v>
      </c>
      <c r="J51" s="20"/>
    </row>
    <row r="52" spans="1:12" x14ac:dyDescent="0.2">
      <c r="A52" s="11" t="s">
        <v>34</v>
      </c>
      <c r="B52" s="8" t="s">
        <v>116</v>
      </c>
      <c r="C52" s="8"/>
      <c r="D52" s="8"/>
      <c r="E52" s="8"/>
      <c r="H52" s="20">
        <f>VLOOKUP($B$4,data,38,FALSE)</f>
        <v>682838.34999999986</v>
      </c>
      <c r="J52" s="20"/>
    </row>
    <row r="53" spans="1:12" x14ac:dyDescent="0.2">
      <c r="A53" s="11" t="s">
        <v>35</v>
      </c>
      <c r="B53" s="8" t="s">
        <v>117</v>
      </c>
      <c r="C53" s="8"/>
      <c r="D53" s="8"/>
      <c r="E53" s="8"/>
      <c r="H53" s="20">
        <f>VLOOKUP($B$4,data,39,FALSE)</f>
        <v>7664088.9400000041</v>
      </c>
      <c r="J53" s="20"/>
    </row>
    <row r="54" spans="1:12" x14ac:dyDescent="0.2">
      <c r="A54" s="11" t="s">
        <v>36</v>
      </c>
      <c r="B54" s="8" t="s">
        <v>118</v>
      </c>
      <c r="C54" s="8"/>
      <c r="D54" s="8"/>
      <c r="E54" s="8"/>
      <c r="H54" s="20">
        <f>VLOOKUP($B$4,data,40,FALSE)</f>
        <v>638774.69999999984</v>
      </c>
      <c r="J54" s="20"/>
    </row>
    <row r="55" spans="1:12" x14ac:dyDescent="0.2">
      <c r="A55" s="11" t="s">
        <v>37</v>
      </c>
      <c r="B55" s="8" t="s">
        <v>119</v>
      </c>
      <c r="C55" s="8"/>
      <c r="D55" s="8"/>
      <c r="E55" s="8"/>
      <c r="H55" s="20">
        <f>VLOOKUP($B$4,data,41,FALSE)</f>
        <v>5107332.1000000043</v>
      </c>
      <c r="J55" s="20"/>
    </row>
    <row r="56" spans="1:12" x14ac:dyDescent="0.2">
      <c r="A56" s="11" t="s">
        <v>38</v>
      </c>
      <c r="B56" s="8" t="s">
        <v>120</v>
      </c>
      <c r="C56" s="8"/>
      <c r="D56" s="8"/>
      <c r="E56" s="8"/>
      <c r="H56" s="20">
        <f>VLOOKUP($B$4,data,42,FALSE)</f>
        <v>989890.17000000051</v>
      </c>
      <c r="J56" s="20"/>
    </row>
    <row r="57" spans="1:12" x14ac:dyDescent="0.2">
      <c r="A57" s="11" t="s">
        <v>39</v>
      </c>
      <c r="B57" s="8" t="s">
        <v>121</v>
      </c>
      <c r="C57" s="8"/>
      <c r="D57" s="8"/>
      <c r="E57" s="8"/>
      <c r="H57" s="20">
        <f>VLOOKUP($B$4,data,43,FALSE)</f>
        <v>7253025.5200000033</v>
      </c>
      <c r="J57" s="20"/>
    </row>
    <row r="58" spans="1:12" x14ac:dyDescent="0.2">
      <c r="A58" s="11" t="s">
        <v>40</v>
      </c>
      <c r="B58" s="8" t="s">
        <v>122</v>
      </c>
      <c r="C58" s="8"/>
      <c r="D58" s="8"/>
      <c r="E58" s="8"/>
      <c r="H58" s="20">
        <f>VLOOKUP($B$4,data,44,FALSE)</f>
        <v>4460039.4800000004</v>
      </c>
      <c r="J58" s="20"/>
    </row>
    <row r="59" spans="1:12" x14ac:dyDescent="0.2">
      <c r="A59" s="11" t="s">
        <v>41</v>
      </c>
      <c r="B59" s="12" t="s">
        <v>123</v>
      </c>
      <c r="C59" s="8"/>
      <c r="D59" s="8"/>
      <c r="E59" s="8"/>
      <c r="H59" s="20">
        <f>VLOOKUP($B$4,data,45,FALSE)</f>
        <v>1602249.95</v>
      </c>
      <c r="J59" s="20"/>
    </row>
    <row r="60" spans="1:12" x14ac:dyDescent="0.2">
      <c r="A60" s="11" t="s">
        <v>42</v>
      </c>
      <c r="B60" s="12" t="s">
        <v>124</v>
      </c>
      <c r="C60" s="8"/>
      <c r="D60" s="8"/>
      <c r="E60" s="8"/>
      <c r="H60" s="20">
        <f>VLOOKUP($B$4,data,46,FALSE)</f>
        <v>12157581.759999998</v>
      </c>
      <c r="J60" s="20"/>
    </row>
    <row r="61" spans="1:12" x14ac:dyDescent="0.2">
      <c r="A61" s="11" t="s">
        <v>43</v>
      </c>
      <c r="B61" s="8" t="s">
        <v>125</v>
      </c>
      <c r="C61" s="8"/>
      <c r="D61" s="8"/>
      <c r="E61" s="8"/>
      <c r="H61" s="20">
        <f>VLOOKUP($B$4,data,47,FALSE)</f>
        <v>4060389.0100000026</v>
      </c>
      <c r="J61" s="20"/>
    </row>
    <row r="62" spans="1:12" x14ac:dyDescent="0.2">
      <c r="A62" s="11" t="s">
        <v>44</v>
      </c>
      <c r="B62" s="8" t="s">
        <v>126</v>
      </c>
      <c r="C62" s="8"/>
      <c r="D62" s="8"/>
      <c r="E62" s="8"/>
      <c r="H62" s="20">
        <f>VLOOKUP($B$4,data,48,FALSE)</f>
        <v>1079844.9499999997</v>
      </c>
      <c r="J62" s="20"/>
    </row>
    <row r="63" spans="1:12" x14ac:dyDescent="0.2">
      <c r="A63" s="11" t="s">
        <v>45</v>
      </c>
      <c r="B63" s="12" t="s">
        <v>127</v>
      </c>
      <c r="C63" s="8"/>
      <c r="D63" s="8"/>
      <c r="E63" s="8"/>
      <c r="H63" s="20">
        <f>VLOOKUP($B$4,data,49,FALSE)</f>
        <v>2431954.1000000006</v>
      </c>
      <c r="J63" s="20"/>
    </row>
    <row r="64" spans="1:12" x14ac:dyDescent="0.2">
      <c r="A64" s="11" t="s">
        <v>46</v>
      </c>
      <c r="B64" s="13" t="s">
        <v>128</v>
      </c>
      <c r="C64" s="8"/>
      <c r="D64" s="8"/>
      <c r="E64" s="8"/>
      <c r="H64" s="20">
        <f>VLOOKUP($B$4,data,50,FALSE)</f>
        <v>1629891.8700000003</v>
      </c>
      <c r="J64" s="20"/>
    </row>
    <row r="65" spans="1:13" x14ac:dyDescent="0.2">
      <c r="A65" s="11" t="s">
        <v>47</v>
      </c>
      <c r="B65" s="8" t="s">
        <v>129</v>
      </c>
      <c r="C65" s="8"/>
      <c r="D65" s="8"/>
      <c r="E65" s="8"/>
      <c r="H65" s="20">
        <f>VLOOKUP($B$4,data,51,FALSE)</f>
        <v>3948052.6400000015</v>
      </c>
      <c r="J65" s="20"/>
    </row>
    <row r="66" spans="1:13" x14ac:dyDescent="0.2">
      <c r="A66" s="11" t="s">
        <v>48</v>
      </c>
      <c r="B66" s="12" t="s">
        <v>130</v>
      </c>
      <c r="C66" s="8"/>
      <c r="D66" s="8"/>
      <c r="E66" s="8"/>
      <c r="H66" s="20">
        <f>VLOOKUP($B$4,data,52,FALSE)</f>
        <v>15942542.649999997</v>
      </c>
      <c r="J66" s="20"/>
    </row>
    <row r="67" spans="1:13" x14ac:dyDescent="0.2">
      <c r="A67" s="11" t="s">
        <v>49</v>
      </c>
      <c r="B67" s="8" t="s">
        <v>131</v>
      </c>
      <c r="C67" s="8"/>
      <c r="D67" s="8"/>
      <c r="E67" s="8"/>
      <c r="H67" s="20">
        <f>VLOOKUP($B$4,data,53,FALSE)</f>
        <v>4983009.330000001</v>
      </c>
      <c r="J67" s="20"/>
    </row>
    <row r="68" spans="1:13" x14ac:dyDescent="0.2">
      <c r="A68" s="11" t="s">
        <v>50</v>
      </c>
      <c r="B68" s="8" t="s">
        <v>132</v>
      </c>
      <c r="C68" s="8"/>
      <c r="D68" s="8"/>
      <c r="E68" s="8"/>
      <c r="H68" s="20">
        <f>VLOOKUP($B$4,data,54,FALSE)</f>
        <v>6538351.5700000012</v>
      </c>
      <c r="J68" s="20"/>
      <c r="L68" s="20"/>
    </row>
    <row r="69" spans="1:13" x14ac:dyDescent="0.2">
      <c r="A69" s="11" t="s">
        <v>143</v>
      </c>
      <c r="B69" s="12" t="s">
        <v>713</v>
      </c>
      <c r="C69" s="8"/>
      <c r="D69" s="8"/>
      <c r="E69" s="8"/>
      <c r="H69" s="20">
        <f>VLOOKUP($B$4,data,55,FALSE)</f>
        <v>5493807.79</v>
      </c>
      <c r="J69" s="20"/>
    </row>
    <row r="70" spans="1:13" x14ac:dyDescent="0.2">
      <c r="A70" s="11" t="s">
        <v>144</v>
      </c>
      <c r="B70" s="12" t="s">
        <v>145</v>
      </c>
      <c r="C70" s="8"/>
      <c r="D70" s="8"/>
      <c r="E70" s="8"/>
      <c r="H70" s="20">
        <f>VLOOKUP($B$4,data,56,FALSE)</f>
        <v>838356.64</v>
      </c>
      <c r="J70" s="20"/>
    </row>
    <row r="71" spans="1:13" x14ac:dyDescent="0.2">
      <c r="A71" s="11" t="s">
        <v>51</v>
      </c>
      <c r="B71" s="8" t="s">
        <v>133</v>
      </c>
      <c r="C71" s="8"/>
      <c r="D71" s="8"/>
      <c r="E71" s="8"/>
      <c r="H71" s="20">
        <f>VLOOKUP($B$4,data,57,FALSE)</f>
        <v>0</v>
      </c>
      <c r="J71" s="20"/>
    </row>
    <row r="72" spans="1:13" x14ac:dyDescent="0.2">
      <c r="A72" s="11" t="s">
        <v>52</v>
      </c>
      <c r="B72" s="8" t="s">
        <v>134</v>
      </c>
      <c r="C72" s="8"/>
      <c r="D72" s="8"/>
      <c r="E72" s="8"/>
      <c r="H72" s="20">
        <f>VLOOKUP($B$4,data,58,FALSE)</f>
        <v>148999.96000000002</v>
      </c>
      <c r="J72" s="20"/>
    </row>
    <row r="73" spans="1:13" x14ac:dyDescent="0.2">
      <c r="A73" s="11" t="s">
        <v>53</v>
      </c>
      <c r="B73" s="8" t="s">
        <v>714</v>
      </c>
      <c r="C73" s="8"/>
      <c r="D73" s="8"/>
      <c r="E73" s="8"/>
      <c r="H73" s="20">
        <f>VLOOKUP($B$4,data,59,FALSE)</f>
        <v>1507882.4100000001</v>
      </c>
      <c r="J73" s="20"/>
    </row>
    <row r="74" spans="1:13" x14ac:dyDescent="0.2">
      <c r="A74" s="11" t="s">
        <v>54</v>
      </c>
      <c r="B74" s="12" t="s">
        <v>715</v>
      </c>
      <c r="C74" s="8"/>
      <c r="D74" s="8"/>
      <c r="E74" s="8"/>
      <c r="H74" s="20">
        <f>VLOOKUP($B$4,data,60,FALSE)</f>
        <v>80483.729999999981</v>
      </c>
      <c r="J74" s="20"/>
      <c r="M74" s="20"/>
    </row>
    <row r="75" spans="1:13" s="1" customFormat="1" ht="15" x14ac:dyDescent="0.25">
      <c r="A75" s="14"/>
      <c r="B75" s="33" t="s">
        <v>135</v>
      </c>
      <c r="C75" s="33"/>
      <c r="D75" s="33"/>
      <c r="E75" s="33"/>
      <c r="H75" s="2"/>
      <c r="I75" s="21">
        <f>SUM(H42:H74)</f>
        <v>353373417.65999991</v>
      </c>
      <c r="M75" s="22"/>
    </row>
    <row r="76" spans="1:13" x14ac:dyDescent="0.2">
      <c r="A76" s="8"/>
      <c r="B76" s="8"/>
      <c r="C76" s="8"/>
      <c r="D76" s="8"/>
      <c r="E76" s="8"/>
      <c r="M76" s="20"/>
    </row>
    <row r="77" spans="1:13" x14ac:dyDescent="0.2">
      <c r="A77" s="34" t="s">
        <v>4</v>
      </c>
      <c r="B77" s="34"/>
      <c r="C77" s="34"/>
      <c r="D77" s="34"/>
      <c r="E77" s="8"/>
      <c r="L77" s="20"/>
    </row>
    <row r="78" spans="1:13" x14ac:dyDescent="0.2">
      <c r="A78" s="8"/>
      <c r="B78" s="8"/>
      <c r="C78" s="8"/>
      <c r="D78" s="8"/>
      <c r="E78" s="8"/>
      <c r="M78" s="20"/>
    </row>
    <row r="79" spans="1:13" x14ac:dyDescent="0.2">
      <c r="A79" s="11" t="s">
        <v>55</v>
      </c>
      <c r="B79" s="8" t="s">
        <v>4</v>
      </c>
      <c r="C79" s="8"/>
      <c r="D79" s="8"/>
      <c r="E79" s="8"/>
      <c r="H79" s="20">
        <f>VLOOKUP($B$4,data,61,FALSE)</f>
        <v>5315084.4800000014</v>
      </c>
      <c r="L79" s="20"/>
    </row>
    <row r="80" spans="1:13" x14ac:dyDescent="0.2">
      <c r="A80" s="11" t="s">
        <v>56</v>
      </c>
      <c r="B80" s="12" t="s">
        <v>142</v>
      </c>
      <c r="C80" s="8"/>
      <c r="D80" s="8"/>
      <c r="E80" s="8"/>
      <c r="H80" s="20">
        <f>VLOOKUP($B$4,data,62,FALSE)</f>
        <v>122005.18</v>
      </c>
    </row>
    <row r="81" spans="1:8" x14ac:dyDescent="0.2">
      <c r="A81" s="11" t="s">
        <v>57</v>
      </c>
      <c r="B81" s="8" t="s">
        <v>134</v>
      </c>
      <c r="C81" s="8"/>
      <c r="D81" s="8"/>
      <c r="E81" s="8"/>
      <c r="H81" s="20">
        <f>VLOOKUP($B$4,data,63,FALSE)</f>
        <v>108999.95999999999</v>
      </c>
    </row>
    <row r="82" spans="1:8" x14ac:dyDescent="0.2">
      <c r="A82" s="8"/>
      <c r="B82" s="8"/>
      <c r="C82" s="8"/>
      <c r="D82" s="8"/>
      <c r="E82" s="8"/>
    </row>
    <row r="83" spans="1:8" x14ac:dyDescent="0.2">
      <c r="A83" s="34" t="s">
        <v>5</v>
      </c>
      <c r="B83" s="34"/>
      <c r="C83" s="34"/>
      <c r="D83" s="34"/>
      <c r="E83" s="8"/>
    </row>
    <row r="84" spans="1:8" x14ac:dyDescent="0.2">
      <c r="A84" s="8"/>
      <c r="B84" s="8"/>
      <c r="C84" s="8"/>
      <c r="D84" s="8"/>
      <c r="E84" s="8"/>
    </row>
    <row r="85" spans="1:8" x14ac:dyDescent="0.2">
      <c r="A85" s="11" t="s">
        <v>59</v>
      </c>
      <c r="B85" s="8" t="s">
        <v>716</v>
      </c>
      <c r="C85" s="8"/>
      <c r="D85" s="8"/>
      <c r="E85" s="8"/>
      <c r="H85" s="20">
        <f>VLOOKUP($B$4,data,65,FALSE)</f>
        <v>0</v>
      </c>
    </row>
    <row r="86" spans="1:8" x14ac:dyDescent="0.2">
      <c r="A86" s="11" t="s">
        <v>60</v>
      </c>
      <c r="B86" s="8" t="s">
        <v>136</v>
      </c>
      <c r="C86" s="8"/>
      <c r="D86" s="8"/>
      <c r="E86" s="8"/>
      <c r="H86" s="20">
        <f>VLOOKUP($B$4,data,66,FALSE)</f>
        <v>1723817.7099999995</v>
      </c>
    </row>
    <row r="87" spans="1:8" x14ac:dyDescent="0.2">
      <c r="A87" s="11" t="s">
        <v>61</v>
      </c>
      <c r="B87" s="8" t="s">
        <v>137</v>
      </c>
      <c r="C87" s="8"/>
      <c r="D87" s="8"/>
      <c r="E87" s="8"/>
      <c r="H87" s="20">
        <f>VLOOKUP($B$4,data,67,FALSE)</f>
        <v>169765.26</v>
      </c>
    </row>
    <row r="88" spans="1:8" x14ac:dyDescent="0.2">
      <c r="A88" s="11" t="s">
        <v>62</v>
      </c>
      <c r="B88" s="8" t="s">
        <v>138</v>
      </c>
      <c r="C88" s="8"/>
      <c r="D88" s="8"/>
      <c r="E88" s="8"/>
      <c r="H88" s="20">
        <f>VLOOKUP($B$4,data,68,FALSE)</f>
        <v>667432.22999999986</v>
      </c>
    </row>
    <row r="89" spans="1:8" x14ac:dyDescent="0.2">
      <c r="A89" s="8"/>
      <c r="B89" s="8"/>
      <c r="C89" s="8"/>
      <c r="D89" s="8"/>
      <c r="E89" s="8"/>
    </row>
    <row r="90" spans="1:8" x14ac:dyDescent="0.2">
      <c r="A90" s="34" t="s">
        <v>139</v>
      </c>
      <c r="B90" s="34"/>
      <c r="C90" s="34"/>
      <c r="D90" s="34"/>
      <c r="E90" s="8"/>
    </row>
    <row r="91" spans="1:8" x14ac:dyDescent="0.2">
      <c r="A91" s="8"/>
      <c r="B91" s="8"/>
      <c r="C91" s="8"/>
      <c r="D91" s="8"/>
      <c r="E91" s="8"/>
    </row>
    <row r="92" spans="1:8" x14ac:dyDescent="0.2">
      <c r="A92" s="11" t="s">
        <v>63</v>
      </c>
      <c r="B92" s="12" t="s">
        <v>718</v>
      </c>
      <c r="C92" s="8"/>
      <c r="D92" s="8"/>
      <c r="E92" s="8"/>
      <c r="H92" s="20">
        <f>VLOOKUP($B$4,data,69,FALSE)</f>
        <v>0</v>
      </c>
    </row>
    <row r="93" spans="1:8" x14ac:dyDescent="0.2">
      <c r="A93" s="11" t="s">
        <v>64</v>
      </c>
      <c r="B93" s="12" t="s">
        <v>719</v>
      </c>
      <c r="C93" s="8"/>
      <c r="D93" s="8"/>
      <c r="E93" s="8"/>
      <c r="H93" s="20">
        <f>VLOOKUP($B$4,data,70,FALSE)</f>
        <v>32558967.570000023</v>
      </c>
    </row>
    <row r="94" spans="1:8" x14ac:dyDescent="0.2">
      <c r="A94" s="11" t="s">
        <v>65</v>
      </c>
      <c r="B94" s="8" t="s">
        <v>140</v>
      </c>
      <c r="C94" s="8"/>
      <c r="D94" s="8"/>
      <c r="E94" s="8"/>
      <c r="H94" s="20">
        <f>VLOOKUP($B$4,data,71,FALSE)</f>
        <v>5966197.7700000014</v>
      </c>
    </row>
    <row r="95" spans="1:8" x14ac:dyDescent="0.2">
      <c r="A95" s="11" t="s">
        <v>66</v>
      </c>
      <c r="B95" s="8" t="s">
        <v>141</v>
      </c>
      <c r="C95" s="8"/>
      <c r="D95" s="8"/>
      <c r="E95" s="8"/>
      <c r="H95" s="20">
        <f>VLOOKUP($B$4,data,72,FALSE)</f>
        <v>814212.91</v>
      </c>
    </row>
    <row r="96" spans="1:8" x14ac:dyDescent="0.2">
      <c r="A96" s="11" t="s">
        <v>67</v>
      </c>
      <c r="B96" s="13" t="s">
        <v>717</v>
      </c>
      <c r="C96" s="8"/>
      <c r="D96" s="8"/>
      <c r="E96" s="8"/>
      <c r="H96" s="20">
        <f>VLOOKUP($B$4,data,73,FALSE)</f>
        <v>1289418.8699999994</v>
      </c>
    </row>
    <row r="97" spans="1:8" x14ac:dyDescent="0.2">
      <c r="A97" s="11" t="s">
        <v>720</v>
      </c>
      <c r="B97" s="13" t="s">
        <v>721</v>
      </c>
      <c r="C97" s="8"/>
      <c r="D97" s="8"/>
      <c r="E97" s="8"/>
      <c r="H97" s="20">
        <f>VLOOKUP($B$4,data,74,FALSE)</f>
        <v>0</v>
      </c>
    </row>
    <row r="98" spans="1:8" x14ac:dyDescent="0.2">
      <c r="A98" s="8"/>
      <c r="B98" s="8"/>
      <c r="C98" s="8"/>
      <c r="D98" s="8"/>
      <c r="E98" s="8"/>
    </row>
    <row r="99" spans="1:8" x14ac:dyDescent="0.2">
      <c r="A99" s="8"/>
      <c r="B99" s="8"/>
      <c r="C99" s="8"/>
      <c r="D99" s="8"/>
      <c r="E99" s="8"/>
    </row>
    <row r="100" spans="1:8" x14ac:dyDescent="0.2">
      <c r="A100" s="8" t="s">
        <v>722</v>
      </c>
      <c r="B100" s="8"/>
      <c r="C100" s="8"/>
      <c r="D100" s="8"/>
      <c r="E100" s="8"/>
    </row>
    <row r="101" spans="1:8" x14ac:dyDescent="0.2">
      <c r="A101" s="8"/>
      <c r="B101" s="8"/>
      <c r="C101" s="8"/>
      <c r="D101" s="8"/>
      <c r="E101" s="8"/>
    </row>
  </sheetData>
  <mergeCells count="6">
    <mergeCell ref="A83:D83"/>
    <mergeCell ref="A90:D90"/>
    <mergeCell ref="A1:I1"/>
    <mergeCell ref="A12:D12"/>
    <mergeCell ref="A40:D40"/>
    <mergeCell ref="A77:D7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L286"/>
  <sheetViews>
    <sheetView workbookViewId="0">
      <pane xSplit="1" ySplit="3" topLeftCell="B254" activePane="bottomRight" state="frozen"/>
      <selection pane="topRight" activeCell="B1" sqref="B1"/>
      <selection pane="bottomLeft" activeCell="A4" sqref="A4"/>
      <selection pane="bottomRight" activeCell="C233" sqref="C233"/>
    </sheetView>
  </sheetViews>
  <sheetFormatPr defaultRowHeight="12.75" x14ac:dyDescent="0.2"/>
  <cols>
    <col min="1" max="1" width="9.28515625" style="2" bestFit="1" customWidth="1"/>
    <col min="2" max="2" width="9.28515625" style="2" customWidth="1"/>
    <col min="3" max="3" width="56" style="2" bestFit="1" customWidth="1"/>
    <col min="4" max="4" width="13.140625" style="2" bestFit="1" customWidth="1"/>
    <col min="5" max="6" width="11.7109375" style="2" bestFit="1" customWidth="1"/>
    <col min="7" max="7" width="13.85546875" style="2" customWidth="1"/>
    <col min="8" max="9" width="12.7109375" style="2" customWidth="1"/>
    <col min="10" max="10" width="4.5703125" style="2" customWidth="1"/>
    <col min="11" max="11" width="12.7109375" style="2" customWidth="1"/>
    <col min="12" max="12" width="11.7109375" style="2" bestFit="1" customWidth="1"/>
    <col min="13" max="18" width="11.7109375" style="2" customWidth="1"/>
    <col min="19" max="19" width="10.140625" style="2" customWidth="1"/>
    <col min="20" max="20" width="9.140625" style="2" customWidth="1"/>
    <col min="21" max="22" width="4.5703125" style="2" customWidth="1"/>
    <col min="23" max="23" width="11.7109375" style="2" customWidth="1"/>
    <col min="24" max="27" width="12.7109375" style="2" customWidth="1"/>
    <col min="28" max="28" width="13.85546875" style="2" customWidth="1"/>
    <col min="29" max="29" width="11.7109375" style="2" customWidth="1"/>
    <col min="30" max="30" width="12.7109375" style="2" customWidth="1"/>
    <col min="31" max="31" width="11.7109375" style="2" customWidth="1"/>
    <col min="32" max="32" width="12.7109375" style="2" customWidth="1"/>
    <col min="33" max="37" width="11.7109375" style="2" customWidth="1"/>
    <col min="38" max="38" width="10.140625" style="2" customWidth="1"/>
    <col min="39" max="39" width="11.7109375" style="2" customWidth="1"/>
    <col min="40" max="40" width="10.140625" style="2" customWidth="1"/>
    <col min="41" max="45" width="11.7109375" style="2" customWidth="1"/>
    <col min="46" max="46" width="12.7109375" style="2" customWidth="1"/>
    <col min="47" max="51" width="11.7109375" style="2" customWidth="1"/>
    <col min="52" max="52" width="12.7109375" style="2" customWidth="1"/>
    <col min="53" max="56" width="11.7109375" style="2" customWidth="1"/>
    <col min="57" max="57" width="4.5703125" style="2" customWidth="1"/>
    <col min="58" max="58" width="10.140625" style="2" customWidth="1"/>
    <col min="59" max="59" width="11.42578125" style="2" customWidth="1"/>
    <col min="60" max="60" width="9.140625" style="2" customWidth="1"/>
    <col min="61" max="61" width="11.7109375" style="2" customWidth="1"/>
    <col min="62" max="62" width="9.140625" style="2" customWidth="1"/>
    <col min="63" max="63" width="10.140625" style="2" customWidth="1"/>
    <col min="64" max="65" width="9.42578125" style="2" customWidth="1"/>
    <col min="66" max="66" width="11.7109375" style="2" customWidth="1"/>
    <col min="67" max="67" width="10.140625" style="2" customWidth="1"/>
    <col min="68" max="68" width="11.7109375" style="2" bestFit="1" customWidth="1"/>
    <col min="69" max="70" width="13.140625" style="2" customWidth="1"/>
    <col min="71" max="72" width="11.7109375" style="2" customWidth="1"/>
    <col min="73" max="74" width="12" style="2" customWidth="1"/>
    <col min="75" max="75" width="10.140625" style="2" bestFit="1" customWidth="1"/>
    <col min="76" max="76" width="11.5703125" style="2" customWidth="1"/>
    <col min="77" max="77" width="11.7109375" style="2" customWidth="1"/>
    <col min="78" max="78" width="11" style="2" customWidth="1"/>
    <col min="79" max="79" width="9.140625" style="2"/>
    <col min="80" max="80" width="10" style="2" customWidth="1"/>
    <col min="81" max="81" width="10.7109375" style="2" bestFit="1" customWidth="1"/>
    <col min="82" max="82" width="10.5703125" style="30" customWidth="1"/>
    <col min="83" max="83" width="9.140625" style="2"/>
    <col min="84" max="84" width="12.42578125" style="2" customWidth="1"/>
    <col min="85" max="85" width="11" style="2" customWidth="1"/>
    <col min="86" max="86" width="11.28515625" style="2" customWidth="1"/>
    <col min="87" max="87" width="9.140625" style="2"/>
    <col min="88" max="88" width="10.140625" style="2" bestFit="1" customWidth="1"/>
    <col min="89" max="16384" width="9.140625" style="2"/>
  </cols>
  <sheetData>
    <row r="1" spans="1:86" ht="14.25" customHeight="1" x14ac:dyDescent="0.2">
      <c r="A1" s="7">
        <v>1</v>
      </c>
      <c r="B1" s="7">
        <f>A1+1</f>
        <v>2</v>
      </c>
      <c r="C1" s="7">
        <f t="shared" ref="C1:X1" si="0">B1+1</f>
        <v>3</v>
      </c>
      <c r="D1" s="7">
        <f t="shared" si="0"/>
        <v>4</v>
      </c>
      <c r="E1" s="7">
        <f t="shared" si="0"/>
        <v>5</v>
      </c>
      <c r="F1" s="7">
        <f t="shared" si="0"/>
        <v>6</v>
      </c>
      <c r="G1" s="7">
        <f t="shared" si="0"/>
        <v>7</v>
      </c>
      <c r="H1" s="7">
        <f t="shared" si="0"/>
        <v>8</v>
      </c>
      <c r="I1" s="7">
        <f t="shared" si="0"/>
        <v>9</v>
      </c>
      <c r="J1" s="7">
        <f t="shared" si="0"/>
        <v>10</v>
      </c>
      <c r="K1" s="7">
        <f t="shared" si="0"/>
        <v>11</v>
      </c>
      <c r="L1" s="7">
        <f t="shared" si="0"/>
        <v>12</v>
      </c>
      <c r="M1" s="7">
        <f t="shared" si="0"/>
        <v>13</v>
      </c>
      <c r="N1" s="7">
        <f t="shared" si="0"/>
        <v>14</v>
      </c>
      <c r="O1" s="7">
        <f t="shared" ref="O1" si="1">N1+1</f>
        <v>15</v>
      </c>
      <c r="P1" s="7">
        <f>O1+1</f>
        <v>16</v>
      </c>
      <c r="Q1" s="7">
        <f t="shared" si="0"/>
        <v>17</v>
      </c>
      <c r="R1" s="7">
        <f t="shared" si="0"/>
        <v>18</v>
      </c>
      <c r="S1" s="7">
        <f t="shared" si="0"/>
        <v>19</v>
      </c>
      <c r="T1" s="7">
        <f t="shared" si="0"/>
        <v>20</v>
      </c>
      <c r="U1" s="7">
        <f t="shared" si="0"/>
        <v>21</v>
      </c>
      <c r="V1" s="7">
        <f t="shared" si="0"/>
        <v>22</v>
      </c>
      <c r="W1" s="7">
        <f t="shared" si="0"/>
        <v>23</v>
      </c>
      <c r="X1" s="7">
        <f t="shared" si="0"/>
        <v>24</v>
      </c>
      <c r="Y1" s="7">
        <f t="shared" ref="Y1" si="2">X1+1</f>
        <v>25</v>
      </c>
      <c r="Z1" s="7">
        <f t="shared" ref="Z1" si="3">Y1+1</f>
        <v>26</v>
      </c>
      <c r="AA1" s="7">
        <f t="shared" ref="AA1" si="4">Z1+1</f>
        <v>27</v>
      </c>
      <c r="AB1" s="7">
        <f t="shared" ref="AB1" si="5">AA1+1</f>
        <v>28</v>
      </c>
      <c r="AC1" s="7">
        <f t="shared" ref="AC1" si="6">AB1+1</f>
        <v>29</v>
      </c>
      <c r="AD1" s="7">
        <f t="shared" ref="AD1" si="7">AC1+1</f>
        <v>30</v>
      </c>
      <c r="AE1" s="7">
        <f t="shared" ref="AE1" si="8">AD1+1</f>
        <v>31</v>
      </c>
      <c r="AF1" s="7">
        <f t="shared" ref="AF1" si="9">AE1+1</f>
        <v>32</v>
      </c>
      <c r="AG1" s="7">
        <f t="shared" ref="AG1" si="10">AF1+1</f>
        <v>33</v>
      </c>
      <c r="AH1" s="7">
        <f t="shared" ref="AH1" si="11">AG1+1</f>
        <v>34</v>
      </c>
      <c r="AI1" s="7">
        <f t="shared" ref="AI1" si="12">AH1+1</f>
        <v>35</v>
      </c>
      <c r="AJ1" s="7">
        <f t="shared" ref="AJ1" si="13">AI1+1</f>
        <v>36</v>
      </c>
      <c r="AK1" s="7">
        <f t="shared" ref="AK1" si="14">AJ1+1</f>
        <v>37</v>
      </c>
      <c r="AL1" s="7">
        <f t="shared" ref="AL1" si="15">AK1+1</f>
        <v>38</v>
      </c>
      <c r="AM1" s="7">
        <f t="shared" ref="AM1" si="16">AL1+1</f>
        <v>39</v>
      </c>
      <c r="AN1" s="7">
        <f t="shared" ref="AN1" si="17">AM1+1</f>
        <v>40</v>
      </c>
      <c r="AO1" s="7">
        <f t="shared" ref="AO1" si="18">AN1+1</f>
        <v>41</v>
      </c>
      <c r="AP1" s="7">
        <f t="shared" ref="AP1" si="19">AO1+1</f>
        <v>42</v>
      </c>
      <c r="AQ1" s="7">
        <f t="shared" ref="AQ1" si="20">AP1+1</f>
        <v>43</v>
      </c>
      <c r="AR1" s="7">
        <f t="shared" ref="AR1" si="21">AQ1+1</f>
        <v>44</v>
      </c>
      <c r="AS1" s="7">
        <f t="shared" ref="AS1" si="22">AR1+1</f>
        <v>45</v>
      </c>
      <c r="AT1" s="7">
        <f t="shared" ref="AT1" si="23">AS1+1</f>
        <v>46</v>
      </c>
      <c r="AU1" s="7">
        <f t="shared" ref="AU1" si="24">AT1+1</f>
        <v>47</v>
      </c>
      <c r="AV1" s="7">
        <f t="shared" ref="AV1" si="25">AU1+1</f>
        <v>48</v>
      </c>
      <c r="AW1" s="7">
        <f t="shared" ref="AW1" si="26">AV1+1</f>
        <v>49</v>
      </c>
      <c r="AX1" s="7">
        <f t="shared" ref="AX1" si="27">AW1+1</f>
        <v>50</v>
      </c>
      <c r="AY1" s="7">
        <f t="shared" ref="AY1" si="28">AX1+1</f>
        <v>51</v>
      </c>
      <c r="AZ1" s="7">
        <f t="shared" ref="AZ1" si="29">AY1+1</f>
        <v>52</v>
      </c>
      <c r="BA1" s="7">
        <f t="shared" ref="BA1" si="30">AZ1+1</f>
        <v>53</v>
      </c>
      <c r="BB1" s="7">
        <f t="shared" ref="BB1" si="31">BA1+1</f>
        <v>54</v>
      </c>
      <c r="BC1" s="7">
        <f t="shared" ref="BC1" si="32">BB1+1</f>
        <v>55</v>
      </c>
      <c r="BD1" s="7">
        <f t="shared" ref="BD1" si="33">BC1+1</f>
        <v>56</v>
      </c>
      <c r="BE1" s="7">
        <f t="shared" ref="BE1" si="34">BD1+1</f>
        <v>57</v>
      </c>
      <c r="BF1" s="7">
        <f t="shared" ref="BF1" si="35">BE1+1</f>
        <v>58</v>
      </c>
      <c r="BG1" s="7">
        <f t="shared" ref="BG1" si="36">BF1+1</f>
        <v>59</v>
      </c>
      <c r="BH1" s="7">
        <f t="shared" ref="BH1" si="37">BG1+1</f>
        <v>60</v>
      </c>
      <c r="BI1" s="7">
        <f t="shared" ref="BI1" si="38">BH1+1</f>
        <v>61</v>
      </c>
      <c r="BJ1" s="7">
        <f t="shared" ref="BJ1" si="39">BI1+1</f>
        <v>62</v>
      </c>
      <c r="BK1" s="7">
        <f t="shared" ref="BK1" si="40">BJ1+1</f>
        <v>63</v>
      </c>
      <c r="BL1" s="7">
        <f t="shared" ref="BL1" si="41">BK1+1</f>
        <v>64</v>
      </c>
      <c r="BM1" s="7">
        <f t="shared" ref="BM1" si="42">BL1+1</f>
        <v>65</v>
      </c>
      <c r="BN1" s="7">
        <f t="shared" ref="BN1" si="43">BM1+1</f>
        <v>66</v>
      </c>
      <c r="BO1" s="7">
        <f t="shared" ref="BO1" si="44">BN1+1</f>
        <v>67</v>
      </c>
      <c r="BP1" s="7">
        <f t="shared" ref="BP1" si="45">BO1+1</f>
        <v>68</v>
      </c>
      <c r="BQ1" s="7">
        <f t="shared" ref="BQ1" si="46">BP1+1</f>
        <v>69</v>
      </c>
      <c r="BR1" s="7">
        <f t="shared" ref="BR1" si="47">BQ1+1</f>
        <v>70</v>
      </c>
      <c r="BS1" s="7">
        <f t="shared" ref="BS1" si="48">BR1+1</f>
        <v>71</v>
      </c>
      <c r="BT1" s="7">
        <f t="shared" ref="BT1" si="49">BS1+1</f>
        <v>72</v>
      </c>
      <c r="BU1" s="7">
        <f t="shared" ref="BU1" si="50">BT1+1</f>
        <v>73</v>
      </c>
      <c r="BV1" s="7">
        <v>74</v>
      </c>
    </row>
    <row r="2" spans="1:86" ht="12.75" customHeight="1" x14ac:dyDescent="0.2">
      <c r="A2" s="40" t="s">
        <v>76</v>
      </c>
      <c r="B2" s="41"/>
      <c r="C2" s="41"/>
      <c r="D2" s="40" t="s">
        <v>1</v>
      </c>
      <c r="E2" s="41"/>
      <c r="F2" s="41"/>
      <c r="G2" s="42" t="s">
        <v>2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27"/>
      <c r="Z2" s="27"/>
      <c r="AA2" s="27"/>
      <c r="AB2" s="44" t="s">
        <v>3</v>
      </c>
      <c r="AC2" s="44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6" t="s">
        <v>4</v>
      </c>
      <c r="BJ2" s="39"/>
      <c r="BK2" s="39"/>
      <c r="BL2" s="39" t="s">
        <v>5</v>
      </c>
      <c r="BM2" s="39"/>
      <c r="BN2" s="39"/>
      <c r="BO2" s="39"/>
      <c r="BP2" s="39"/>
      <c r="BQ2" s="37" t="s">
        <v>6</v>
      </c>
      <c r="BR2" s="38"/>
      <c r="BS2" s="38"/>
      <c r="BT2" s="38"/>
      <c r="BU2" s="38"/>
      <c r="BV2" s="38"/>
    </row>
    <row r="3" spans="1:86" ht="25.5" x14ac:dyDescent="0.2">
      <c r="A3" s="5" t="s">
        <v>0</v>
      </c>
      <c r="B3" s="5" t="s">
        <v>77</v>
      </c>
      <c r="C3" s="5" t="s">
        <v>78</v>
      </c>
      <c r="D3" s="6" t="s">
        <v>694</v>
      </c>
      <c r="E3" s="6" t="s">
        <v>7</v>
      </c>
      <c r="F3" s="6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692</v>
      </c>
      <c r="O3" s="4" t="s">
        <v>693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698</v>
      </c>
      <c r="Y3" s="28" t="s">
        <v>702</v>
      </c>
      <c r="Z3" s="28" t="s">
        <v>699</v>
      </c>
      <c r="AA3" s="29" t="s">
        <v>700</v>
      </c>
      <c r="AB3" s="4" t="s">
        <v>24</v>
      </c>
      <c r="AC3" s="4" t="s">
        <v>25</v>
      </c>
      <c r="AD3" s="4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  <c r="BB3" s="4" t="s">
        <v>50</v>
      </c>
      <c r="BC3" s="4" t="s">
        <v>143</v>
      </c>
      <c r="BD3" s="4" t="s">
        <v>144</v>
      </c>
      <c r="BE3" s="4" t="s">
        <v>51</v>
      </c>
      <c r="BF3" s="4" t="s">
        <v>52</v>
      </c>
      <c r="BG3" s="4" t="s">
        <v>53</v>
      </c>
      <c r="BH3" s="4" t="s">
        <v>54</v>
      </c>
      <c r="BI3" s="4" t="s">
        <v>55</v>
      </c>
      <c r="BJ3" s="4" t="s">
        <v>56</v>
      </c>
      <c r="BK3" s="4" t="s">
        <v>57</v>
      </c>
      <c r="BL3" s="4" t="s">
        <v>58</v>
      </c>
      <c r="BM3" s="4" t="s">
        <v>59</v>
      </c>
      <c r="BN3" s="4" t="s">
        <v>60</v>
      </c>
      <c r="BO3" s="4" t="s">
        <v>61</v>
      </c>
      <c r="BP3" s="4" t="s">
        <v>62</v>
      </c>
      <c r="BQ3" s="4" t="s">
        <v>63</v>
      </c>
      <c r="BR3" s="4" t="s">
        <v>64</v>
      </c>
      <c r="BS3" s="26" t="s">
        <v>65</v>
      </c>
      <c r="BT3" s="26" t="s">
        <v>66</v>
      </c>
      <c r="BU3" s="4" t="s">
        <v>67</v>
      </c>
      <c r="BV3" s="27" t="s">
        <v>720</v>
      </c>
      <c r="BX3" s="31" t="s">
        <v>420</v>
      </c>
      <c r="BY3" s="31" t="s">
        <v>90</v>
      </c>
      <c r="BZ3" s="31" t="s">
        <v>421</v>
      </c>
      <c r="CA3" s="31"/>
      <c r="CB3" s="31" t="s">
        <v>422</v>
      </c>
    </row>
    <row r="4" spans="1:86" ht="15" x14ac:dyDescent="0.25">
      <c r="A4" s="2">
        <v>1001</v>
      </c>
      <c r="B4" s="2" t="s">
        <v>68</v>
      </c>
      <c r="C4" s="2" t="s">
        <v>146</v>
      </c>
      <c r="D4" s="3">
        <v>127030.59</v>
      </c>
      <c r="E4" s="3">
        <v>-6662.19</v>
      </c>
      <c r="F4" s="3">
        <v>21311.84</v>
      </c>
      <c r="G4" s="3">
        <v>488664.22</v>
      </c>
      <c r="H4" s="3">
        <v>0</v>
      </c>
      <c r="I4" s="3">
        <v>15132.14</v>
      </c>
      <c r="J4" s="3">
        <v>0</v>
      </c>
      <c r="K4" s="3">
        <v>3546</v>
      </c>
      <c r="L4" s="3">
        <v>2040</v>
      </c>
      <c r="M4" s="3">
        <v>0</v>
      </c>
      <c r="N4" s="3">
        <v>0</v>
      </c>
      <c r="O4" s="3">
        <v>45528.74</v>
      </c>
      <c r="P4" s="3">
        <v>7276.91</v>
      </c>
      <c r="Q4" s="3">
        <v>2220.5700000000002</v>
      </c>
      <c r="R4" s="3">
        <v>730.98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>
        <v>181628.04</v>
      </c>
      <c r="AC4">
        <v>6128.85</v>
      </c>
      <c r="AD4">
        <v>258688.03</v>
      </c>
      <c r="AE4">
        <v>9578.4500000000007</v>
      </c>
      <c r="AF4">
        <v>28445.61</v>
      </c>
      <c r="AG4">
        <v>366.05</v>
      </c>
      <c r="AH4">
        <v>17603.38</v>
      </c>
      <c r="AI4">
        <v>4547.82</v>
      </c>
      <c r="AJ4">
        <v>1995.5</v>
      </c>
      <c r="AK4">
        <v>5347.2</v>
      </c>
      <c r="AL4">
        <v>587.44000000000005</v>
      </c>
      <c r="AM4">
        <v>5323.31</v>
      </c>
      <c r="AN4">
        <v>2157.42</v>
      </c>
      <c r="AO4">
        <v>14432.03</v>
      </c>
      <c r="AP4">
        <v>2343.17</v>
      </c>
      <c r="AQ4">
        <v>5703.33</v>
      </c>
      <c r="AR4">
        <v>11477</v>
      </c>
      <c r="AS4">
        <v>3671.95</v>
      </c>
      <c r="AT4">
        <v>9822.06</v>
      </c>
      <c r="AU4">
        <v>2110.6</v>
      </c>
      <c r="AV4">
        <v>0</v>
      </c>
      <c r="AW4">
        <v>1996.6</v>
      </c>
      <c r="AX4">
        <v>1988.33</v>
      </c>
      <c r="AY4">
        <v>30</v>
      </c>
      <c r="AZ4">
        <v>19799.3</v>
      </c>
      <c r="BA4">
        <v>2312.7800000000002</v>
      </c>
      <c r="BB4">
        <v>10513.26</v>
      </c>
      <c r="BC4" s="3">
        <v>12251.77</v>
      </c>
      <c r="BD4" s="3">
        <v>0</v>
      </c>
      <c r="BE4" s="3">
        <v>0</v>
      </c>
      <c r="BF4" s="3">
        <v>0</v>
      </c>
      <c r="BG4" s="3">
        <v>4186.87</v>
      </c>
      <c r="BH4" s="3">
        <v>0</v>
      </c>
      <c r="BI4" s="3">
        <v>16404.61</v>
      </c>
      <c r="BJ4" s="3">
        <v>0</v>
      </c>
      <c r="BK4" s="3">
        <v>0</v>
      </c>
      <c r="BL4" s="3">
        <v>1</v>
      </c>
      <c r="BM4" s="3">
        <v>0</v>
      </c>
      <c r="BN4" s="3">
        <v>2124.0500000000002</v>
      </c>
      <c r="BO4" s="3">
        <v>539.5</v>
      </c>
      <c r="BP4" s="3">
        <v>2872.7</v>
      </c>
      <c r="BQ4" s="3">
        <v>0</v>
      </c>
      <c r="BR4" s="3">
        <v>71320.479999999996</v>
      </c>
      <c r="BS4" s="3">
        <v>21361.24</v>
      </c>
      <c r="BT4" s="3">
        <v>10818.96</v>
      </c>
      <c r="BU4" s="3">
        <v>-10849.06</v>
      </c>
      <c r="BV4" s="3">
        <v>0</v>
      </c>
      <c r="BW4" s="3"/>
      <c r="BX4" s="2">
        <v>60471.42</v>
      </c>
      <c r="BY4" s="3">
        <f>BR4+BU4</f>
        <v>60471.42</v>
      </c>
      <c r="BZ4" s="3">
        <f>BY4-BX4</f>
        <v>0</v>
      </c>
      <c r="CB4" s="3">
        <f t="shared" ref="CB4:CB66" si="51">F4+BI4+BJ4+BK4-BM4-BN4-BO4-BP4</f>
        <v>32180.199999999993</v>
      </c>
      <c r="CC4" s="3">
        <f>BS4+BT4</f>
        <v>32180.2</v>
      </c>
      <c r="CD4" s="30">
        <f>CB4-CC4</f>
        <v>0</v>
      </c>
      <c r="CF4" s="24">
        <f>D4+SUM(G4:U4)+X4+Y4+Z4+AA4-SUM(AB4:BF4)</f>
        <v>71320.869999999879</v>
      </c>
      <c r="CG4" s="3">
        <f>E4+V4+W4-BG4-BH4</f>
        <v>-10849.06</v>
      </c>
      <c r="CH4" s="3">
        <f>BR4+BU4-CF4-CG4</f>
        <v>-0.38999999988118361</v>
      </c>
    </row>
    <row r="5" spans="1:86" ht="15" x14ac:dyDescent="0.25">
      <c r="A5" s="2">
        <v>1002</v>
      </c>
      <c r="B5" s="2" t="s">
        <v>69</v>
      </c>
      <c r="C5" s="2" t="s">
        <v>147</v>
      </c>
      <c r="D5" s="3">
        <v>72995.28</v>
      </c>
      <c r="E5" s="3">
        <v>23486.81</v>
      </c>
      <c r="F5" s="3">
        <v>2272.65</v>
      </c>
      <c r="G5" s="3">
        <v>320674.39</v>
      </c>
      <c r="H5" s="3">
        <v>0</v>
      </c>
      <c r="I5" s="3">
        <v>33601.26</v>
      </c>
      <c r="J5" s="3">
        <v>0</v>
      </c>
      <c r="K5" s="3">
        <v>4381.95</v>
      </c>
      <c r="L5" s="3">
        <v>1296</v>
      </c>
      <c r="M5" s="3">
        <v>0</v>
      </c>
      <c r="N5" s="3">
        <v>0</v>
      </c>
      <c r="O5" s="3">
        <v>5139.6000000000004</v>
      </c>
      <c r="P5" s="3">
        <v>6139.96</v>
      </c>
      <c r="Q5" s="3">
        <v>18.28</v>
      </c>
      <c r="R5" s="3">
        <v>3824.23</v>
      </c>
      <c r="S5" s="3">
        <v>0</v>
      </c>
      <c r="T5" s="3">
        <v>0</v>
      </c>
      <c r="U5" s="3">
        <v>0</v>
      </c>
      <c r="V5" s="3">
        <v>0</v>
      </c>
      <c r="W5" s="3">
        <v>20840.75</v>
      </c>
      <c r="X5" s="3">
        <v>0</v>
      </c>
      <c r="Y5" s="3">
        <v>0</v>
      </c>
      <c r="Z5" s="3">
        <v>0</v>
      </c>
      <c r="AA5" s="3">
        <v>0</v>
      </c>
      <c r="AB5">
        <v>117473.79</v>
      </c>
      <c r="AC5">
        <v>0</v>
      </c>
      <c r="AD5">
        <v>174914.74</v>
      </c>
      <c r="AE5">
        <v>0</v>
      </c>
      <c r="AF5">
        <v>34353.03</v>
      </c>
      <c r="AG5">
        <v>0</v>
      </c>
      <c r="AH5">
        <v>15494.49</v>
      </c>
      <c r="AI5">
        <v>1709.07</v>
      </c>
      <c r="AJ5">
        <v>1681</v>
      </c>
      <c r="AK5">
        <v>3577.36</v>
      </c>
      <c r="AL5">
        <v>410.64</v>
      </c>
      <c r="AM5">
        <v>4227.8999999999996</v>
      </c>
      <c r="AN5">
        <v>0</v>
      </c>
      <c r="AO5">
        <v>18937.09</v>
      </c>
      <c r="AP5">
        <v>-268.93</v>
      </c>
      <c r="AQ5">
        <v>15121.36</v>
      </c>
      <c r="AR5">
        <v>9731.06</v>
      </c>
      <c r="AS5">
        <v>659.95</v>
      </c>
      <c r="AT5">
        <v>5373.99</v>
      </c>
      <c r="AU5">
        <v>3021.4</v>
      </c>
      <c r="AV5">
        <v>0</v>
      </c>
      <c r="AW5">
        <v>680</v>
      </c>
      <c r="AX5">
        <v>1236.01</v>
      </c>
      <c r="AY5">
        <v>279.51</v>
      </c>
      <c r="AZ5">
        <v>15061</v>
      </c>
      <c r="BA5">
        <v>0</v>
      </c>
      <c r="BB5">
        <v>4496.7</v>
      </c>
      <c r="BC5" s="3">
        <v>13715.79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15289.97</v>
      </c>
      <c r="BJ5" s="3">
        <v>0</v>
      </c>
      <c r="BK5" s="3">
        <v>0</v>
      </c>
      <c r="BL5" s="3">
        <v>1</v>
      </c>
      <c r="BM5" s="3">
        <v>0</v>
      </c>
      <c r="BN5" s="3">
        <v>-52</v>
      </c>
      <c r="BO5" s="3">
        <v>0</v>
      </c>
      <c r="BP5" s="3">
        <v>2203.85</v>
      </c>
      <c r="BQ5" s="3">
        <v>0</v>
      </c>
      <c r="BR5" s="3">
        <v>6183.9100000000035</v>
      </c>
      <c r="BS5" s="3">
        <v>15410.77</v>
      </c>
      <c r="BT5" s="3">
        <v>0</v>
      </c>
      <c r="BU5" s="3">
        <v>44327.56</v>
      </c>
      <c r="BV5" s="3">
        <v>0</v>
      </c>
      <c r="BW5" s="3"/>
      <c r="BX5" s="2">
        <v>50511.47</v>
      </c>
      <c r="BY5" s="3">
        <f t="shared" ref="BY5:BY67" si="52">BR5+BU5</f>
        <v>50511.47</v>
      </c>
      <c r="BZ5" s="3">
        <f t="shared" ref="BZ5:BZ67" si="53">BY5-BX5</f>
        <v>0</v>
      </c>
      <c r="CB5" s="3">
        <f t="shared" si="51"/>
        <v>15410.769999999999</v>
      </c>
      <c r="CC5" s="3">
        <f t="shared" ref="CC5:CC67" si="54">BS5+BT5</f>
        <v>15410.77</v>
      </c>
      <c r="CD5" s="30">
        <f t="shared" ref="CD5:CD67" si="55">CB5-CC5</f>
        <v>0</v>
      </c>
      <c r="CF5" s="24">
        <f t="shared" ref="CF5:CF67" si="56">D5+SUM(G5:U5)+X5+Y5+Z5+AA5-SUM(AB5:BF5)</f>
        <v>6184.0000000000582</v>
      </c>
      <c r="CG5" s="3">
        <f t="shared" ref="CG5:CG67" si="57">E5+V5+W5-BG5-BH5</f>
        <v>44327.56</v>
      </c>
      <c r="CH5" s="3">
        <f>BR5+BU5-CF5-CG5</f>
        <v>-9.0000000054715201E-2</v>
      </c>
    </row>
    <row r="6" spans="1:86" ht="15" x14ac:dyDescent="0.25">
      <c r="A6" s="2">
        <v>1012</v>
      </c>
      <c r="B6" s="2" t="s">
        <v>70</v>
      </c>
      <c r="C6" s="2" t="s">
        <v>148</v>
      </c>
      <c r="D6" s="3">
        <v>38372.82</v>
      </c>
      <c r="E6" s="3">
        <v>2275</v>
      </c>
      <c r="F6" s="3">
        <v>27616.11</v>
      </c>
      <c r="G6" s="3">
        <v>293135.65999999997</v>
      </c>
      <c r="H6" s="3">
        <v>0</v>
      </c>
      <c r="I6" s="3">
        <v>0</v>
      </c>
      <c r="J6" s="3">
        <v>0</v>
      </c>
      <c r="K6" s="3">
        <v>1476.6</v>
      </c>
      <c r="L6" s="3">
        <v>1224</v>
      </c>
      <c r="M6" s="3">
        <v>0</v>
      </c>
      <c r="N6" s="3">
        <v>0</v>
      </c>
      <c r="O6" s="3">
        <v>3762.04</v>
      </c>
      <c r="P6" s="3">
        <v>0</v>
      </c>
      <c r="Q6" s="3">
        <v>0</v>
      </c>
      <c r="R6" s="3">
        <v>338.25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>
        <v>166821.09</v>
      </c>
      <c r="AC6">
        <v>0</v>
      </c>
      <c r="AD6">
        <v>59376.43</v>
      </c>
      <c r="AE6">
        <v>0</v>
      </c>
      <c r="AF6">
        <v>26182.3</v>
      </c>
      <c r="AG6">
        <v>0</v>
      </c>
      <c r="AH6">
        <v>0</v>
      </c>
      <c r="AI6">
        <v>1021.07</v>
      </c>
      <c r="AJ6">
        <v>720.67</v>
      </c>
      <c r="AK6">
        <v>3264.63</v>
      </c>
      <c r="AL6">
        <v>1531.2</v>
      </c>
      <c r="AM6">
        <v>4064.06</v>
      </c>
      <c r="AN6">
        <v>256.25</v>
      </c>
      <c r="AO6">
        <v>11579.37</v>
      </c>
      <c r="AP6">
        <v>1028.8</v>
      </c>
      <c r="AQ6">
        <v>6812.61</v>
      </c>
      <c r="AR6">
        <v>2794.4</v>
      </c>
      <c r="AS6">
        <v>1811.06</v>
      </c>
      <c r="AT6">
        <v>6959.45</v>
      </c>
      <c r="AU6">
        <v>3318.35</v>
      </c>
      <c r="AV6">
        <v>0</v>
      </c>
      <c r="AW6">
        <v>1774.74</v>
      </c>
      <c r="AX6">
        <v>1366.74</v>
      </c>
      <c r="AY6">
        <v>248.25</v>
      </c>
      <c r="AZ6">
        <v>0</v>
      </c>
      <c r="BA6">
        <v>0</v>
      </c>
      <c r="BB6">
        <v>4729.17</v>
      </c>
      <c r="BC6" s="3">
        <v>9822.09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15224.85</v>
      </c>
      <c r="BJ6" s="3">
        <v>0</v>
      </c>
      <c r="BK6" s="3">
        <v>0</v>
      </c>
      <c r="BL6" s="3">
        <v>1</v>
      </c>
      <c r="BM6" s="3">
        <v>0</v>
      </c>
      <c r="BN6" s="3">
        <v>0</v>
      </c>
      <c r="BO6" s="3">
        <v>455</v>
      </c>
      <c r="BP6" s="3">
        <v>1586.37</v>
      </c>
      <c r="BQ6" s="3">
        <v>0</v>
      </c>
      <c r="BR6" s="3">
        <v>22826.95</v>
      </c>
      <c r="BS6" s="3">
        <v>40799.589999999997</v>
      </c>
      <c r="BT6" s="3">
        <v>0</v>
      </c>
      <c r="BU6" s="3">
        <v>2275</v>
      </c>
      <c r="BV6" s="3">
        <v>0</v>
      </c>
      <c r="BW6" s="3"/>
      <c r="BX6" s="2">
        <v>25101.95</v>
      </c>
      <c r="BY6" s="3">
        <f t="shared" si="52"/>
        <v>25101.95</v>
      </c>
      <c r="BZ6" s="3">
        <f t="shared" si="53"/>
        <v>0</v>
      </c>
      <c r="CB6" s="3">
        <f t="shared" si="51"/>
        <v>40799.589999999997</v>
      </c>
      <c r="CC6" s="3">
        <f t="shared" si="54"/>
        <v>40799.589999999997</v>
      </c>
      <c r="CD6" s="30">
        <f t="shared" si="55"/>
        <v>0</v>
      </c>
      <c r="CF6" s="24">
        <f t="shared" si="56"/>
        <v>22826.639999999956</v>
      </c>
      <c r="CG6" s="3">
        <f t="shared" si="57"/>
        <v>2275</v>
      </c>
      <c r="CH6" s="3">
        <f t="shared" ref="CH6:CH67" si="58">BR6+BU6-CF6-CG6</f>
        <v>0.31000000004496542</v>
      </c>
    </row>
    <row r="7" spans="1:86" ht="15" x14ac:dyDescent="0.25">
      <c r="A7" s="2">
        <v>1013</v>
      </c>
      <c r="B7" s="2" t="s">
        <v>71</v>
      </c>
      <c r="C7" s="2" t="s">
        <v>149</v>
      </c>
      <c r="D7" s="3">
        <v>-15504.06</v>
      </c>
      <c r="E7" s="3">
        <v>62940.13</v>
      </c>
      <c r="F7" s="3">
        <v>7103.8</v>
      </c>
      <c r="G7" s="3">
        <v>546641.67000000004</v>
      </c>
      <c r="H7" s="3">
        <v>0</v>
      </c>
      <c r="I7" s="3">
        <v>31330.41</v>
      </c>
      <c r="J7" s="3">
        <v>0</v>
      </c>
      <c r="K7" s="3">
        <v>7159.91</v>
      </c>
      <c r="L7" s="3">
        <v>2880</v>
      </c>
      <c r="M7" s="3">
        <v>0</v>
      </c>
      <c r="N7" s="3">
        <v>0</v>
      </c>
      <c r="O7" s="3">
        <v>35586.46</v>
      </c>
      <c r="P7" s="3">
        <v>20666.73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4492.59</v>
      </c>
      <c r="X7" s="3">
        <v>0</v>
      </c>
      <c r="Y7" s="3">
        <v>0</v>
      </c>
      <c r="Z7" s="3">
        <v>0</v>
      </c>
      <c r="AA7" s="3">
        <v>0</v>
      </c>
      <c r="AB7">
        <v>230437.8</v>
      </c>
      <c r="AC7">
        <v>0</v>
      </c>
      <c r="AD7">
        <v>220096.82</v>
      </c>
      <c r="AE7">
        <v>0</v>
      </c>
      <c r="AF7">
        <v>42547</v>
      </c>
      <c r="AG7">
        <v>0</v>
      </c>
      <c r="AH7">
        <v>20267.34</v>
      </c>
      <c r="AI7">
        <v>4758.5200000000004</v>
      </c>
      <c r="AJ7">
        <v>886.3</v>
      </c>
      <c r="AK7">
        <v>1378</v>
      </c>
      <c r="AL7">
        <v>0</v>
      </c>
      <c r="AM7">
        <v>6428.33</v>
      </c>
      <c r="AN7">
        <v>1301.45</v>
      </c>
      <c r="AO7">
        <v>33025.629999999997</v>
      </c>
      <c r="AP7">
        <v>3391.53</v>
      </c>
      <c r="AQ7">
        <v>13848.69</v>
      </c>
      <c r="AR7">
        <v>17340.25</v>
      </c>
      <c r="AS7">
        <v>2683.38</v>
      </c>
      <c r="AT7">
        <v>7861.76</v>
      </c>
      <c r="AU7">
        <v>7443.61</v>
      </c>
      <c r="AV7">
        <v>0</v>
      </c>
      <c r="AW7">
        <v>1624.84</v>
      </c>
      <c r="AX7">
        <v>6615.91</v>
      </c>
      <c r="AY7">
        <v>590</v>
      </c>
      <c r="AZ7">
        <v>32284.080000000002</v>
      </c>
      <c r="BA7">
        <v>0</v>
      </c>
      <c r="BB7">
        <v>4549.67</v>
      </c>
      <c r="BC7" s="3">
        <v>9782.51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16817.900000000001</v>
      </c>
      <c r="BJ7" s="3">
        <v>0</v>
      </c>
      <c r="BK7" s="3">
        <v>0</v>
      </c>
      <c r="BL7" s="3">
        <v>1</v>
      </c>
      <c r="BM7" s="3">
        <v>0</v>
      </c>
      <c r="BN7" s="3">
        <v>5482.87</v>
      </c>
      <c r="BO7" s="3">
        <v>69.73</v>
      </c>
      <c r="BP7" s="3">
        <v>0</v>
      </c>
      <c r="BQ7" s="3">
        <v>0</v>
      </c>
      <c r="BR7" s="3">
        <v>-40382.660000000003</v>
      </c>
      <c r="BS7" s="3">
        <v>18369.099999999999</v>
      </c>
      <c r="BT7" s="3">
        <v>0</v>
      </c>
      <c r="BU7" s="3">
        <v>67432.72</v>
      </c>
      <c r="BV7" s="3">
        <v>0</v>
      </c>
      <c r="BW7" s="3"/>
      <c r="BX7" s="2">
        <v>27050.06</v>
      </c>
      <c r="BY7" s="3">
        <f t="shared" si="52"/>
        <v>27050.059999999998</v>
      </c>
      <c r="BZ7" s="3">
        <f t="shared" si="53"/>
        <v>0</v>
      </c>
      <c r="CB7" s="3">
        <f t="shared" si="51"/>
        <v>18369.100000000002</v>
      </c>
      <c r="CC7" s="3">
        <f t="shared" si="54"/>
        <v>18369.099999999999</v>
      </c>
      <c r="CD7" s="30">
        <f t="shared" si="55"/>
        <v>0</v>
      </c>
      <c r="CF7" s="24">
        <f t="shared" si="56"/>
        <v>-40382.29999999993</v>
      </c>
      <c r="CG7" s="3">
        <f t="shared" si="57"/>
        <v>67432.72</v>
      </c>
      <c r="CH7" s="3">
        <f t="shared" si="58"/>
        <v>-0.36000000007334165</v>
      </c>
    </row>
    <row r="8" spans="1:86" ht="15" x14ac:dyDescent="0.25">
      <c r="A8" s="2">
        <v>1016</v>
      </c>
      <c r="B8" s="2" t="s">
        <v>72</v>
      </c>
      <c r="C8" s="2" t="s">
        <v>150</v>
      </c>
      <c r="D8" s="3">
        <v>31338.06</v>
      </c>
      <c r="E8" s="3">
        <v>-30465.57</v>
      </c>
      <c r="F8" s="3">
        <v>17258.240000000002</v>
      </c>
      <c r="G8" s="3">
        <v>254461.26</v>
      </c>
      <c r="H8" s="3">
        <v>0</v>
      </c>
      <c r="I8" s="3">
        <v>0</v>
      </c>
      <c r="J8" s="3">
        <v>0</v>
      </c>
      <c r="K8" s="3">
        <v>1027.8</v>
      </c>
      <c r="L8" s="3">
        <v>936</v>
      </c>
      <c r="M8" s="3">
        <v>0</v>
      </c>
      <c r="N8" s="3">
        <v>494.7</v>
      </c>
      <c r="O8" s="3">
        <v>9374.19</v>
      </c>
      <c r="P8" s="3">
        <v>6541.31</v>
      </c>
      <c r="Q8" s="3">
        <v>250.94</v>
      </c>
      <c r="R8" s="3">
        <v>330.24</v>
      </c>
      <c r="S8" s="3">
        <v>0</v>
      </c>
      <c r="T8" s="3">
        <v>0</v>
      </c>
      <c r="U8" s="3">
        <v>0</v>
      </c>
      <c r="V8" s="3">
        <v>0</v>
      </c>
      <c r="W8" s="3">
        <v>35190.589999999997</v>
      </c>
      <c r="X8" s="3">
        <v>0</v>
      </c>
      <c r="Y8" s="3">
        <v>0</v>
      </c>
      <c r="Z8" s="3">
        <v>0</v>
      </c>
      <c r="AA8" s="3">
        <v>0</v>
      </c>
      <c r="AB8">
        <v>108191.01</v>
      </c>
      <c r="AC8">
        <v>1503.44</v>
      </c>
      <c r="AD8">
        <v>70615.92</v>
      </c>
      <c r="AE8">
        <v>14917.18</v>
      </c>
      <c r="AF8">
        <v>19599.52</v>
      </c>
      <c r="AG8">
        <v>0</v>
      </c>
      <c r="AH8">
        <v>0</v>
      </c>
      <c r="AI8">
        <v>1026.08</v>
      </c>
      <c r="AJ8">
        <v>2138.6799999999998</v>
      </c>
      <c r="AK8">
        <v>404</v>
      </c>
      <c r="AL8">
        <v>0</v>
      </c>
      <c r="AM8">
        <v>2900.7</v>
      </c>
      <c r="AN8">
        <v>120</v>
      </c>
      <c r="AO8">
        <v>2709.64</v>
      </c>
      <c r="AP8">
        <v>539.38</v>
      </c>
      <c r="AQ8">
        <v>7492.98</v>
      </c>
      <c r="AR8">
        <v>3193.6</v>
      </c>
      <c r="AS8">
        <v>3034.65</v>
      </c>
      <c r="AT8">
        <v>5718.9</v>
      </c>
      <c r="AU8">
        <v>4645.33</v>
      </c>
      <c r="AV8">
        <v>0</v>
      </c>
      <c r="AW8">
        <v>1680.72</v>
      </c>
      <c r="AX8">
        <v>3070.9</v>
      </c>
      <c r="AY8">
        <v>635.48</v>
      </c>
      <c r="AZ8">
        <v>13710.43</v>
      </c>
      <c r="BA8">
        <v>0</v>
      </c>
      <c r="BB8">
        <v>6216.99</v>
      </c>
      <c r="BC8" s="3">
        <v>9022.44</v>
      </c>
      <c r="BD8" s="3">
        <v>0</v>
      </c>
      <c r="BE8" s="3">
        <v>0</v>
      </c>
      <c r="BF8" s="3">
        <v>0</v>
      </c>
      <c r="BG8" s="3">
        <v>44170.54</v>
      </c>
      <c r="BH8" s="3">
        <v>0</v>
      </c>
      <c r="BI8" s="3">
        <v>14862.27</v>
      </c>
      <c r="BJ8" s="3">
        <v>0</v>
      </c>
      <c r="BK8" s="3">
        <v>0</v>
      </c>
      <c r="BL8" s="3">
        <v>1</v>
      </c>
      <c r="BM8" s="3">
        <v>0</v>
      </c>
      <c r="BN8" s="3">
        <v>525.42999999999995</v>
      </c>
      <c r="BO8" s="3">
        <v>0</v>
      </c>
      <c r="BP8" s="3">
        <v>10151.470000000001</v>
      </c>
      <c r="BQ8" s="3">
        <v>0</v>
      </c>
      <c r="BR8" s="3">
        <v>21666.180000000004</v>
      </c>
      <c r="BS8" s="3">
        <v>21443.61</v>
      </c>
      <c r="BT8" s="3">
        <v>0</v>
      </c>
      <c r="BU8" s="3">
        <v>-39445.520000000004</v>
      </c>
      <c r="BV8" s="3">
        <v>0</v>
      </c>
      <c r="BW8" s="3"/>
      <c r="BX8" s="2">
        <v>-17779.34</v>
      </c>
      <c r="BY8" s="3">
        <f t="shared" si="52"/>
        <v>-17779.34</v>
      </c>
      <c r="BZ8" s="3">
        <f t="shared" si="53"/>
        <v>0</v>
      </c>
      <c r="CB8" s="3">
        <f t="shared" si="51"/>
        <v>21443.61</v>
      </c>
      <c r="CC8" s="3">
        <f t="shared" si="54"/>
        <v>21443.61</v>
      </c>
      <c r="CD8" s="30">
        <f t="shared" si="55"/>
        <v>0</v>
      </c>
      <c r="CF8" s="24">
        <f t="shared" si="56"/>
        <v>21666.530000000028</v>
      </c>
      <c r="CG8" s="3">
        <f t="shared" si="57"/>
        <v>-39445.520000000004</v>
      </c>
      <c r="CH8" s="3">
        <f t="shared" si="58"/>
        <v>-0.35000000002037268</v>
      </c>
    </row>
    <row r="9" spans="1:86" ht="15" x14ac:dyDescent="0.25">
      <c r="A9" s="2">
        <v>1018</v>
      </c>
      <c r="B9" s="2" t="s">
        <v>73</v>
      </c>
      <c r="C9" s="2" t="s">
        <v>151</v>
      </c>
      <c r="D9" s="3">
        <v>130455.65</v>
      </c>
      <c r="E9" s="3">
        <v>0</v>
      </c>
      <c r="F9" s="3">
        <v>13657.41</v>
      </c>
      <c r="G9" s="3">
        <v>401400.36</v>
      </c>
      <c r="H9" s="3">
        <v>0</v>
      </c>
      <c r="I9" s="3">
        <v>5087.5</v>
      </c>
      <c r="J9" s="3">
        <v>0</v>
      </c>
      <c r="K9" s="3">
        <v>4237.2</v>
      </c>
      <c r="L9" s="3">
        <v>1728</v>
      </c>
      <c r="M9" s="3">
        <v>0</v>
      </c>
      <c r="N9" s="3">
        <v>0</v>
      </c>
      <c r="O9" s="3">
        <v>88144.51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>
        <v>151328.04</v>
      </c>
      <c r="AC9">
        <v>0</v>
      </c>
      <c r="AD9">
        <v>132314.32999999999</v>
      </c>
      <c r="AE9">
        <v>0</v>
      </c>
      <c r="AF9">
        <v>37778.629999999997</v>
      </c>
      <c r="AG9">
        <v>0</v>
      </c>
      <c r="AH9">
        <v>65402.51</v>
      </c>
      <c r="AI9">
        <v>1593.08</v>
      </c>
      <c r="AJ9">
        <v>2016</v>
      </c>
      <c r="AK9">
        <v>873</v>
      </c>
      <c r="AL9">
        <v>2657.85</v>
      </c>
      <c r="AM9">
        <v>29446.11</v>
      </c>
      <c r="AN9">
        <v>0</v>
      </c>
      <c r="AO9">
        <v>20190.54</v>
      </c>
      <c r="AP9">
        <v>2094.1799999999998</v>
      </c>
      <c r="AQ9">
        <v>13152.14</v>
      </c>
      <c r="AR9">
        <v>12475</v>
      </c>
      <c r="AS9">
        <v>3051.63</v>
      </c>
      <c r="AT9">
        <v>10685.91</v>
      </c>
      <c r="AU9">
        <v>6928.3</v>
      </c>
      <c r="AV9">
        <v>0</v>
      </c>
      <c r="AW9">
        <v>1396.55</v>
      </c>
      <c r="AX9">
        <v>1948.42</v>
      </c>
      <c r="AY9">
        <v>180</v>
      </c>
      <c r="AZ9">
        <v>0</v>
      </c>
      <c r="BA9">
        <v>0</v>
      </c>
      <c r="BB9">
        <v>7962.79</v>
      </c>
      <c r="BC9" s="3">
        <v>9070.9599999999991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15557.99</v>
      </c>
      <c r="BJ9" s="3">
        <v>0</v>
      </c>
      <c r="BK9" s="3">
        <v>0</v>
      </c>
      <c r="BL9" s="3">
        <v>1</v>
      </c>
      <c r="BM9" s="3">
        <v>0</v>
      </c>
      <c r="BN9" s="3">
        <v>2856.05</v>
      </c>
      <c r="BO9" s="3">
        <v>0</v>
      </c>
      <c r="BP9" s="3">
        <v>3146.45</v>
      </c>
      <c r="BQ9" s="3">
        <v>0</v>
      </c>
      <c r="BR9" s="3">
        <v>118507.67</v>
      </c>
      <c r="BS9" s="3">
        <v>23212.9</v>
      </c>
      <c r="BT9" s="3">
        <v>0</v>
      </c>
      <c r="BU9" s="3">
        <v>0</v>
      </c>
      <c r="BV9" s="3">
        <v>0</v>
      </c>
      <c r="BW9" s="3"/>
      <c r="BX9" s="2">
        <v>118507.67</v>
      </c>
      <c r="BY9" s="3">
        <f t="shared" si="52"/>
        <v>118507.67</v>
      </c>
      <c r="BZ9" s="3">
        <f t="shared" si="53"/>
        <v>0</v>
      </c>
      <c r="CB9" s="3">
        <f t="shared" si="51"/>
        <v>23212.9</v>
      </c>
      <c r="CC9" s="3">
        <f t="shared" si="54"/>
        <v>23212.9</v>
      </c>
      <c r="CD9" s="30">
        <f t="shared" si="55"/>
        <v>0</v>
      </c>
      <c r="CF9" s="24">
        <f t="shared" si="56"/>
        <v>118507.25000000006</v>
      </c>
      <c r="CG9" s="3">
        <f t="shared" si="57"/>
        <v>0</v>
      </c>
      <c r="CH9" s="3">
        <f t="shared" si="58"/>
        <v>0.41999999994004611</v>
      </c>
    </row>
    <row r="10" spans="1:86" ht="15" x14ac:dyDescent="0.25">
      <c r="A10" s="2">
        <v>1019</v>
      </c>
      <c r="B10" s="2" t="s">
        <v>74</v>
      </c>
      <c r="C10" s="2" t="s">
        <v>152</v>
      </c>
      <c r="D10" s="3">
        <v>-45820.38</v>
      </c>
      <c r="E10" s="3">
        <v>113457.85</v>
      </c>
      <c r="F10" s="3">
        <v>5581.73</v>
      </c>
      <c r="G10" s="3">
        <v>422230.06</v>
      </c>
      <c r="H10" s="3">
        <v>0</v>
      </c>
      <c r="I10" s="3">
        <v>38028.21</v>
      </c>
      <c r="J10" s="3">
        <v>0</v>
      </c>
      <c r="K10" s="3">
        <v>4235.55</v>
      </c>
      <c r="L10" s="3">
        <v>1992</v>
      </c>
      <c r="M10" s="3">
        <v>0</v>
      </c>
      <c r="N10" s="3">
        <v>0</v>
      </c>
      <c r="O10" s="3">
        <v>3994.34</v>
      </c>
      <c r="P10" s="3">
        <v>12552.61</v>
      </c>
      <c r="Q10" s="3">
        <v>1295.06</v>
      </c>
      <c r="R10" s="3">
        <v>11047.59</v>
      </c>
      <c r="S10" s="3">
        <v>0</v>
      </c>
      <c r="T10" s="3">
        <v>0</v>
      </c>
      <c r="U10" s="3">
        <v>0</v>
      </c>
      <c r="V10" s="3">
        <v>0</v>
      </c>
      <c r="W10" s="3">
        <v>18644.78</v>
      </c>
      <c r="X10" s="3">
        <v>0</v>
      </c>
      <c r="Y10" s="3">
        <v>0</v>
      </c>
      <c r="Z10" s="3">
        <v>0</v>
      </c>
      <c r="AA10" s="3">
        <v>0</v>
      </c>
      <c r="AB10">
        <v>139317.73000000001</v>
      </c>
      <c r="AC10">
        <v>465.17</v>
      </c>
      <c r="AD10">
        <v>160070.14000000001</v>
      </c>
      <c r="AE10">
        <v>11352.32</v>
      </c>
      <c r="AF10">
        <v>42595.49</v>
      </c>
      <c r="AG10">
        <v>0</v>
      </c>
      <c r="AH10">
        <v>7052.68</v>
      </c>
      <c r="AI10">
        <v>1576.06</v>
      </c>
      <c r="AJ10">
        <v>3541.5</v>
      </c>
      <c r="AK10">
        <v>4542.3999999999996</v>
      </c>
      <c r="AL10">
        <v>3882.25</v>
      </c>
      <c r="AM10">
        <v>4439.45</v>
      </c>
      <c r="AN10">
        <v>1804.08</v>
      </c>
      <c r="AO10">
        <v>1307.08</v>
      </c>
      <c r="AP10">
        <v>971.6</v>
      </c>
      <c r="AQ10">
        <v>8627.3700000000008</v>
      </c>
      <c r="AR10">
        <v>8732.5</v>
      </c>
      <c r="AS10">
        <v>1667.95</v>
      </c>
      <c r="AT10">
        <v>7858.32</v>
      </c>
      <c r="AU10">
        <v>5729.77</v>
      </c>
      <c r="AV10">
        <v>0</v>
      </c>
      <c r="AW10">
        <v>1109.0999999999999</v>
      </c>
      <c r="AX10">
        <v>1979.22</v>
      </c>
      <c r="AY10">
        <v>5409.39</v>
      </c>
      <c r="AZ10">
        <v>18937.73</v>
      </c>
      <c r="BA10">
        <v>2494.5</v>
      </c>
      <c r="BB10">
        <v>86651.5</v>
      </c>
      <c r="BC10" s="3">
        <v>9156.32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15765.88</v>
      </c>
      <c r="BJ10" s="3">
        <v>0</v>
      </c>
      <c r="BK10" s="3">
        <v>0</v>
      </c>
      <c r="BL10" s="3">
        <v>1</v>
      </c>
      <c r="BM10" s="3">
        <v>0</v>
      </c>
      <c r="BN10" s="3">
        <v>6203.23</v>
      </c>
      <c r="BO10" s="3">
        <v>0</v>
      </c>
      <c r="BP10" s="3">
        <v>2010</v>
      </c>
      <c r="BQ10" s="3">
        <v>0</v>
      </c>
      <c r="BR10" s="3">
        <v>-91716.35</v>
      </c>
      <c r="BS10" s="3">
        <v>13134.38</v>
      </c>
      <c r="BT10" s="3">
        <v>0</v>
      </c>
      <c r="BU10" s="3">
        <v>132102.63</v>
      </c>
      <c r="BV10" s="3">
        <v>0</v>
      </c>
      <c r="BW10" s="3"/>
      <c r="BX10" s="2">
        <v>40386.28</v>
      </c>
      <c r="BY10" s="3">
        <f t="shared" si="52"/>
        <v>40386.28</v>
      </c>
      <c r="BZ10" s="3">
        <f t="shared" si="53"/>
        <v>0</v>
      </c>
      <c r="CB10" s="3">
        <f t="shared" si="51"/>
        <v>13134.380000000001</v>
      </c>
      <c r="CC10" s="3">
        <f t="shared" si="54"/>
        <v>13134.38</v>
      </c>
      <c r="CD10" s="30">
        <f t="shared" si="55"/>
        <v>0</v>
      </c>
      <c r="CF10" s="24">
        <f t="shared" si="56"/>
        <v>-91716.579999999958</v>
      </c>
      <c r="CG10" s="3">
        <f t="shared" si="57"/>
        <v>132102.63</v>
      </c>
      <c r="CH10" s="3">
        <f t="shared" si="58"/>
        <v>0.22999999995226972</v>
      </c>
    </row>
    <row r="11" spans="1:86" s="23" customFormat="1" ht="16.5" customHeight="1" x14ac:dyDescent="0.25">
      <c r="A11" s="23">
        <v>1020</v>
      </c>
      <c r="B11" s="23" t="s">
        <v>75</v>
      </c>
      <c r="C11" s="23" t="s">
        <v>153</v>
      </c>
      <c r="D11" s="24">
        <v>127324.4</v>
      </c>
      <c r="E11" s="24">
        <v>87448.63</v>
      </c>
      <c r="F11" s="24">
        <v>-248.09</v>
      </c>
      <c r="G11" s="24">
        <v>463922.07</v>
      </c>
      <c r="H11" s="24">
        <v>0</v>
      </c>
      <c r="I11" s="24">
        <v>33805.39</v>
      </c>
      <c r="J11" s="24">
        <v>0</v>
      </c>
      <c r="K11" s="24">
        <v>3363</v>
      </c>
      <c r="L11" s="24">
        <v>2112</v>
      </c>
      <c r="M11" s="24">
        <v>0</v>
      </c>
      <c r="N11" s="24">
        <v>0</v>
      </c>
      <c r="O11" s="24">
        <v>62335.47</v>
      </c>
      <c r="P11" s="24">
        <v>831.38</v>
      </c>
      <c r="Q11" s="24">
        <v>0</v>
      </c>
      <c r="R11" s="24">
        <v>0</v>
      </c>
      <c r="S11" s="24">
        <v>0</v>
      </c>
      <c r="T11" s="3">
        <v>0</v>
      </c>
      <c r="U11" s="3">
        <v>0</v>
      </c>
      <c r="V11" s="3">
        <v>0</v>
      </c>
      <c r="W11" s="24">
        <v>384.72</v>
      </c>
      <c r="X11" s="24">
        <v>0</v>
      </c>
      <c r="Y11" s="24">
        <v>0</v>
      </c>
      <c r="Z11" s="24">
        <v>0</v>
      </c>
      <c r="AA11" s="24">
        <v>0</v>
      </c>
      <c r="AB11">
        <v>206288.19</v>
      </c>
      <c r="AC11">
        <v>0</v>
      </c>
      <c r="AD11">
        <v>237431.54</v>
      </c>
      <c r="AE11">
        <v>14952.32</v>
      </c>
      <c r="AF11">
        <v>54611.9</v>
      </c>
      <c r="AG11">
        <v>0</v>
      </c>
      <c r="AH11">
        <v>0</v>
      </c>
      <c r="AI11">
        <v>3149.61</v>
      </c>
      <c r="AJ11">
        <v>10637</v>
      </c>
      <c r="AK11">
        <v>0</v>
      </c>
      <c r="AL11">
        <v>0</v>
      </c>
      <c r="AM11">
        <v>41324.86</v>
      </c>
      <c r="AN11">
        <v>0</v>
      </c>
      <c r="AO11">
        <v>1694.75</v>
      </c>
      <c r="AP11">
        <v>148.22999999999999</v>
      </c>
      <c r="AQ11">
        <v>12018.97</v>
      </c>
      <c r="AR11">
        <v>9356.25</v>
      </c>
      <c r="AS11">
        <v>3469</v>
      </c>
      <c r="AT11">
        <v>8022.45</v>
      </c>
      <c r="AU11">
        <v>4868.12</v>
      </c>
      <c r="AV11">
        <v>0</v>
      </c>
      <c r="AW11">
        <v>3809.33</v>
      </c>
      <c r="AX11">
        <v>3665.94</v>
      </c>
      <c r="AY11">
        <v>1040</v>
      </c>
      <c r="AZ11">
        <v>0</v>
      </c>
      <c r="BA11">
        <v>2144.09</v>
      </c>
      <c r="BB11">
        <v>16492.099999999999</v>
      </c>
      <c r="BC11" s="24">
        <v>16545.07</v>
      </c>
      <c r="BD11" s="24">
        <v>0</v>
      </c>
      <c r="BE11" s="24">
        <v>0</v>
      </c>
      <c r="BF11" s="3">
        <v>0</v>
      </c>
      <c r="BG11" s="24">
        <v>0</v>
      </c>
      <c r="BH11" s="3">
        <v>0</v>
      </c>
      <c r="BI11" s="24">
        <v>16037.65</v>
      </c>
      <c r="BJ11" s="3">
        <v>0</v>
      </c>
      <c r="BK11" s="3">
        <v>0</v>
      </c>
      <c r="BL11" s="24">
        <v>1</v>
      </c>
      <c r="BM11" s="3">
        <v>0</v>
      </c>
      <c r="BN11" s="24">
        <v>4656</v>
      </c>
      <c r="BO11" s="24">
        <v>0</v>
      </c>
      <c r="BP11" s="24">
        <v>0</v>
      </c>
      <c r="BQ11" s="3">
        <v>0</v>
      </c>
      <c r="BR11" s="3">
        <v>42023.78</v>
      </c>
      <c r="BS11" s="3">
        <v>11133.56</v>
      </c>
      <c r="BT11" s="3">
        <v>0</v>
      </c>
      <c r="BU11" s="3">
        <v>87833.35</v>
      </c>
      <c r="BV11" s="3">
        <v>0</v>
      </c>
      <c r="BW11" s="3"/>
      <c r="BX11" s="2">
        <v>129857.13</v>
      </c>
      <c r="BY11" s="3">
        <f t="shared" si="52"/>
        <v>129857.13</v>
      </c>
      <c r="BZ11" s="3">
        <f t="shared" si="53"/>
        <v>0</v>
      </c>
      <c r="CB11" s="3">
        <f>F11+BI11+BJ11+BK11-BM11-BN11-BO11-BP11</f>
        <v>11133.56</v>
      </c>
      <c r="CC11" s="3">
        <f t="shared" si="54"/>
        <v>11133.56</v>
      </c>
      <c r="CD11" s="30">
        <f t="shared" si="55"/>
        <v>0</v>
      </c>
      <c r="CF11" s="24">
        <f t="shared" si="56"/>
        <v>42023.99000000034</v>
      </c>
      <c r="CG11" s="3">
        <f t="shared" si="57"/>
        <v>87833.35</v>
      </c>
      <c r="CH11" s="3">
        <f t="shared" si="58"/>
        <v>-0.21000000034109689</v>
      </c>
    </row>
    <row r="12" spans="1:86" ht="15" x14ac:dyDescent="0.25">
      <c r="A12" s="2">
        <v>2000</v>
      </c>
      <c r="B12" s="2" t="s">
        <v>424</v>
      </c>
      <c r="C12" s="2" t="s">
        <v>154</v>
      </c>
      <c r="D12" s="3">
        <v>71447.39</v>
      </c>
      <c r="E12" s="3">
        <v>-14157.03</v>
      </c>
      <c r="F12" s="3">
        <v>1373.61</v>
      </c>
      <c r="G12" s="3">
        <v>897878.53</v>
      </c>
      <c r="H12" s="3">
        <v>0</v>
      </c>
      <c r="I12" s="3">
        <v>74523.83</v>
      </c>
      <c r="J12" s="3">
        <v>0</v>
      </c>
      <c r="K12" s="3">
        <v>119305</v>
      </c>
      <c r="L12" s="3">
        <v>59991.18</v>
      </c>
      <c r="M12" s="3">
        <v>0</v>
      </c>
      <c r="N12" s="3">
        <v>0</v>
      </c>
      <c r="O12" s="3">
        <v>7208.56</v>
      </c>
      <c r="P12" s="3">
        <v>19289.330000000002</v>
      </c>
      <c r="Q12" s="3">
        <v>2942.38</v>
      </c>
      <c r="R12" s="3">
        <v>765.51</v>
      </c>
      <c r="S12" s="3">
        <v>13779.05</v>
      </c>
      <c r="T12" s="3">
        <v>0</v>
      </c>
      <c r="U12" s="3">
        <v>0</v>
      </c>
      <c r="V12" s="3">
        <v>0</v>
      </c>
      <c r="W12" s="3">
        <v>7766.13</v>
      </c>
      <c r="X12" s="3">
        <v>0</v>
      </c>
      <c r="Y12" s="3">
        <v>0</v>
      </c>
      <c r="Z12" s="3">
        <v>0</v>
      </c>
      <c r="AA12" s="3">
        <v>17789</v>
      </c>
      <c r="AB12">
        <v>549588.55000000005</v>
      </c>
      <c r="AC12">
        <v>15080.79</v>
      </c>
      <c r="AD12">
        <v>246452.83</v>
      </c>
      <c r="AE12">
        <v>33035.879999999997</v>
      </c>
      <c r="AF12">
        <v>53573.13</v>
      </c>
      <c r="AG12">
        <v>14.65</v>
      </c>
      <c r="AH12">
        <v>39955.519999999997</v>
      </c>
      <c r="AI12">
        <v>4881.1499999999996</v>
      </c>
      <c r="AJ12">
        <v>4733.3500000000004</v>
      </c>
      <c r="AK12">
        <v>10060</v>
      </c>
      <c r="AL12">
        <v>2470.0100000000002</v>
      </c>
      <c r="AM12">
        <v>14044.63</v>
      </c>
      <c r="AN12">
        <v>2745.04</v>
      </c>
      <c r="AO12">
        <v>3328.05</v>
      </c>
      <c r="AP12">
        <v>1543.55</v>
      </c>
      <c r="AQ12">
        <v>28487.8</v>
      </c>
      <c r="AR12">
        <v>16342.25</v>
      </c>
      <c r="AS12">
        <v>4368.51</v>
      </c>
      <c r="AT12">
        <v>45037.86</v>
      </c>
      <c r="AU12">
        <v>10268.84</v>
      </c>
      <c r="AV12">
        <v>0</v>
      </c>
      <c r="AW12">
        <v>2996.36</v>
      </c>
      <c r="AX12">
        <v>5028.5</v>
      </c>
      <c r="AY12">
        <v>10854.61</v>
      </c>
      <c r="AZ12">
        <v>53649.95</v>
      </c>
      <c r="BA12">
        <v>12003.5</v>
      </c>
      <c r="BB12">
        <v>19346.11</v>
      </c>
      <c r="BC12" s="3">
        <v>22667.34</v>
      </c>
      <c r="BD12" s="3">
        <v>0</v>
      </c>
      <c r="BE12" s="3">
        <v>0</v>
      </c>
      <c r="BF12" s="3">
        <v>0</v>
      </c>
      <c r="BG12" s="3">
        <v>10790.41</v>
      </c>
      <c r="BH12" s="3">
        <v>0</v>
      </c>
      <c r="BI12" s="3">
        <v>19604.490000000002</v>
      </c>
      <c r="BJ12" s="3">
        <v>0</v>
      </c>
      <c r="BK12" s="3">
        <v>0</v>
      </c>
      <c r="BL12" s="3">
        <v>1</v>
      </c>
      <c r="BM12" s="3">
        <v>0</v>
      </c>
      <c r="BN12" s="3">
        <v>2575</v>
      </c>
      <c r="BO12" s="3">
        <v>1017.5</v>
      </c>
      <c r="BP12" s="24">
        <v>230</v>
      </c>
      <c r="BQ12" s="3">
        <v>0</v>
      </c>
      <c r="BR12" s="3">
        <v>72361.259999999995</v>
      </c>
      <c r="BS12" s="3">
        <v>17155.599999999999</v>
      </c>
      <c r="BT12" s="3">
        <v>0</v>
      </c>
      <c r="BU12" s="3">
        <v>-17181.310000000001</v>
      </c>
      <c r="BV12" s="3">
        <v>0</v>
      </c>
      <c r="BW12" s="3"/>
      <c r="BX12" s="2">
        <v>55179.95</v>
      </c>
      <c r="BY12" s="3">
        <f>BR12+BU12</f>
        <v>55179.95</v>
      </c>
      <c r="BZ12" s="3">
        <f t="shared" si="53"/>
        <v>0</v>
      </c>
      <c r="CB12" s="3">
        <f>F12+BI12+BJ12+BK12-BM12-BN12-BO12-BP12</f>
        <v>17155.600000000002</v>
      </c>
      <c r="CC12" s="3">
        <f t="shared" si="54"/>
        <v>17155.599999999999</v>
      </c>
      <c r="CD12" s="30">
        <f t="shared" si="55"/>
        <v>0</v>
      </c>
      <c r="CF12" s="24">
        <f t="shared" si="56"/>
        <v>72360.999999999069</v>
      </c>
      <c r="CG12" s="3">
        <f t="shared" si="57"/>
        <v>-17181.310000000001</v>
      </c>
      <c r="CH12" s="3">
        <f t="shared" si="58"/>
        <v>0.26000000092972186</v>
      </c>
    </row>
    <row r="13" spans="1:86" s="23" customFormat="1" ht="15" x14ac:dyDescent="0.25">
      <c r="A13" s="23">
        <v>2002</v>
      </c>
      <c r="B13" s="2" t="s">
        <v>425</v>
      </c>
      <c r="C13" s="23" t="s">
        <v>155</v>
      </c>
      <c r="D13" s="24">
        <v>61557.79</v>
      </c>
      <c r="E13" s="24">
        <v>0</v>
      </c>
      <c r="F13" s="24">
        <v>2675.81</v>
      </c>
      <c r="G13" s="24">
        <v>792216.61</v>
      </c>
      <c r="H13" s="24">
        <v>0</v>
      </c>
      <c r="I13" s="24">
        <v>42868.639999999999</v>
      </c>
      <c r="J13" s="24">
        <v>0</v>
      </c>
      <c r="K13" s="24">
        <v>76325</v>
      </c>
      <c r="L13" s="24">
        <v>34357.379999999997</v>
      </c>
      <c r="M13" s="24">
        <v>0</v>
      </c>
      <c r="N13" s="24">
        <v>0</v>
      </c>
      <c r="O13" s="24">
        <v>13427.4</v>
      </c>
      <c r="P13" s="24">
        <v>0</v>
      </c>
      <c r="Q13" s="24">
        <v>7038.67</v>
      </c>
      <c r="R13" s="24">
        <v>13.29</v>
      </c>
      <c r="S13" s="24">
        <v>4836</v>
      </c>
      <c r="T13" s="3">
        <v>0</v>
      </c>
      <c r="U13" s="3">
        <v>0</v>
      </c>
      <c r="V13" s="3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54053</v>
      </c>
      <c r="AB13">
        <v>499694.85</v>
      </c>
      <c r="AC13">
        <v>0</v>
      </c>
      <c r="AD13">
        <v>199297.58</v>
      </c>
      <c r="AE13">
        <v>30333.56</v>
      </c>
      <c r="AF13">
        <v>42689.68</v>
      </c>
      <c r="AG13">
        <v>0</v>
      </c>
      <c r="AH13">
        <v>35461.46</v>
      </c>
      <c r="AI13">
        <v>4156.7</v>
      </c>
      <c r="AJ13">
        <v>1909</v>
      </c>
      <c r="AK13">
        <v>8904.89</v>
      </c>
      <c r="AL13">
        <v>2163.42</v>
      </c>
      <c r="AM13">
        <v>19140</v>
      </c>
      <c r="AN13">
        <v>0</v>
      </c>
      <c r="AO13">
        <v>0</v>
      </c>
      <c r="AP13">
        <v>2059.6799999999998</v>
      </c>
      <c r="AQ13">
        <v>12777.31</v>
      </c>
      <c r="AR13">
        <v>9481</v>
      </c>
      <c r="AS13">
        <v>1096.52</v>
      </c>
      <c r="AT13">
        <v>18727.37</v>
      </c>
      <c r="AU13">
        <v>6106.08</v>
      </c>
      <c r="AV13">
        <v>0</v>
      </c>
      <c r="AW13">
        <v>3285.56</v>
      </c>
      <c r="AX13">
        <v>4378.75</v>
      </c>
      <c r="AY13">
        <v>9568.0400000000009</v>
      </c>
      <c r="AZ13">
        <v>64044.9</v>
      </c>
      <c r="BA13">
        <v>3085.13</v>
      </c>
      <c r="BB13">
        <v>22275.33</v>
      </c>
      <c r="BC13" s="24">
        <v>19258.32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18978.29</v>
      </c>
      <c r="BJ13" s="24">
        <v>0</v>
      </c>
      <c r="BK13" s="24">
        <v>0</v>
      </c>
      <c r="BL13" s="24">
        <v>1</v>
      </c>
      <c r="BM13" s="3">
        <v>0</v>
      </c>
      <c r="BN13" s="24">
        <v>11120.35</v>
      </c>
      <c r="BO13" s="24">
        <v>0</v>
      </c>
      <c r="BP13" s="24">
        <v>0</v>
      </c>
      <c r="BQ13" s="24">
        <v>0</v>
      </c>
      <c r="BR13" s="3">
        <v>66798.91</v>
      </c>
      <c r="BS13" s="3">
        <v>10533.75</v>
      </c>
      <c r="BT13" s="3">
        <v>0</v>
      </c>
      <c r="BU13" s="3">
        <v>0</v>
      </c>
      <c r="BV13" s="3">
        <v>0</v>
      </c>
      <c r="BW13" s="3"/>
      <c r="BX13" s="2">
        <v>66798.91</v>
      </c>
      <c r="BY13" s="24">
        <f t="shared" si="52"/>
        <v>66798.91</v>
      </c>
      <c r="BZ13" s="24">
        <f t="shared" si="53"/>
        <v>0</v>
      </c>
      <c r="CB13" s="24">
        <f t="shared" si="51"/>
        <v>10533.750000000002</v>
      </c>
      <c r="CC13" s="24">
        <f t="shared" si="54"/>
        <v>10533.75</v>
      </c>
      <c r="CD13" s="30">
        <f t="shared" si="55"/>
        <v>0</v>
      </c>
      <c r="CF13" s="24">
        <f t="shared" si="56"/>
        <v>66798.65000000014</v>
      </c>
      <c r="CG13" s="3">
        <f t="shared" si="57"/>
        <v>0</v>
      </c>
      <c r="CH13" s="24">
        <f t="shared" si="58"/>
        <v>0.25999999986379407</v>
      </c>
    </row>
    <row r="14" spans="1:86" ht="15" x14ac:dyDescent="0.25">
      <c r="A14" s="2">
        <v>2003</v>
      </c>
      <c r="B14" s="2" t="s">
        <v>426</v>
      </c>
      <c r="C14" s="2" t="s">
        <v>156</v>
      </c>
      <c r="D14" s="3">
        <v>15978.12</v>
      </c>
      <c r="E14" s="3">
        <v>-29650.82</v>
      </c>
      <c r="F14" s="3">
        <v>10834.01</v>
      </c>
      <c r="G14" s="3">
        <v>1019287.86</v>
      </c>
      <c r="H14" s="3">
        <v>0</v>
      </c>
      <c r="I14" s="3">
        <v>100077.85</v>
      </c>
      <c r="J14" s="3">
        <v>0</v>
      </c>
      <c r="K14" s="3">
        <v>121880</v>
      </c>
      <c r="L14" s="3">
        <v>62311.05</v>
      </c>
      <c r="M14" s="3">
        <v>0</v>
      </c>
      <c r="N14" s="3">
        <v>0</v>
      </c>
      <c r="O14" s="3">
        <v>5895.44</v>
      </c>
      <c r="P14" s="3">
        <v>28322.53</v>
      </c>
      <c r="Q14" s="3">
        <v>20714.39</v>
      </c>
      <c r="R14" s="3">
        <v>2713.51</v>
      </c>
      <c r="S14" s="3">
        <v>4675.75</v>
      </c>
      <c r="T14" s="3">
        <v>0</v>
      </c>
      <c r="U14" s="3">
        <v>0</v>
      </c>
      <c r="V14" s="3">
        <v>0</v>
      </c>
      <c r="W14" s="3">
        <v>14559</v>
      </c>
      <c r="X14" s="3">
        <v>0</v>
      </c>
      <c r="Y14" s="3">
        <v>0</v>
      </c>
      <c r="Z14" s="3">
        <v>0</v>
      </c>
      <c r="AA14" s="3">
        <v>18066</v>
      </c>
      <c r="AB14">
        <v>616129.6</v>
      </c>
      <c r="AC14">
        <v>10556.94</v>
      </c>
      <c r="AD14">
        <v>253299.13</v>
      </c>
      <c r="AE14">
        <v>33384.26</v>
      </c>
      <c r="AF14">
        <v>60969.62</v>
      </c>
      <c r="AG14">
        <v>0</v>
      </c>
      <c r="AH14">
        <v>45387.37</v>
      </c>
      <c r="AI14">
        <v>5761.55</v>
      </c>
      <c r="AJ14">
        <v>5457.95</v>
      </c>
      <c r="AK14">
        <v>13704.15</v>
      </c>
      <c r="AL14">
        <v>5147.8999999999996</v>
      </c>
      <c r="AM14">
        <v>21205</v>
      </c>
      <c r="AN14">
        <v>2800.02</v>
      </c>
      <c r="AO14">
        <v>4832.5200000000004</v>
      </c>
      <c r="AP14">
        <v>786.79</v>
      </c>
      <c r="AQ14">
        <v>33854.86</v>
      </c>
      <c r="AR14">
        <v>5613.75</v>
      </c>
      <c r="AS14">
        <v>3302.37</v>
      </c>
      <c r="AT14">
        <v>60484.160000000003</v>
      </c>
      <c r="AU14">
        <v>5631.97</v>
      </c>
      <c r="AV14">
        <v>0</v>
      </c>
      <c r="AW14">
        <v>3708.64</v>
      </c>
      <c r="AX14">
        <v>5932.25</v>
      </c>
      <c r="AY14">
        <v>6597.67</v>
      </c>
      <c r="AZ14">
        <v>58187.519999999997</v>
      </c>
      <c r="BA14">
        <v>28561.5</v>
      </c>
      <c r="BB14">
        <v>47897.65</v>
      </c>
      <c r="BC14" s="3">
        <v>27149.29</v>
      </c>
      <c r="BD14" s="3">
        <v>0</v>
      </c>
      <c r="BE14" s="3">
        <v>0</v>
      </c>
      <c r="BF14" s="3">
        <v>0</v>
      </c>
      <c r="BG14" s="3">
        <v>27059.27</v>
      </c>
      <c r="BH14" s="3">
        <v>0</v>
      </c>
      <c r="BI14" s="3">
        <v>20215.03</v>
      </c>
      <c r="BJ14" s="3">
        <v>0</v>
      </c>
      <c r="BK14" s="3">
        <v>0</v>
      </c>
      <c r="BL14" s="3">
        <v>1</v>
      </c>
      <c r="BM14" s="3">
        <v>0</v>
      </c>
      <c r="BN14" s="3">
        <v>862.5</v>
      </c>
      <c r="BO14" s="3">
        <v>0</v>
      </c>
      <c r="BP14" s="24">
        <v>7410.45</v>
      </c>
      <c r="BQ14" s="3">
        <v>0</v>
      </c>
      <c r="BR14" s="3">
        <v>33578.259999999995</v>
      </c>
      <c r="BS14" s="3">
        <v>20733.490000000002</v>
      </c>
      <c r="BT14" s="3">
        <v>2042.6</v>
      </c>
      <c r="BU14" s="3">
        <v>-42151.09</v>
      </c>
      <c r="BV14" s="3">
        <v>0</v>
      </c>
      <c r="BW14" s="3"/>
      <c r="BX14" s="2">
        <v>-8572.83</v>
      </c>
      <c r="BY14" s="3">
        <f t="shared" si="52"/>
        <v>-8572.8300000000017</v>
      </c>
      <c r="BZ14" s="3">
        <f t="shared" si="53"/>
        <v>0</v>
      </c>
      <c r="CB14" s="3">
        <f t="shared" si="51"/>
        <v>22776.09</v>
      </c>
      <c r="CC14" s="3">
        <f t="shared" si="54"/>
        <v>22776.09</v>
      </c>
      <c r="CD14" s="30">
        <f t="shared" si="55"/>
        <v>0</v>
      </c>
      <c r="CF14" s="24">
        <f t="shared" si="56"/>
        <v>33578.070000000065</v>
      </c>
      <c r="CG14" s="3">
        <f t="shared" si="57"/>
        <v>-42151.09</v>
      </c>
      <c r="CH14" s="3">
        <f t="shared" si="58"/>
        <v>0.18999999992956873</v>
      </c>
    </row>
    <row r="15" spans="1:86" ht="15" x14ac:dyDescent="0.25">
      <c r="A15" s="2">
        <v>2006</v>
      </c>
      <c r="B15" s="2" t="s">
        <v>427</v>
      </c>
      <c r="C15" s="2" t="s">
        <v>157</v>
      </c>
      <c r="D15" s="3">
        <v>345932.99</v>
      </c>
      <c r="E15" s="3">
        <v>1026</v>
      </c>
      <c r="F15" s="3">
        <v>5035.95</v>
      </c>
      <c r="G15" s="3">
        <v>1003245.96</v>
      </c>
      <c r="H15" s="3">
        <v>0</v>
      </c>
      <c r="I15" s="3">
        <v>141424.09</v>
      </c>
      <c r="J15" s="3">
        <v>0</v>
      </c>
      <c r="K15" s="3">
        <v>94247</v>
      </c>
      <c r="L15" s="3">
        <v>43936.75</v>
      </c>
      <c r="M15" s="3">
        <v>0</v>
      </c>
      <c r="N15" s="3">
        <v>0</v>
      </c>
      <c r="O15" s="3">
        <v>8640.9500000000007</v>
      </c>
      <c r="P15" s="3">
        <v>6927.2</v>
      </c>
      <c r="Q15" s="3">
        <v>26374.31</v>
      </c>
      <c r="R15" s="3">
        <v>6472.94</v>
      </c>
      <c r="S15" s="3">
        <v>0</v>
      </c>
      <c r="T15" s="3">
        <v>0</v>
      </c>
      <c r="U15" s="3">
        <v>0</v>
      </c>
      <c r="V15" s="3">
        <v>0</v>
      </c>
      <c r="W15" s="3">
        <v>555.38</v>
      </c>
      <c r="X15" s="3">
        <v>0</v>
      </c>
      <c r="Y15" s="3">
        <v>0</v>
      </c>
      <c r="Z15" s="3">
        <v>0</v>
      </c>
      <c r="AA15" s="3">
        <v>68864</v>
      </c>
      <c r="AB15">
        <v>537380.25</v>
      </c>
      <c r="AC15">
        <v>16704.509999999998</v>
      </c>
      <c r="AD15">
        <v>402682.78</v>
      </c>
      <c r="AE15">
        <v>0</v>
      </c>
      <c r="AF15">
        <v>56256.84</v>
      </c>
      <c r="AG15">
        <v>0</v>
      </c>
      <c r="AH15">
        <v>41444.519999999997</v>
      </c>
      <c r="AI15">
        <v>6023.57</v>
      </c>
      <c r="AJ15">
        <v>3582.4</v>
      </c>
      <c r="AK15">
        <v>13298.5</v>
      </c>
      <c r="AL15">
        <v>3284.45</v>
      </c>
      <c r="AM15">
        <v>76348.960000000006</v>
      </c>
      <c r="AN15">
        <v>0</v>
      </c>
      <c r="AO15">
        <v>32347.15</v>
      </c>
      <c r="AP15">
        <v>3041.2</v>
      </c>
      <c r="AQ15">
        <v>26689.08</v>
      </c>
      <c r="AR15">
        <v>11601.75</v>
      </c>
      <c r="AS15">
        <v>602.19000000000005</v>
      </c>
      <c r="AT15">
        <v>42114.47</v>
      </c>
      <c r="AU15">
        <v>20938.87</v>
      </c>
      <c r="AV15">
        <v>0</v>
      </c>
      <c r="AW15">
        <v>9511.6299999999992</v>
      </c>
      <c r="AX15">
        <v>5028.5</v>
      </c>
      <c r="AY15">
        <v>58.34</v>
      </c>
      <c r="AZ15">
        <v>92062.86</v>
      </c>
      <c r="BA15">
        <v>62847.19</v>
      </c>
      <c r="BB15">
        <v>32205.31</v>
      </c>
      <c r="BC15" s="3">
        <v>24272.48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20550.05</v>
      </c>
      <c r="BJ15" s="3">
        <v>0</v>
      </c>
      <c r="BK15" s="3">
        <v>0</v>
      </c>
      <c r="BL15" s="3">
        <v>1</v>
      </c>
      <c r="BM15" s="3">
        <v>0</v>
      </c>
      <c r="BN15" s="3">
        <v>4955.75</v>
      </c>
      <c r="BO15" s="3">
        <v>0</v>
      </c>
      <c r="BP15" s="24">
        <v>0</v>
      </c>
      <c r="BQ15" s="3">
        <v>0</v>
      </c>
      <c r="BR15" s="3">
        <v>225738.68</v>
      </c>
      <c r="BS15" s="3">
        <v>20630.25</v>
      </c>
      <c r="BT15" s="3">
        <v>0</v>
      </c>
      <c r="BU15" s="3">
        <v>1581.38</v>
      </c>
      <c r="BV15" s="3">
        <v>0</v>
      </c>
      <c r="BW15" s="3"/>
      <c r="BX15" s="2">
        <v>227320.06</v>
      </c>
      <c r="BY15" s="3">
        <f t="shared" si="52"/>
        <v>227320.06</v>
      </c>
      <c r="BZ15" s="3">
        <f t="shared" si="53"/>
        <v>0</v>
      </c>
      <c r="CB15" s="3">
        <f t="shared" si="51"/>
        <v>20630.25</v>
      </c>
      <c r="CC15" s="3">
        <f t="shared" si="54"/>
        <v>20630.25</v>
      </c>
      <c r="CD15" s="30">
        <f t="shared" si="55"/>
        <v>0</v>
      </c>
      <c r="CF15" s="24">
        <f t="shared" si="56"/>
        <v>225738.39000000013</v>
      </c>
      <c r="CG15" s="3">
        <f t="shared" si="57"/>
        <v>1581.38</v>
      </c>
      <c r="CH15" s="3">
        <f t="shared" si="58"/>
        <v>0.28999999986717739</v>
      </c>
    </row>
    <row r="16" spans="1:86" ht="15" x14ac:dyDescent="0.25">
      <c r="A16" s="2">
        <v>2010</v>
      </c>
      <c r="B16" s="2" t="s">
        <v>428</v>
      </c>
      <c r="C16" s="2" t="s">
        <v>158</v>
      </c>
      <c r="D16" s="3">
        <v>380518.05</v>
      </c>
      <c r="E16" s="3">
        <v>-75903.009999999995</v>
      </c>
      <c r="F16" s="3">
        <v>10738.38</v>
      </c>
      <c r="G16" s="3">
        <v>1756584.98</v>
      </c>
      <c r="H16" s="3">
        <v>0</v>
      </c>
      <c r="I16" s="3">
        <v>132809.54999999999</v>
      </c>
      <c r="J16" s="3">
        <v>0</v>
      </c>
      <c r="K16" s="3">
        <v>142544</v>
      </c>
      <c r="L16" s="3">
        <v>72037.05</v>
      </c>
      <c r="M16" s="3">
        <v>0</v>
      </c>
      <c r="N16" s="3">
        <v>0</v>
      </c>
      <c r="O16" s="3">
        <v>39265.39</v>
      </c>
      <c r="P16" s="3">
        <v>29915.18</v>
      </c>
      <c r="Q16" s="3">
        <v>51183.31</v>
      </c>
      <c r="R16" s="3">
        <v>0</v>
      </c>
      <c r="S16" s="3">
        <v>4677.2</v>
      </c>
      <c r="T16" s="3">
        <v>0</v>
      </c>
      <c r="U16" s="3">
        <v>0</v>
      </c>
      <c r="V16" s="3">
        <v>0</v>
      </c>
      <c r="W16" s="3">
        <v>9731.25</v>
      </c>
      <c r="X16" s="3">
        <v>0</v>
      </c>
      <c r="Y16" s="3">
        <v>0</v>
      </c>
      <c r="Z16" s="3">
        <v>0</v>
      </c>
      <c r="AA16" s="3">
        <v>82141</v>
      </c>
      <c r="AB16">
        <v>1039618.53</v>
      </c>
      <c r="AC16">
        <v>0</v>
      </c>
      <c r="AD16">
        <v>523892.72</v>
      </c>
      <c r="AE16">
        <v>25582.66</v>
      </c>
      <c r="AF16">
        <v>95465.27</v>
      </c>
      <c r="AG16">
        <v>0</v>
      </c>
      <c r="AH16">
        <v>50648.31</v>
      </c>
      <c r="AI16">
        <v>10080.36</v>
      </c>
      <c r="AJ16">
        <v>5489.6</v>
      </c>
      <c r="AK16">
        <v>20718.43</v>
      </c>
      <c r="AL16">
        <v>2758.9</v>
      </c>
      <c r="AM16">
        <v>34997</v>
      </c>
      <c r="AN16">
        <v>1565.12</v>
      </c>
      <c r="AO16">
        <v>27931.68</v>
      </c>
      <c r="AP16">
        <v>7186.88</v>
      </c>
      <c r="AQ16">
        <v>11473.54</v>
      </c>
      <c r="AR16">
        <v>13847.25</v>
      </c>
      <c r="AS16">
        <v>9129.35</v>
      </c>
      <c r="AT16">
        <v>65052.51</v>
      </c>
      <c r="AU16">
        <v>33679.599999999999</v>
      </c>
      <c r="AV16">
        <v>0</v>
      </c>
      <c r="AW16">
        <v>2714.21</v>
      </c>
      <c r="AX16">
        <v>11706</v>
      </c>
      <c r="AY16">
        <v>11194.33</v>
      </c>
      <c r="AZ16">
        <v>117997.71</v>
      </c>
      <c r="BA16">
        <v>115265.92</v>
      </c>
      <c r="BB16">
        <v>83159.81</v>
      </c>
      <c r="BC16" s="3">
        <v>32305.98</v>
      </c>
      <c r="BD16" s="3">
        <v>0</v>
      </c>
      <c r="BE16" s="3">
        <v>0</v>
      </c>
      <c r="BF16" s="3">
        <v>0</v>
      </c>
      <c r="BG16" s="3">
        <v>24452.57</v>
      </c>
      <c r="BH16" s="3">
        <v>1875.65</v>
      </c>
      <c r="BI16" s="3">
        <v>26743.17</v>
      </c>
      <c r="BJ16" s="3">
        <v>0</v>
      </c>
      <c r="BK16" s="3">
        <v>0</v>
      </c>
      <c r="BL16" s="3">
        <v>1</v>
      </c>
      <c r="BM16" s="3">
        <v>0</v>
      </c>
      <c r="BN16" s="3">
        <v>3808.62</v>
      </c>
      <c r="BO16" s="3">
        <v>0</v>
      </c>
      <c r="BP16" s="3">
        <v>8562</v>
      </c>
      <c r="BQ16" s="3">
        <v>0</v>
      </c>
      <c r="BR16" s="3">
        <v>338214.48</v>
      </c>
      <c r="BS16" s="3">
        <v>25110.93</v>
      </c>
      <c r="BT16" s="3">
        <v>0</v>
      </c>
      <c r="BU16" s="3">
        <v>-92499.979999999981</v>
      </c>
      <c r="BV16" s="3">
        <v>0</v>
      </c>
      <c r="BW16" s="3"/>
      <c r="BX16" s="2">
        <v>245714.5</v>
      </c>
      <c r="BY16" s="3">
        <f t="shared" si="52"/>
        <v>245714.5</v>
      </c>
      <c r="BZ16" s="3">
        <f t="shared" si="53"/>
        <v>0</v>
      </c>
      <c r="CB16" s="3">
        <f t="shared" si="51"/>
        <v>25110.929999999993</v>
      </c>
      <c r="CC16" s="3">
        <f t="shared" si="54"/>
        <v>25110.93</v>
      </c>
      <c r="CD16" s="30">
        <f t="shared" si="55"/>
        <v>0</v>
      </c>
      <c r="CF16" s="24">
        <f t="shared" si="56"/>
        <v>338214.04000000004</v>
      </c>
      <c r="CG16" s="3">
        <f t="shared" si="57"/>
        <v>-92499.979999999981</v>
      </c>
      <c r="CH16" s="3">
        <f t="shared" si="58"/>
        <v>0.43999999994412065</v>
      </c>
    </row>
    <row r="17" spans="1:86" ht="15" x14ac:dyDescent="0.25">
      <c r="A17" s="2">
        <v>2011</v>
      </c>
      <c r="B17" s="2" t="s">
        <v>429</v>
      </c>
      <c r="C17" s="2" t="s">
        <v>159</v>
      </c>
      <c r="D17" s="3">
        <v>13759.01</v>
      </c>
      <c r="E17" s="3">
        <v>0</v>
      </c>
      <c r="F17" s="3">
        <v>5780.76</v>
      </c>
      <c r="G17" s="3">
        <v>1564685.11</v>
      </c>
      <c r="H17" s="3">
        <v>0</v>
      </c>
      <c r="I17" s="3">
        <v>337368.68</v>
      </c>
      <c r="J17" s="3">
        <v>0</v>
      </c>
      <c r="K17" s="3">
        <v>166669</v>
      </c>
      <c r="L17" s="3">
        <v>84168.57</v>
      </c>
      <c r="M17" s="3">
        <v>0</v>
      </c>
      <c r="N17" s="3">
        <v>950</v>
      </c>
      <c r="O17" s="3">
        <v>14062.41</v>
      </c>
      <c r="P17" s="3">
        <v>15820.32</v>
      </c>
      <c r="Q17" s="3">
        <v>2418.2600000000002</v>
      </c>
      <c r="R17" s="3">
        <v>2888.85</v>
      </c>
      <c r="S17" s="3">
        <v>15680.57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44845</v>
      </c>
      <c r="AB17">
        <v>804586.4</v>
      </c>
      <c r="AC17">
        <v>960.99</v>
      </c>
      <c r="AD17">
        <v>874168.22</v>
      </c>
      <c r="AE17">
        <v>79962.55</v>
      </c>
      <c r="AF17">
        <v>72148.789999999994</v>
      </c>
      <c r="AG17">
        <v>581.44000000000005</v>
      </c>
      <c r="AH17">
        <v>51779.02</v>
      </c>
      <c r="AI17">
        <v>9170.74</v>
      </c>
      <c r="AJ17">
        <v>3572.5</v>
      </c>
      <c r="AK17">
        <v>18523.169999999998</v>
      </c>
      <c r="AL17">
        <v>4437.72</v>
      </c>
      <c r="AM17">
        <v>25740.880000000001</v>
      </c>
      <c r="AN17">
        <v>1440</v>
      </c>
      <c r="AO17">
        <v>2715.49</v>
      </c>
      <c r="AP17">
        <v>4099.24</v>
      </c>
      <c r="AQ17">
        <v>33054.29</v>
      </c>
      <c r="AR17">
        <v>19710.5</v>
      </c>
      <c r="AS17">
        <v>5122.05</v>
      </c>
      <c r="AT17" s="25">
        <v>81545.899999999994</v>
      </c>
      <c r="AU17">
        <v>11047.35</v>
      </c>
      <c r="AV17">
        <v>0</v>
      </c>
      <c r="AW17">
        <v>12730.5</v>
      </c>
      <c r="AX17">
        <v>8344.25</v>
      </c>
      <c r="AY17">
        <v>5393.33</v>
      </c>
      <c r="AZ17">
        <v>89163.63</v>
      </c>
      <c r="BA17">
        <v>13295.01</v>
      </c>
      <c r="BB17">
        <v>38990.5</v>
      </c>
      <c r="BC17" s="3">
        <v>34506.32</v>
      </c>
      <c r="BD17" s="3">
        <v>0</v>
      </c>
      <c r="BE17" s="3">
        <v>0</v>
      </c>
      <c r="BF17" s="3">
        <v>0</v>
      </c>
      <c r="BG17" s="3">
        <v>2370.7600000000002</v>
      </c>
      <c r="BH17" s="3">
        <v>0</v>
      </c>
      <c r="BI17" s="3">
        <v>23643.48</v>
      </c>
      <c r="BJ17" s="3">
        <v>0</v>
      </c>
      <c r="BK17" s="3">
        <v>0</v>
      </c>
      <c r="BL17" s="3">
        <v>1</v>
      </c>
      <c r="BM17" s="3">
        <v>0</v>
      </c>
      <c r="BN17" s="3">
        <v>10000</v>
      </c>
      <c r="BO17" s="3">
        <v>0</v>
      </c>
      <c r="BP17" s="3">
        <v>0</v>
      </c>
      <c r="BQ17" s="3">
        <v>0</v>
      </c>
      <c r="BR17" s="3">
        <v>-43474.759999999995</v>
      </c>
      <c r="BS17" s="3">
        <v>19424.240000000002</v>
      </c>
      <c r="BT17" s="3">
        <v>0</v>
      </c>
      <c r="BU17" s="3">
        <v>-2370.7600000000002</v>
      </c>
      <c r="BV17" s="3">
        <v>0</v>
      </c>
      <c r="BW17" s="3"/>
      <c r="BX17" s="2">
        <v>-45845.52</v>
      </c>
      <c r="BY17" s="3">
        <f t="shared" si="52"/>
        <v>-45845.52</v>
      </c>
      <c r="BZ17" s="3">
        <f t="shared" si="53"/>
        <v>0</v>
      </c>
      <c r="CB17" s="3">
        <f t="shared" si="51"/>
        <v>19424.239999999998</v>
      </c>
      <c r="CC17" s="3">
        <f t="shared" si="54"/>
        <v>19424.240000000002</v>
      </c>
      <c r="CD17" s="30">
        <f t="shared" si="55"/>
        <v>0</v>
      </c>
      <c r="CF17" s="24">
        <f t="shared" si="56"/>
        <v>-43475</v>
      </c>
      <c r="CG17" s="3">
        <f t="shared" si="57"/>
        <v>-2370.7600000000002</v>
      </c>
      <c r="CH17" s="3">
        <f t="shared" si="58"/>
        <v>0.2400000000034197</v>
      </c>
    </row>
    <row r="18" spans="1:86" ht="15" x14ac:dyDescent="0.25">
      <c r="A18" s="2">
        <v>2012</v>
      </c>
      <c r="B18" s="2" t="s">
        <v>430</v>
      </c>
      <c r="C18" s="2" t="s">
        <v>160</v>
      </c>
      <c r="D18" s="3">
        <v>126299.87</v>
      </c>
      <c r="E18" s="3">
        <v>10277.469999999999</v>
      </c>
      <c r="F18" s="3">
        <v>35193.019999999997</v>
      </c>
      <c r="G18" s="3">
        <v>997998.78</v>
      </c>
      <c r="H18" s="3">
        <v>0</v>
      </c>
      <c r="I18" s="3">
        <v>35334.870000000003</v>
      </c>
      <c r="J18" s="3">
        <v>0</v>
      </c>
      <c r="K18" s="3">
        <v>30578</v>
      </c>
      <c r="L18" s="3">
        <v>33601</v>
      </c>
      <c r="M18" s="3">
        <v>10375</v>
      </c>
      <c r="N18" s="3">
        <v>0</v>
      </c>
      <c r="O18" s="3">
        <v>19365.2</v>
      </c>
      <c r="P18" s="3">
        <v>25634.78</v>
      </c>
      <c r="Q18" s="3">
        <v>7026.58</v>
      </c>
      <c r="R18" s="3">
        <v>48.39</v>
      </c>
      <c r="S18" s="3">
        <v>21375.17</v>
      </c>
      <c r="T18" s="3">
        <v>0</v>
      </c>
      <c r="U18" s="3">
        <v>0</v>
      </c>
      <c r="V18" s="3">
        <v>0</v>
      </c>
      <c r="W18" s="3">
        <v>20246.400000000001</v>
      </c>
      <c r="X18" s="3">
        <v>0</v>
      </c>
      <c r="Y18" s="3">
        <v>0</v>
      </c>
      <c r="Z18" s="3">
        <v>0</v>
      </c>
      <c r="AA18" s="3">
        <v>53801</v>
      </c>
      <c r="AB18">
        <v>584229.61</v>
      </c>
      <c r="AC18">
        <v>8816.06</v>
      </c>
      <c r="AD18">
        <v>224496.57</v>
      </c>
      <c r="AE18">
        <v>0</v>
      </c>
      <c r="AF18">
        <v>41199.21</v>
      </c>
      <c r="AG18">
        <v>0</v>
      </c>
      <c r="AH18">
        <v>27693.13</v>
      </c>
      <c r="AI18">
        <v>4943.87</v>
      </c>
      <c r="AJ18">
        <v>4087</v>
      </c>
      <c r="AK18">
        <v>11430.6</v>
      </c>
      <c r="AL18">
        <v>4293.5200000000004</v>
      </c>
      <c r="AM18">
        <v>19125</v>
      </c>
      <c r="AN18">
        <v>20316.060000000001</v>
      </c>
      <c r="AO18">
        <v>38043.31</v>
      </c>
      <c r="AP18">
        <v>4826.71</v>
      </c>
      <c r="AQ18">
        <v>28147.35</v>
      </c>
      <c r="AR18">
        <v>23203.5</v>
      </c>
      <c r="AS18">
        <v>2926.37</v>
      </c>
      <c r="AT18">
        <v>70480.679999999993</v>
      </c>
      <c r="AU18">
        <v>24321.22</v>
      </c>
      <c r="AV18">
        <v>0</v>
      </c>
      <c r="AW18">
        <v>2297.9899999999998</v>
      </c>
      <c r="AX18">
        <v>5989</v>
      </c>
      <c r="AY18">
        <v>11122.36</v>
      </c>
      <c r="AZ18">
        <v>73752.11</v>
      </c>
      <c r="BA18">
        <v>2968.98</v>
      </c>
      <c r="BB18">
        <v>7520.91</v>
      </c>
      <c r="BC18" s="3">
        <v>25378.81</v>
      </c>
      <c r="BD18" s="3">
        <v>0</v>
      </c>
      <c r="BE18" s="3">
        <v>0</v>
      </c>
      <c r="BF18" s="3">
        <v>0</v>
      </c>
      <c r="BG18" s="3">
        <v>21469.69</v>
      </c>
      <c r="BH18" s="3">
        <v>201.47</v>
      </c>
      <c r="BI18" s="3">
        <v>21438.62</v>
      </c>
      <c r="BJ18" s="3">
        <v>0</v>
      </c>
      <c r="BK18" s="3">
        <v>0</v>
      </c>
      <c r="BL18" s="3">
        <v>1</v>
      </c>
      <c r="BM18" s="3">
        <v>0</v>
      </c>
      <c r="BN18" s="3">
        <v>3122.86</v>
      </c>
      <c r="BO18" s="3">
        <v>0</v>
      </c>
      <c r="BP18" s="3">
        <v>0</v>
      </c>
      <c r="BQ18" s="3">
        <v>0</v>
      </c>
      <c r="BR18" s="3">
        <v>89828.87</v>
      </c>
      <c r="BS18" s="3">
        <v>53508.78</v>
      </c>
      <c r="BT18" s="3">
        <v>0</v>
      </c>
      <c r="BU18" s="3">
        <v>8852.7100000000046</v>
      </c>
      <c r="BV18" s="3">
        <v>0</v>
      </c>
      <c r="BW18" s="3"/>
      <c r="BX18" s="2">
        <v>98681.58</v>
      </c>
      <c r="BY18" s="3">
        <f t="shared" si="52"/>
        <v>98681.58</v>
      </c>
      <c r="BZ18" s="3">
        <f t="shared" si="53"/>
        <v>0</v>
      </c>
      <c r="CB18" s="3">
        <f t="shared" si="51"/>
        <v>53508.78</v>
      </c>
      <c r="CC18" s="3">
        <f t="shared" si="54"/>
        <v>53508.78</v>
      </c>
      <c r="CD18" s="30">
        <f t="shared" si="55"/>
        <v>0</v>
      </c>
      <c r="CF18" s="24">
        <f t="shared" si="56"/>
        <v>89828.70999999973</v>
      </c>
      <c r="CG18" s="3">
        <f t="shared" si="57"/>
        <v>8852.7100000000046</v>
      </c>
      <c r="CH18" s="3">
        <f t="shared" si="58"/>
        <v>0.16000000026724592</v>
      </c>
    </row>
    <row r="19" spans="1:86" ht="15" x14ac:dyDescent="0.25">
      <c r="A19" s="2">
        <v>2013</v>
      </c>
      <c r="B19" s="2" t="s">
        <v>431</v>
      </c>
      <c r="C19" s="2" t="s">
        <v>161</v>
      </c>
      <c r="D19" s="3">
        <v>548830.06999999995</v>
      </c>
      <c r="E19" s="3">
        <v>-2429.62</v>
      </c>
      <c r="F19" s="3">
        <v>40706.839999999997</v>
      </c>
      <c r="G19" s="3">
        <v>2145634.15</v>
      </c>
      <c r="H19" s="3">
        <v>0</v>
      </c>
      <c r="I19" s="3">
        <v>297365.28000000003</v>
      </c>
      <c r="J19" s="3">
        <v>0</v>
      </c>
      <c r="K19" s="3">
        <v>178107</v>
      </c>
      <c r="L19" s="3">
        <v>103055.2</v>
      </c>
      <c r="M19" s="3">
        <v>0</v>
      </c>
      <c r="N19" s="3">
        <v>617.5</v>
      </c>
      <c r="O19" s="3">
        <v>45858.31</v>
      </c>
      <c r="P19" s="3">
        <v>34070.76</v>
      </c>
      <c r="Q19" s="3">
        <v>12180.7</v>
      </c>
      <c r="R19" s="3">
        <v>39.61</v>
      </c>
      <c r="S19" s="3">
        <v>0</v>
      </c>
      <c r="T19" s="3">
        <v>0</v>
      </c>
      <c r="U19" s="3">
        <v>0</v>
      </c>
      <c r="V19" s="3">
        <v>0</v>
      </c>
      <c r="W19" s="3">
        <v>68930.7</v>
      </c>
      <c r="X19" s="3">
        <v>0</v>
      </c>
      <c r="Y19" s="3">
        <v>0</v>
      </c>
      <c r="Z19" s="3">
        <v>0</v>
      </c>
      <c r="AA19" s="3">
        <v>81633</v>
      </c>
      <c r="AB19">
        <v>1109871.45</v>
      </c>
      <c r="AC19">
        <v>41592.160000000003</v>
      </c>
      <c r="AD19">
        <v>847409.19</v>
      </c>
      <c r="AE19">
        <v>56054.05</v>
      </c>
      <c r="AF19">
        <v>176519.77</v>
      </c>
      <c r="AG19">
        <v>37.619999999999997</v>
      </c>
      <c r="AH19">
        <v>17629.57</v>
      </c>
      <c r="AI19">
        <v>12996.13</v>
      </c>
      <c r="AJ19">
        <v>14514.97</v>
      </c>
      <c r="AK19">
        <v>26147.57</v>
      </c>
      <c r="AL19">
        <v>6336.56</v>
      </c>
      <c r="AM19">
        <v>17043.95</v>
      </c>
      <c r="AN19">
        <v>3316.34</v>
      </c>
      <c r="AO19">
        <v>8724.92</v>
      </c>
      <c r="AP19">
        <v>9648.7000000000007</v>
      </c>
      <c r="AQ19">
        <v>56651.93</v>
      </c>
      <c r="AR19">
        <v>44544</v>
      </c>
      <c r="AS19">
        <v>8233.0300000000007</v>
      </c>
      <c r="AT19">
        <v>51850.34</v>
      </c>
      <c r="AU19">
        <v>69991.27</v>
      </c>
      <c r="AV19">
        <v>0</v>
      </c>
      <c r="AW19">
        <v>22391.88</v>
      </c>
      <c r="AX19">
        <v>12610</v>
      </c>
      <c r="AY19">
        <v>14585</v>
      </c>
      <c r="AZ19">
        <v>148644.60999999999</v>
      </c>
      <c r="BA19">
        <v>12149.62</v>
      </c>
      <c r="BB19">
        <v>18378.97</v>
      </c>
      <c r="BC19" s="3">
        <v>49858.99</v>
      </c>
      <c r="BD19" s="3">
        <v>0</v>
      </c>
      <c r="BE19" s="3">
        <v>0</v>
      </c>
      <c r="BF19" s="3">
        <v>0</v>
      </c>
      <c r="BG19" s="3">
        <v>36246.35</v>
      </c>
      <c r="BH19" s="3">
        <v>5568.98</v>
      </c>
      <c r="BI19" s="3">
        <v>28343.11</v>
      </c>
      <c r="BJ19" s="3">
        <v>0</v>
      </c>
      <c r="BK19" s="3">
        <v>0</v>
      </c>
      <c r="BL19" s="3">
        <v>1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589659.18999999994</v>
      </c>
      <c r="BS19" s="3">
        <v>69049.95</v>
      </c>
      <c r="BT19" s="3">
        <v>0</v>
      </c>
      <c r="BU19" s="3">
        <v>24685.750000000004</v>
      </c>
      <c r="BV19" s="3">
        <v>0</v>
      </c>
      <c r="BW19" s="3"/>
      <c r="BX19" s="2">
        <v>614344.93999999994</v>
      </c>
      <c r="BY19" s="3">
        <f t="shared" si="52"/>
        <v>614344.93999999994</v>
      </c>
      <c r="BZ19" s="3">
        <f t="shared" si="53"/>
        <v>0</v>
      </c>
      <c r="CB19" s="3">
        <f t="shared" si="51"/>
        <v>69049.95</v>
      </c>
      <c r="CC19" s="3">
        <f t="shared" si="54"/>
        <v>69049.95</v>
      </c>
      <c r="CD19" s="30">
        <f t="shared" si="55"/>
        <v>0</v>
      </c>
      <c r="CF19" s="24">
        <f t="shared" si="56"/>
        <v>589658.98999999976</v>
      </c>
      <c r="CG19" s="3">
        <f t="shared" si="57"/>
        <v>24685.750000000004</v>
      </c>
      <c r="CH19" s="3">
        <f t="shared" si="58"/>
        <v>0.20000000018262654</v>
      </c>
    </row>
    <row r="20" spans="1:86" ht="15" x14ac:dyDescent="0.25">
      <c r="A20" s="2">
        <v>2017</v>
      </c>
      <c r="B20" s="2" t="s">
        <v>432</v>
      </c>
      <c r="C20" s="2" t="s">
        <v>162</v>
      </c>
      <c r="D20" s="3">
        <v>112930.17</v>
      </c>
      <c r="E20" s="3">
        <v>3284.66</v>
      </c>
      <c r="F20" s="3">
        <v>2199.13</v>
      </c>
      <c r="G20" s="3">
        <v>1048408.51</v>
      </c>
      <c r="H20" s="3">
        <v>0</v>
      </c>
      <c r="I20" s="3">
        <v>74661.759999999995</v>
      </c>
      <c r="J20" s="3">
        <v>0</v>
      </c>
      <c r="K20" s="3">
        <v>44960</v>
      </c>
      <c r="L20" s="3">
        <v>37105</v>
      </c>
      <c r="M20" s="3">
        <v>0</v>
      </c>
      <c r="N20" s="3">
        <v>50</v>
      </c>
      <c r="O20" s="3">
        <v>56131.3</v>
      </c>
      <c r="P20" s="3">
        <v>42024.91</v>
      </c>
      <c r="Q20" s="3">
        <v>0</v>
      </c>
      <c r="R20" s="3">
        <v>0</v>
      </c>
      <c r="S20" s="3">
        <v>37012.35</v>
      </c>
      <c r="T20" s="3">
        <v>0</v>
      </c>
      <c r="U20" s="3">
        <v>0</v>
      </c>
      <c r="V20" s="3">
        <v>0</v>
      </c>
      <c r="W20" s="3">
        <v>34133.29</v>
      </c>
      <c r="X20" s="3">
        <v>0</v>
      </c>
      <c r="Y20" s="3">
        <v>0</v>
      </c>
      <c r="Z20" s="3">
        <v>0</v>
      </c>
      <c r="AA20" s="3">
        <v>50104</v>
      </c>
      <c r="AB20">
        <v>566128.68999999994</v>
      </c>
      <c r="AC20">
        <v>3585.39</v>
      </c>
      <c r="AD20">
        <v>262153.02</v>
      </c>
      <c r="AE20">
        <v>40477.230000000003</v>
      </c>
      <c r="AF20">
        <v>48120.19</v>
      </c>
      <c r="AG20">
        <v>0</v>
      </c>
      <c r="AH20">
        <v>32122.06</v>
      </c>
      <c r="AI20">
        <v>6152.8</v>
      </c>
      <c r="AJ20">
        <v>3844.24</v>
      </c>
      <c r="AK20">
        <v>2750.2</v>
      </c>
      <c r="AL20">
        <v>1480.88</v>
      </c>
      <c r="AM20">
        <v>83860.850000000006</v>
      </c>
      <c r="AN20">
        <v>1756.78</v>
      </c>
      <c r="AO20">
        <v>2002.53</v>
      </c>
      <c r="AP20">
        <v>3437.59</v>
      </c>
      <c r="AQ20">
        <v>27409.13</v>
      </c>
      <c r="AR20">
        <v>17465</v>
      </c>
      <c r="AS20">
        <v>1139.68</v>
      </c>
      <c r="AT20">
        <v>71600.94</v>
      </c>
      <c r="AU20">
        <v>16516.009999999998</v>
      </c>
      <c r="AV20">
        <v>0</v>
      </c>
      <c r="AW20">
        <v>10995.2</v>
      </c>
      <c r="AX20">
        <v>11650.69</v>
      </c>
      <c r="AY20">
        <v>7030.86</v>
      </c>
      <c r="AZ20">
        <v>94739.95</v>
      </c>
      <c r="BA20">
        <v>1132.1400000000001</v>
      </c>
      <c r="BB20">
        <v>30913.17</v>
      </c>
      <c r="BC20" s="3">
        <v>20141.91</v>
      </c>
      <c r="BD20" s="3">
        <v>0</v>
      </c>
      <c r="BE20" s="3">
        <v>0</v>
      </c>
      <c r="BF20" s="3">
        <v>0</v>
      </c>
      <c r="BG20" s="3">
        <v>27673.93</v>
      </c>
      <c r="BH20" s="3">
        <v>0</v>
      </c>
      <c r="BI20" s="3">
        <v>20950.82</v>
      </c>
      <c r="BJ20" s="3">
        <v>0</v>
      </c>
      <c r="BK20" s="3">
        <v>0</v>
      </c>
      <c r="BL20" s="3">
        <v>1</v>
      </c>
      <c r="BM20" s="3">
        <v>0</v>
      </c>
      <c r="BN20" s="3">
        <v>6687.5</v>
      </c>
      <c r="BO20" s="3">
        <v>6637.37</v>
      </c>
      <c r="BP20" s="3">
        <v>0</v>
      </c>
      <c r="BQ20" s="3">
        <v>0</v>
      </c>
      <c r="BR20" s="3">
        <v>134780.79</v>
      </c>
      <c r="BS20" s="3">
        <v>9825.08</v>
      </c>
      <c r="BT20" s="3">
        <v>0</v>
      </c>
      <c r="BU20" s="3">
        <v>9744.0199999999968</v>
      </c>
      <c r="BV20" s="3">
        <v>0</v>
      </c>
      <c r="BW20" s="3"/>
      <c r="BX20" s="2">
        <v>144524.81</v>
      </c>
      <c r="BY20" s="3">
        <f t="shared" si="52"/>
        <v>144524.81</v>
      </c>
      <c r="BZ20" s="3">
        <f t="shared" si="53"/>
        <v>0</v>
      </c>
      <c r="CB20" s="3">
        <f t="shared" si="51"/>
        <v>9825.0800000000017</v>
      </c>
      <c r="CC20" s="3">
        <f t="shared" si="54"/>
        <v>9825.08</v>
      </c>
      <c r="CD20" s="30">
        <f t="shared" si="55"/>
        <v>0</v>
      </c>
      <c r="CF20" s="24">
        <f t="shared" si="56"/>
        <v>134780.87000000034</v>
      </c>
      <c r="CG20" s="3">
        <f t="shared" si="57"/>
        <v>9744.0199999999968</v>
      </c>
      <c r="CH20" s="3">
        <f t="shared" si="58"/>
        <v>-8.0000000343716238E-2</v>
      </c>
    </row>
    <row r="21" spans="1:86" ht="15" x14ac:dyDescent="0.25">
      <c r="A21" s="2">
        <v>2018</v>
      </c>
      <c r="B21" s="2" t="s">
        <v>433</v>
      </c>
      <c r="C21" s="2" t="s">
        <v>163</v>
      </c>
      <c r="D21" s="3">
        <v>159576.70000000001</v>
      </c>
      <c r="E21" s="3">
        <v>0</v>
      </c>
      <c r="F21" s="3">
        <v>540.49</v>
      </c>
      <c r="G21" s="3">
        <v>856818.45</v>
      </c>
      <c r="H21" s="3">
        <v>0</v>
      </c>
      <c r="I21" s="3">
        <v>43174.75</v>
      </c>
      <c r="J21" s="3">
        <v>0</v>
      </c>
      <c r="K21" s="3">
        <v>31088</v>
      </c>
      <c r="L21" s="3">
        <v>32749.25</v>
      </c>
      <c r="M21" s="3">
        <v>0</v>
      </c>
      <c r="N21" s="3">
        <v>0</v>
      </c>
      <c r="O21" s="3">
        <v>33974.019999999997</v>
      </c>
      <c r="P21" s="3">
        <v>29997.86</v>
      </c>
      <c r="Q21" s="3">
        <v>2795.63</v>
      </c>
      <c r="R21" s="3">
        <v>0</v>
      </c>
      <c r="S21" s="3">
        <v>10944.5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56276</v>
      </c>
      <c r="AB21">
        <v>493003.88</v>
      </c>
      <c r="AC21">
        <v>16628.189999999999</v>
      </c>
      <c r="AD21">
        <v>127662.81</v>
      </c>
      <c r="AE21">
        <v>7812.91</v>
      </c>
      <c r="AF21">
        <v>49022.16</v>
      </c>
      <c r="AG21">
        <v>0</v>
      </c>
      <c r="AH21">
        <v>23499.02</v>
      </c>
      <c r="AI21">
        <v>3636.42</v>
      </c>
      <c r="AJ21">
        <v>1711</v>
      </c>
      <c r="AK21">
        <v>9952.9699999999993</v>
      </c>
      <c r="AL21">
        <v>1325.35</v>
      </c>
      <c r="AM21">
        <v>62428.26</v>
      </c>
      <c r="AN21">
        <v>1779.89</v>
      </c>
      <c r="AO21">
        <v>14989.59</v>
      </c>
      <c r="AP21">
        <v>2528.69</v>
      </c>
      <c r="AQ21">
        <v>20074.990000000002</v>
      </c>
      <c r="AR21">
        <v>16591.75</v>
      </c>
      <c r="AS21">
        <v>2185.96</v>
      </c>
      <c r="AT21">
        <v>38368.18</v>
      </c>
      <c r="AU21">
        <v>17882.490000000002</v>
      </c>
      <c r="AV21">
        <v>0</v>
      </c>
      <c r="AW21">
        <v>794.53</v>
      </c>
      <c r="AX21">
        <v>5685.24</v>
      </c>
      <c r="AY21">
        <v>5747.01</v>
      </c>
      <c r="AZ21">
        <v>78465.740000000005</v>
      </c>
      <c r="BA21">
        <v>199.75</v>
      </c>
      <c r="BB21">
        <v>22842.51</v>
      </c>
      <c r="BC21" s="3">
        <v>25189.3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20105.45</v>
      </c>
      <c r="BJ21" s="3">
        <v>0</v>
      </c>
      <c r="BK21" s="3">
        <v>0</v>
      </c>
      <c r="BL21" s="3">
        <v>1</v>
      </c>
      <c r="BM21" s="3">
        <v>0</v>
      </c>
      <c r="BN21" s="3">
        <v>509.02</v>
      </c>
      <c r="BO21" s="3">
        <v>0</v>
      </c>
      <c r="BP21" s="3">
        <v>3029.52</v>
      </c>
      <c r="BQ21" s="3">
        <v>0</v>
      </c>
      <c r="BR21" s="3">
        <v>207386.85</v>
      </c>
      <c r="BS21" s="3">
        <v>17107.400000000001</v>
      </c>
      <c r="BT21" s="3">
        <v>0</v>
      </c>
      <c r="BU21" s="3">
        <v>0</v>
      </c>
      <c r="BV21" s="3">
        <v>0</v>
      </c>
      <c r="BW21" s="3"/>
      <c r="BX21" s="2">
        <v>207386.85</v>
      </c>
      <c r="BY21" s="3">
        <f t="shared" si="52"/>
        <v>207386.85</v>
      </c>
      <c r="BZ21" s="3">
        <f t="shared" si="53"/>
        <v>0</v>
      </c>
      <c r="CB21" s="3">
        <f t="shared" si="51"/>
        <v>17107.400000000001</v>
      </c>
      <c r="CC21" s="3">
        <f t="shared" si="54"/>
        <v>17107.400000000001</v>
      </c>
      <c r="CD21" s="30">
        <f t="shared" si="55"/>
        <v>0</v>
      </c>
      <c r="CF21" s="24">
        <f t="shared" si="56"/>
        <v>207386.56999999983</v>
      </c>
      <c r="CG21" s="3">
        <f t="shared" si="57"/>
        <v>0</v>
      </c>
      <c r="CH21" s="3">
        <f t="shared" si="58"/>
        <v>0.28000000017345883</v>
      </c>
    </row>
    <row r="22" spans="1:86" ht="15" x14ac:dyDescent="0.25">
      <c r="A22" s="2">
        <v>2019</v>
      </c>
      <c r="B22" s="2" t="s">
        <v>434</v>
      </c>
      <c r="C22" s="2" t="s">
        <v>164</v>
      </c>
      <c r="D22" s="3">
        <v>17095.09</v>
      </c>
      <c r="E22" s="3">
        <v>6269.12</v>
      </c>
      <c r="F22" s="3">
        <v>6905.01</v>
      </c>
      <c r="G22" s="3">
        <v>756357.18</v>
      </c>
      <c r="H22" s="3">
        <v>0</v>
      </c>
      <c r="I22" s="3">
        <v>32793.18</v>
      </c>
      <c r="J22" s="3">
        <v>0</v>
      </c>
      <c r="K22" s="3">
        <v>86610</v>
      </c>
      <c r="L22" s="3">
        <v>39188.800000000003</v>
      </c>
      <c r="M22" s="3">
        <v>0</v>
      </c>
      <c r="N22" s="3">
        <v>0</v>
      </c>
      <c r="O22" s="3">
        <v>15090.53</v>
      </c>
      <c r="P22" s="3">
        <v>6381.8</v>
      </c>
      <c r="Q22" s="3">
        <v>4334.1000000000004</v>
      </c>
      <c r="R22" s="3">
        <v>748.76</v>
      </c>
      <c r="S22" s="3">
        <v>11849.44</v>
      </c>
      <c r="T22" s="3">
        <v>0</v>
      </c>
      <c r="U22" s="3">
        <v>0</v>
      </c>
      <c r="V22" s="3">
        <v>0</v>
      </c>
      <c r="W22" s="3">
        <v>13684.21</v>
      </c>
      <c r="X22" s="3">
        <v>0</v>
      </c>
      <c r="Y22" s="3">
        <v>0</v>
      </c>
      <c r="Z22" s="3">
        <v>0</v>
      </c>
      <c r="AA22" s="3">
        <v>33181</v>
      </c>
      <c r="AB22">
        <v>386649.77</v>
      </c>
      <c r="AC22">
        <v>0</v>
      </c>
      <c r="AD22">
        <v>176920.11</v>
      </c>
      <c r="AE22">
        <v>38614.239999999998</v>
      </c>
      <c r="AF22">
        <v>27863.94</v>
      </c>
      <c r="AG22">
        <v>0</v>
      </c>
      <c r="AH22">
        <v>23298.25</v>
      </c>
      <c r="AI22">
        <v>3877.16</v>
      </c>
      <c r="AJ22">
        <v>4335.76</v>
      </c>
      <c r="AK22">
        <v>8293.99</v>
      </c>
      <c r="AL22">
        <v>3219.99</v>
      </c>
      <c r="AM22">
        <v>33319.82</v>
      </c>
      <c r="AN22">
        <v>1886.46</v>
      </c>
      <c r="AO22">
        <v>16150.66</v>
      </c>
      <c r="AP22">
        <v>4552.1099999999997</v>
      </c>
      <c r="AQ22">
        <v>19079.18</v>
      </c>
      <c r="AR22">
        <v>13098.75</v>
      </c>
      <c r="AS22">
        <v>1759.93</v>
      </c>
      <c r="AT22">
        <v>37621.9</v>
      </c>
      <c r="AU22">
        <v>13009.71</v>
      </c>
      <c r="AV22">
        <v>0</v>
      </c>
      <c r="AW22">
        <v>9452.14</v>
      </c>
      <c r="AX22">
        <v>3729</v>
      </c>
      <c r="AY22">
        <v>4698</v>
      </c>
      <c r="AZ22">
        <v>47687.4</v>
      </c>
      <c r="BA22">
        <v>27988.61</v>
      </c>
      <c r="BB22">
        <v>17324.23</v>
      </c>
      <c r="BC22" s="3">
        <v>17952.490000000002</v>
      </c>
      <c r="BD22" s="3">
        <v>0</v>
      </c>
      <c r="BE22" s="3">
        <v>0</v>
      </c>
      <c r="BF22" s="3">
        <v>0</v>
      </c>
      <c r="BG22" s="3">
        <v>12311.06</v>
      </c>
      <c r="BH22" s="3">
        <v>0</v>
      </c>
      <c r="BI22" s="3">
        <v>18759.12</v>
      </c>
      <c r="BJ22" s="3">
        <v>0</v>
      </c>
      <c r="BK22" s="3">
        <v>0</v>
      </c>
      <c r="BL22" s="3">
        <v>1</v>
      </c>
      <c r="BM22" s="3">
        <v>0</v>
      </c>
      <c r="BN22" s="3">
        <v>0</v>
      </c>
      <c r="BO22" s="3">
        <v>0</v>
      </c>
      <c r="BP22" s="3">
        <v>8466.4599999999991</v>
      </c>
      <c r="BQ22" s="3">
        <v>0</v>
      </c>
      <c r="BR22" s="3">
        <v>61435.840000000004</v>
      </c>
      <c r="BS22" s="3">
        <v>17197.669999999998</v>
      </c>
      <c r="BT22" s="3">
        <v>0</v>
      </c>
      <c r="BU22" s="3">
        <v>7642.2699999999986</v>
      </c>
      <c r="BV22" s="3">
        <v>0</v>
      </c>
      <c r="BW22" s="3"/>
      <c r="BX22" s="2">
        <v>69078.11</v>
      </c>
      <c r="BY22" s="3">
        <f t="shared" si="52"/>
        <v>69078.11</v>
      </c>
      <c r="BZ22" s="3">
        <f t="shared" si="53"/>
        <v>0</v>
      </c>
      <c r="CB22" s="3">
        <f t="shared" si="51"/>
        <v>17197.669999999998</v>
      </c>
      <c r="CC22" s="3">
        <f t="shared" si="54"/>
        <v>17197.669999999998</v>
      </c>
      <c r="CD22" s="30">
        <f t="shared" si="55"/>
        <v>0</v>
      </c>
      <c r="CF22" s="24">
        <f t="shared" si="56"/>
        <v>61246.280000000144</v>
      </c>
      <c r="CG22" s="3">
        <f t="shared" si="57"/>
        <v>7642.2699999999986</v>
      </c>
      <c r="CH22" s="3">
        <f t="shared" si="58"/>
        <v>189.55999999985761</v>
      </c>
    </row>
    <row r="23" spans="1:86" ht="15" x14ac:dyDescent="0.25">
      <c r="A23" s="2">
        <v>2021</v>
      </c>
      <c r="B23" s="2" t="s">
        <v>435</v>
      </c>
      <c r="C23" s="2" t="s">
        <v>165</v>
      </c>
      <c r="D23" s="3">
        <v>230177.11</v>
      </c>
      <c r="E23" s="3">
        <v>11044.68</v>
      </c>
      <c r="F23" s="3">
        <v>15425.01</v>
      </c>
      <c r="G23" s="3">
        <v>424263.93</v>
      </c>
      <c r="H23" s="3">
        <v>0</v>
      </c>
      <c r="I23" s="3">
        <v>32888.57</v>
      </c>
      <c r="J23" s="3">
        <v>0</v>
      </c>
      <c r="K23" s="3">
        <v>11080</v>
      </c>
      <c r="L23" s="3">
        <v>15030.38</v>
      </c>
      <c r="M23" s="3">
        <v>0</v>
      </c>
      <c r="N23" s="3">
        <v>0</v>
      </c>
      <c r="O23" s="3">
        <v>53350.09</v>
      </c>
      <c r="P23" s="3">
        <v>8388.2999999999993</v>
      </c>
      <c r="Q23" s="3">
        <v>7390.49</v>
      </c>
      <c r="R23" s="3">
        <v>1239.96</v>
      </c>
      <c r="S23" s="3">
        <v>10091.700000000001</v>
      </c>
      <c r="T23" s="3">
        <v>0</v>
      </c>
      <c r="U23" s="3">
        <v>0</v>
      </c>
      <c r="V23" s="3">
        <v>0</v>
      </c>
      <c r="W23" s="3">
        <v>160.38999999999999</v>
      </c>
      <c r="X23" s="3">
        <v>0</v>
      </c>
      <c r="Y23" s="3">
        <v>0</v>
      </c>
      <c r="Z23" s="3">
        <v>0</v>
      </c>
      <c r="AA23" s="3">
        <v>28824</v>
      </c>
      <c r="AB23">
        <v>279276.39</v>
      </c>
      <c r="AC23">
        <v>25928.18</v>
      </c>
      <c r="AD23">
        <v>74423.259999999995</v>
      </c>
      <c r="AE23">
        <v>8306.92</v>
      </c>
      <c r="AF23">
        <v>26187.200000000001</v>
      </c>
      <c r="AG23">
        <v>5.75</v>
      </c>
      <c r="AH23">
        <v>6917.95</v>
      </c>
      <c r="AI23">
        <v>2412.08</v>
      </c>
      <c r="AJ23">
        <v>2634</v>
      </c>
      <c r="AK23">
        <v>5533.68</v>
      </c>
      <c r="AL23">
        <v>1656.91</v>
      </c>
      <c r="AM23">
        <v>7866.52</v>
      </c>
      <c r="AN23">
        <v>797.74</v>
      </c>
      <c r="AO23">
        <v>1821.42</v>
      </c>
      <c r="AP23">
        <v>1587.49</v>
      </c>
      <c r="AQ23">
        <v>15785.8</v>
      </c>
      <c r="AR23">
        <v>7360.25</v>
      </c>
      <c r="AS23">
        <v>769.34</v>
      </c>
      <c r="AT23">
        <v>28875.31</v>
      </c>
      <c r="AU23">
        <v>19735.43</v>
      </c>
      <c r="AV23">
        <v>0</v>
      </c>
      <c r="AW23">
        <v>828.99</v>
      </c>
      <c r="AX23">
        <v>1977.5</v>
      </c>
      <c r="AY23">
        <v>9087.39</v>
      </c>
      <c r="AZ23">
        <v>31557.94</v>
      </c>
      <c r="BA23">
        <v>0</v>
      </c>
      <c r="BB23">
        <v>5754.67</v>
      </c>
      <c r="BC23" s="3">
        <v>10074.08</v>
      </c>
      <c r="BD23" s="3">
        <v>0</v>
      </c>
      <c r="BE23" s="3">
        <v>0</v>
      </c>
      <c r="BF23" s="3">
        <v>0</v>
      </c>
      <c r="BG23" s="3">
        <v>54.89</v>
      </c>
      <c r="BH23" s="3">
        <v>450</v>
      </c>
      <c r="BI23" s="3">
        <v>16410.87</v>
      </c>
      <c r="BJ23" s="3">
        <v>0</v>
      </c>
      <c r="BK23" s="3">
        <v>0</v>
      </c>
      <c r="BL23" s="3">
        <v>1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245562.26</v>
      </c>
      <c r="BS23" s="3">
        <v>31835.88</v>
      </c>
      <c r="BT23" s="3">
        <v>0</v>
      </c>
      <c r="BU23" s="3">
        <v>10700.18</v>
      </c>
      <c r="BV23" s="3">
        <v>0</v>
      </c>
      <c r="BW23" s="3"/>
      <c r="BX23" s="2">
        <v>256262.44</v>
      </c>
      <c r="BY23" s="3">
        <f t="shared" si="52"/>
        <v>256262.44</v>
      </c>
      <c r="BZ23" s="3">
        <f t="shared" si="53"/>
        <v>0</v>
      </c>
      <c r="CB23" s="3">
        <f t="shared" si="51"/>
        <v>31835.879999999997</v>
      </c>
      <c r="CC23" s="3">
        <f t="shared" si="54"/>
        <v>31835.88</v>
      </c>
      <c r="CD23" s="30">
        <f t="shared" si="55"/>
        <v>0</v>
      </c>
      <c r="CF23" s="24">
        <f t="shared" si="56"/>
        <v>245562.33999999997</v>
      </c>
      <c r="CG23" s="3">
        <f t="shared" si="57"/>
        <v>10700.18</v>
      </c>
      <c r="CH23" s="3">
        <f t="shared" si="58"/>
        <v>-7.9999999965366442E-2</v>
      </c>
    </row>
    <row r="24" spans="1:86" ht="15" x14ac:dyDescent="0.25">
      <c r="A24" s="2">
        <v>2022</v>
      </c>
      <c r="B24" s="2" t="s">
        <v>436</v>
      </c>
      <c r="C24" s="2" t="s">
        <v>166</v>
      </c>
      <c r="D24" s="3">
        <v>66041.36</v>
      </c>
      <c r="E24" s="3">
        <v>20960.72</v>
      </c>
      <c r="F24" s="3">
        <v>21673.74</v>
      </c>
      <c r="G24" s="3">
        <v>856862.54</v>
      </c>
      <c r="H24" s="3">
        <v>0</v>
      </c>
      <c r="I24" s="3">
        <v>90084.85</v>
      </c>
      <c r="J24" s="3">
        <v>0</v>
      </c>
      <c r="K24" s="3">
        <v>45280</v>
      </c>
      <c r="L24" s="3">
        <v>36991.18</v>
      </c>
      <c r="M24" s="3">
        <v>0</v>
      </c>
      <c r="N24" s="3">
        <v>125</v>
      </c>
      <c r="O24" s="3">
        <v>39299.599999999999</v>
      </c>
      <c r="P24" s="3">
        <v>17277.96</v>
      </c>
      <c r="Q24" s="3">
        <v>2783.58</v>
      </c>
      <c r="R24" s="3">
        <v>33.67</v>
      </c>
      <c r="S24" s="3">
        <v>0</v>
      </c>
      <c r="T24" s="3">
        <v>0</v>
      </c>
      <c r="U24" s="3">
        <v>0</v>
      </c>
      <c r="V24" s="3">
        <v>0</v>
      </c>
      <c r="W24" s="3">
        <v>3060</v>
      </c>
      <c r="X24" s="3">
        <v>0</v>
      </c>
      <c r="Y24" s="3">
        <v>0</v>
      </c>
      <c r="Z24" s="3">
        <v>0</v>
      </c>
      <c r="AA24" s="3">
        <v>44296</v>
      </c>
      <c r="AB24">
        <v>513234.2</v>
      </c>
      <c r="AC24">
        <v>6086.78</v>
      </c>
      <c r="AD24">
        <v>229912.56</v>
      </c>
      <c r="AE24">
        <v>0</v>
      </c>
      <c r="AF24">
        <v>43781.73</v>
      </c>
      <c r="AG24">
        <v>0</v>
      </c>
      <c r="AH24">
        <v>31503.86</v>
      </c>
      <c r="AI24">
        <v>6576.54</v>
      </c>
      <c r="AJ24">
        <v>2770.4</v>
      </c>
      <c r="AK24">
        <v>10051.31</v>
      </c>
      <c r="AL24">
        <v>1332.11</v>
      </c>
      <c r="AM24">
        <v>22133.97</v>
      </c>
      <c r="AN24">
        <v>1453.1</v>
      </c>
      <c r="AO24">
        <v>35365.839999999997</v>
      </c>
      <c r="AP24">
        <v>3385.04</v>
      </c>
      <c r="AQ24">
        <v>13375.43</v>
      </c>
      <c r="AR24">
        <v>10104.75</v>
      </c>
      <c r="AS24">
        <v>3801.32</v>
      </c>
      <c r="AT24">
        <v>42198.03</v>
      </c>
      <c r="AU24">
        <v>36749.040000000001</v>
      </c>
      <c r="AV24">
        <v>0</v>
      </c>
      <c r="AW24">
        <v>6468.13</v>
      </c>
      <c r="AX24">
        <v>5593.25</v>
      </c>
      <c r="AY24">
        <v>11965.11</v>
      </c>
      <c r="AZ24">
        <v>70489.919999999998</v>
      </c>
      <c r="BA24">
        <v>0</v>
      </c>
      <c r="BB24">
        <v>32825.040000000001</v>
      </c>
      <c r="BC24" s="3">
        <v>19083.86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20293.310000000001</v>
      </c>
      <c r="BJ24" s="3">
        <v>0</v>
      </c>
      <c r="BK24" s="3">
        <v>0</v>
      </c>
      <c r="BL24" s="3">
        <v>1</v>
      </c>
      <c r="BM24" s="3">
        <v>0</v>
      </c>
      <c r="BN24" s="3">
        <v>0</v>
      </c>
      <c r="BO24" s="3">
        <v>0</v>
      </c>
      <c r="BP24" s="3">
        <v>4620</v>
      </c>
      <c r="BQ24" s="3">
        <v>0</v>
      </c>
      <c r="BR24" s="3">
        <v>38834.67</v>
      </c>
      <c r="BS24" s="3">
        <v>37347.050000000003</v>
      </c>
      <c r="BT24" s="3">
        <v>0</v>
      </c>
      <c r="BU24" s="3">
        <v>24020.720000000001</v>
      </c>
      <c r="BV24" s="3">
        <v>0</v>
      </c>
      <c r="BW24" s="3"/>
      <c r="BX24" s="2">
        <v>62855.39</v>
      </c>
      <c r="BY24" s="3">
        <f t="shared" si="52"/>
        <v>62855.39</v>
      </c>
      <c r="BZ24" s="3">
        <f t="shared" si="53"/>
        <v>0</v>
      </c>
      <c r="CB24" s="3">
        <f t="shared" si="51"/>
        <v>37347.050000000003</v>
      </c>
      <c r="CC24" s="3">
        <f t="shared" si="54"/>
        <v>37347.050000000003</v>
      </c>
      <c r="CD24" s="30">
        <f t="shared" si="55"/>
        <v>0</v>
      </c>
      <c r="CF24" s="24">
        <f t="shared" si="56"/>
        <v>38834.419999999925</v>
      </c>
      <c r="CG24" s="3">
        <f t="shared" si="57"/>
        <v>24020.720000000001</v>
      </c>
      <c r="CH24" s="3">
        <f t="shared" si="58"/>
        <v>0.25000000007275958</v>
      </c>
    </row>
    <row r="25" spans="1:86" ht="15" x14ac:dyDescent="0.25">
      <c r="A25" s="2">
        <v>2041</v>
      </c>
      <c r="B25" s="2" t="s">
        <v>437</v>
      </c>
      <c r="C25" s="2" t="s">
        <v>167</v>
      </c>
      <c r="D25" s="3">
        <v>40663.97</v>
      </c>
      <c r="E25" s="3">
        <v>-22188.3</v>
      </c>
      <c r="F25" s="3">
        <v>2904.38</v>
      </c>
      <c r="G25" s="3">
        <v>595791.24</v>
      </c>
      <c r="H25" s="3">
        <v>0</v>
      </c>
      <c r="I25" s="3">
        <v>43657.3</v>
      </c>
      <c r="J25" s="3">
        <v>0</v>
      </c>
      <c r="K25" s="3">
        <v>51245</v>
      </c>
      <c r="L25" s="3">
        <v>28747.5</v>
      </c>
      <c r="M25" s="3">
        <v>0</v>
      </c>
      <c r="N25" s="3">
        <v>0</v>
      </c>
      <c r="O25" s="3">
        <v>4832.33</v>
      </c>
      <c r="P25" s="3">
        <v>8387.18</v>
      </c>
      <c r="Q25" s="3">
        <v>24654.52</v>
      </c>
      <c r="R25" s="3">
        <v>20.010000000000002</v>
      </c>
      <c r="S25" s="3">
        <v>2666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26211</v>
      </c>
      <c r="AB25">
        <v>311286.08</v>
      </c>
      <c r="AC25">
        <v>12177.97</v>
      </c>
      <c r="AD25">
        <v>123076.07</v>
      </c>
      <c r="AE25">
        <v>0.1</v>
      </c>
      <c r="AF25">
        <v>32943.78</v>
      </c>
      <c r="AG25">
        <v>0</v>
      </c>
      <c r="AH25">
        <v>19934.04</v>
      </c>
      <c r="AI25">
        <v>2734.52</v>
      </c>
      <c r="AJ25">
        <v>1508</v>
      </c>
      <c r="AK25">
        <v>7661.37</v>
      </c>
      <c r="AL25">
        <v>2135.6999999999998</v>
      </c>
      <c r="AM25">
        <v>20250.07</v>
      </c>
      <c r="AN25">
        <v>1918.72</v>
      </c>
      <c r="AO25">
        <v>42126.63</v>
      </c>
      <c r="AP25">
        <v>1076.04</v>
      </c>
      <c r="AQ25">
        <v>24735.06</v>
      </c>
      <c r="AR25">
        <v>15968</v>
      </c>
      <c r="AS25">
        <v>2602.16</v>
      </c>
      <c r="AT25">
        <v>18950.61</v>
      </c>
      <c r="AU25">
        <v>8636.5400000000009</v>
      </c>
      <c r="AV25">
        <v>0</v>
      </c>
      <c r="AW25">
        <v>18461.45</v>
      </c>
      <c r="AX25">
        <v>2994.5</v>
      </c>
      <c r="AY25">
        <v>4866.43</v>
      </c>
      <c r="AZ25">
        <v>41626.01</v>
      </c>
      <c r="BA25">
        <v>34016.300000000003</v>
      </c>
      <c r="BB25">
        <v>30517.62</v>
      </c>
      <c r="BC25" s="3">
        <v>14422.89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17525.509999999998</v>
      </c>
      <c r="BJ25" s="3">
        <v>0</v>
      </c>
      <c r="BK25" s="3">
        <v>0</v>
      </c>
      <c r="BL25" s="3">
        <v>1</v>
      </c>
      <c r="BM25" s="3">
        <v>0</v>
      </c>
      <c r="BN25" s="3">
        <v>886.9</v>
      </c>
      <c r="BO25" s="3">
        <v>0</v>
      </c>
      <c r="BP25" s="3">
        <v>400</v>
      </c>
      <c r="BQ25" s="3">
        <v>0</v>
      </c>
      <c r="BR25" s="3">
        <v>30248.9</v>
      </c>
      <c r="BS25" s="3">
        <v>19142.990000000002</v>
      </c>
      <c r="BT25" s="3">
        <v>0</v>
      </c>
      <c r="BU25" s="3">
        <v>-22188.3</v>
      </c>
      <c r="BV25" s="3">
        <v>0</v>
      </c>
      <c r="BW25" s="3"/>
      <c r="BX25" s="2">
        <v>8060.6</v>
      </c>
      <c r="BY25" s="3">
        <f t="shared" si="52"/>
        <v>8060.6000000000022</v>
      </c>
      <c r="BZ25" s="3">
        <f t="shared" si="53"/>
        <v>0</v>
      </c>
      <c r="CB25" s="3">
        <f t="shared" si="51"/>
        <v>19142.989999999998</v>
      </c>
      <c r="CC25" s="3">
        <f t="shared" si="54"/>
        <v>19142.990000000002</v>
      </c>
      <c r="CD25" s="30">
        <f t="shared" si="55"/>
        <v>0</v>
      </c>
      <c r="CF25" s="24">
        <f t="shared" si="56"/>
        <v>30249.389999999898</v>
      </c>
      <c r="CG25" s="3">
        <f t="shared" si="57"/>
        <v>-22188.3</v>
      </c>
      <c r="CH25" s="3">
        <f t="shared" si="58"/>
        <v>-0.48999999989609933</v>
      </c>
    </row>
    <row r="26" spans="1:86" ht="15" x14ac:dyDescent="0.25">
      <c r="A26" s="2">
        <v>2043</v>
      </c>
      <c r="B26" s="2" t="s">
        <v>438</v>
      </c>
      <c r="C26" s="2" t="s">
        <v>168</v>
      </c>
      <c r="D26" s="3">
        <v>89478.8</v>
      </c>
      <c r="E26" s="3">
        <v>0</v>
      </c>
      <c r="F26" s="3">
        <v>0</v>
      </c>
      <c r="G26" s="3">
        <v>687135.51</v>
      </c>
      <c r="H26" s="3">
        <v>0</v>
      </c>
      <c r="I26" s="3">
        <v>30034.83</v>
      </c>
      <c r="J26" s="3">
        <v>0</v>
      </c>
      <c r="K26" s="3">
        <v>48670</v>
      </c>
      <c r="L26" s="3">
        <v>27596.63</v>
      </c>
      <c r="M26" s="3">
        <v>0</v>
      </c>
      <c r="N26" s="3">
        <v>3780</v>
      </c>
      <c r="O26" s="3">
        <v>10923.72</v>
      </c>
      <c r="P26" s="3">
        <v>10151.98</v>
      </c>
      <c r="Q26" s="3">
        <v>4988.83</v>
      </c>
      <c r="R26" s="3">
        <v>17.059999999999999</v>
      </c>
      <c r="S26" s="3">
        <v>11940</v>
      </c>
      <c r="T26" s="3">
        <v>0</v>
      </c>
      <c r="U26" s="3">
        <v>0</v>
      </c>
      <c r="V26" s="3">
        <v>0</v>
      </c>
      <c r="W26" s="3">
        <v>1572.2</v>
      </c>
      <c r="X26" s="3">
        <v>0</v>
      </c>
      <c r="Y26" s="3">
        <v>0</v>
      </c>
      <c r="Z26" s="3">
        <v>0</v>
      </c>
      <c r="AA26" s="3">
        <v>40800</v>
      </c>
      <c r="AB26">
        <v>454800.31</v>
      </c>
      <c r="AC26">
        <v>2110.5700000000002</v>
      </c>
      <c r="AD26">
        <v>147366.26999999999</v>
      </c>
      <c r="AE26">
        <v>0</v>
      </c>
      <c r="AF26">
        <v>37645.14</v>
      </c>
      <c r="AG26">
        <v>0</v>
      </c>
      <c r="AH26">
        <v>26315.47</v>
      </c>
      <c r="AI26">
        <v>3293.47</v>
      </c>
      <c r="AJ26">
        <v>8361.5499999999993</v>
      </c>
      <c r="AK26">
        <v>9371.17</v>
      </c>
      <c r="AL26">
        <v>2276.04</v>
      </c>
      <c r="AM26">
        <v>12757.45</v>
      </c>
      <c r="AN26">
        <v>1368.36</v>
      </c>
      <c r="AO26">
        <v>35909.699999999997</v>
      </c>
      <c r="AP26">
        <v>2135.71</v>
      </c>
      <c r="AQ26">
        <v>13423.55</v>
      </c>
      <c r="AR26">
        <v>10978</v>
      </c>
      <c r="AS26">
        <v>1582.55</v>
      </c>
      <c r="AT26">
        <v>30605.19</v>
      </c>
      <c r="AU26">
        <v>1877.6</v>
      </c>
      <c r="AV26">
        <v>0</v>
      </c>
      <c r="AW26">
        <v>14364.65</v>
      </c>
      <c r="AX26">
        <v>4152.5</v>
      </c>
      <c r="AY26">
        <v>5924.09</v>
      </c>
      <c r="AZ26">
        <v>50923.91</v>
      </c>
      <c r="BA26">
        <v>3272.3</v>
      </c>
      <c r="BB26">
        <v>28485.64</v>
      </c>
      <c r="BC26" s="3">
        <v>14632.72</v>
      </c>
      <c r="BD26" s="3">
        <v>0</v>
      </c>
      <c r="BE26" s="3">
        <v>0</v>
      </c>
      <c r="BF26" s="3">
        <v>0</v>
      </c>
      <c r="BG26" s="3">
        <v>1754.23</v>
      </c>
      <c r="BH26" s="3">
        <v>106.19</v>
      </c>
      <c r="BI26" s="3">
        <v>18414.71</v>
      </c>
      <c r="BJ26" s="3">
        <v>0</v>
      </c>
      <c r="BK26" s="3">
        <v>0</v>
      </c>
      <c r="BL26" s="3">
        <v>1</v>
      </c>
      <c r="BM26" s="3">
        <v>0</v>
      </c>
      <c r="BN26" s="3">
        <v>1131.73</v>
      </c>
      <c r="BO26" s="3">
        <v>0</v>
      </c>
      <c r="BP26" s="3">
        <v>1955</v>
      </c>
      <c r="BQ26" s="3">
        <v>0</v>
      </c>
      <c r="BR26" s="3">
        <v>41583.69</v>
      </c>
      <c r="BS26" s="3">
        <v>15327.98</v>
      </c>
      <c r="BT26" s="3">
        <v>0</v>
      </c>
      <c r="BU26" s="3">
        <v>-288.21999999999997</v>
      </c>
      <c r="BV26" s="3">
        <v>0</v>
      </c>
      <c r="BW26" s="3"/>
      <c r="BX26" s="2">
        <v>41295.47</v>
      </c>
      <c r="BY26" s="3">
        <f t="shared" si="52"/>
        <v>41295.47</v>
      </c>
      <c r="BZ26" s="3">
        <f t="shared" si="53"/>
        <v>0</v>
      </c>
      <c r="CB26" s="3">
        <f t="shared" si="51"/>
        <v>15327.98</v>
      </c>
      <c r="CC26" s="3">
        <f t="shared" si="54"/>
        <v>15327.98</v>
      </c>
      <c r="CD26" s="30">
        <f t="shared" si="55"/>
        <v>0</v>
      </c>
      <c r="CF26" s="24">
        <f t="shared" si="56"/>
        <v>41583.449999999953</v>
      </c>
      <c r="CG26" s="3">
        <f t="shared" si="57"/>
        <v>-288.21999999999997</v>
      </c>
      <c r="CH26" s="3">
        <f t="shared" si="58"/>
        <v>0.24000000004770072</v>
      </c>
    </row>
    <row r="27" spans="1:86" ht="15" x14ac:dyDescent="0.25">
      <c r="A27" s="2">
        <v>2044</v>
      </c>
      <c r="B27" s="2" t="s">
        <v>439</v>
      </c>
      <c r="C27" s="2" t="s">
        <v>169</v>
      </c>
      <c r="D27" s="3">
        <v>170885.71</v>
      </c>
      <c r="E27" s="3">
        <v>-10996.31</v>
      </c>
      <c r="F27" s="3">
        <v>2956.27</v>
      </c>
      <c r="G27" s="3">
        <v>432303.23</v>
      </c>
      <c r="H27" s="3">
        <v>0</v>
      </c>
      <c r="I27" s="3">
        <v>30933.8</v>
      </c>
      <c r="J27" s="3">
        <v>0</v>
      </c>
      <c r="K27" s="3">
        <v>32160</v>
      </c>
      <c r="L27" s="3">
        <v>19107</v>
      </c>
      <c r="M27" s="3">
        <v>0</v>
      </c>
      <c r="N27" s="3">
        <v>40</v>
      </c>
      <c r="O27" s="3">
        <v>12759.85</v>
      </c>
      <c r="P27" s="3">
        <v>2734.62</v>
      </c>
      <c r="Q27" s="3">
        <v>4518.1899999999996</v>
      </c>
      <c r="R27" s="3">
        <v>1390.95</v>
      </c>
      <c r="S27" s="3">
        <v>6052.5</v>
      </c>
      <c r="T27" s="3">
        <v>0</v>
      </c>
      <c r="U27" s="3">
        <v>0</v>
      </c>
      <c r="V27" s="3">
        <v>0</v>
      </c>
      <c r="W27" s="3">
        <v>5212.1499999999996</v>
      </c>
      <c r="X27" s="3">
        <v>0</v>
      </c>
      <c r="Y27" s="3">
        <v>0</v>
      </c>
      <c r="Z27" s="3">
        <v>0</v>
      </c>
      <c r="AA27" s="3">
        <v>27154</v>
      </c>
      <c r="AB27">
        <v>277821.86</v>
      </c>
      <c r="AC27">
        <v>2000.88</v>
      </c>
      <c r="AD27">
        <v>61865.26</v>
      </c>
      <c r="AE27">
        <v>0</v>
      </c>
      <c r="AF27">
        <v>23056.959999999999</v>
      </c>
      <c r="AG27">
        <v>0</v>
      </c>
      <c r="AH27">
        <v>12971.7</v>
      </c>
      <c r="AI27">
        <v>2032.2</v>
      </c>
      <c r="AJ27">
        <v>1424.17</v>
      </c>
      <c r="AK27">
        <v>5615.67</v>
      </c>
      <c r="AL27">
        <v>1674.59</v>
      </c>
      <c r="AM27">
        <v>18727.95</v>
      </c>
      <c r="AN27">
        <v>3182.82</v>
      </c>
      <c r="AO27">
        <v>14011.53</v>
      </c>
      <c r="AP27">
        <v>1091.18</v>
      </c>
      <c r="AQ27">
        <v>12399.22</v>
      </c>
      <c r="AR27">
        <v>5239.5</v>
      </c>
      <c r="AS27">
        <v>989.97</v>
      </c>
      <c r="AT27" s="25">
        <v>30499.86</v>
      </c>
      <c r="AU27">
        <v>3663.24</v>
      </c>
      <c r="AV27">
        <v>0</v>
      </c>
      <c r="AW27">
        <v>4197.38</v>
      </c>
      <c r="AX27">
        <v>2121.06</v>
      </c>
      <c r="AY27">
        <v>4639.21</v>
      </c>
      <c r="AZ27">
        <v>22275.53</v>
      </c>
      <c r="BA27">
        <v>12835</v>
      </c>
      <c r="BB27">
        <v>14973.02</v>
      </c>
      <c r="BC27" s="3">
        <v>18209.439999999999</v>
      </c>
      <c r="BD27" s="3">
        <v>0</v>
      </c>
      <c r="BE27" s="3">
        <v>0</v>
      </c>
      <c r="BF27" s="3">
        <v>0</v>
      </c>
      <c r="BG27" s="3">
        <v>9498.16</v>
      </c>
      <c r="BH27" s="3">
        <v>0</v>
      </c>
      <c r="BI27" s="3">
        <v>16316.94</v>
      </c>
      <c r="BJ27" s="3">
        <v>0</v>
      </c>
      <c r="BK27" s="3">
        <v>0</v>
      </c>
      <c r="BL27" s="3">
        <v>1</v>
      </c>
      <c r="BM27" s="3">
        <v>0</v>
      </c>
      <c r="BN27" s="3">
        <v>9542</v>
      </c>
      <c r="BO27" s="3">
        <v>0</v>
      </c>
      <c r="BP27" s="3">
        <v>0</v>
      </c>
      <c r="BQ27" s="3">
        <v>0</v>
      </c>
      <c r="BR27" s="3">
        <v>182520.54</v>
      </c>
      <c r="BS27" s="3">
        <v>9731.2099999999991</v>
      </c>
      <c r="BT27" s="3">
        <v>0</v>
      </c>
      <c r="BU27" s="3">
        <v>-15282.32</v>
      </c>
      <c r="BV27" s="3">
        <v>0</v>
      </c>
      <c r="BW27" s="3"/>
      <c r="BX27" s="2">
        <v>167238.22</v>
      </c>
      <c r="BY27" s="3">
        <f t="shared" si="52"/>
        <v>167238.22</v>
      </c>
      <c r="BZ27" s="3">
        <f t="shared" si="53"/>
        <v>0</v>
      </c>
      <c r="CB27" s="3">
        <f t="shared" si="51"/>
        <v>9731.2099999999991</v>
      </c>
      <c r="CC27" s="3">
        <f t="shared" si="54"/>
        <v>9731.2099999999991</v>
      </c>
      <c r="CD27" s="30">
        <f t="shared" si="55"/>
        <v>0</v>
      </c>
      <c r="CF27" s="24">
        <f t="shared" si="56"/>
        <v>182520.64999999991</v>
      </c>
      <c r="CG27" s="3">
        <f t="shared" si="57"/>
        <v>-15282.32</v>
      </c>
      <c r="CH27" s="3">
        <f t="shared" si="58"/>
        <v>-0.10999999990599463</v>
      </c>
    </row>
    <row r="28" spans="1:86" ht="15" x14ac:dyDescent="0.25">
      <c r="A28" s="2">
        <v>2045</v>
      </c>
      <c r="B28" s="2" t="s">
        <v>440</v>
      </c>
      <c r="C28" s="2" t="s">
        <v>170</v>
      </c>
      <c r="D28" s="3">
        <v>413014.81</v>
      </c>
      <c r="E28" s="3">
        <v>3862.73</v>
      </c>
      <c r="F28" s="3">
        <v>30282.17</v>
      </c>
      <c r="G28" s="3">
        <v>1193564.73</v>
      </c>
      <c r="H28" s="3">
        <v>0</v>
      </c>
      <c r="I28" s="3">
        <v>42045.53</v>
      </c>
      <c r="J28" s="3">
        <v>0</v>
      </c>
      <c r="K28" s="3">
        <v>179457.25</v>
      </c>
      <c r="L28" s="3">
        <v>81714</v>
      </c>
      <c r="M28" s="3">
        <v>0</v>
      </c>
      <c r="N28" s="3">
        <v>0</v>
      </c>
      <c r="O28" s="3">
        <v>20774.93</v>
      </c>
      <c r="P28" s="3">
        <v>7875.04</v>
      </c>
      <c r="Q28" s="3">
        <v>1332.71</v>
      </c>
      <c r="R28" s="3">
        <v>20.69</v>
      </c>
      <c r="S28" s="3">
        <v>0</v>
      </c>
      <c r="T28" s="3">
        <v>0</v>
      </c>
      <c r="U28" s="3">
        <v>0</v>
      </c>
      <c r="V28" s="3">
        <v>0</v>
      </c>
      <c r="W28" s="3">
        <v>174.5</v>
      </c>
      <c r="X28" s="3">
        <v>0</v>
      </c>
      <c r="Y28" s="3">
        <v>0</v>
      </c>
      <c r="Z28" s="3">
        <v>0</v>
      </c>
      <c r="AA28" s="3">
        <v>36553</v>
      </c>
      <c r="AB28">
        <v>607190.14</v>
      </c>
      <c r="AC28">
        <v>0</v>
      </c>
      <c r="AD28">
        <v>388887.53</v>
      </c>
      <c r="AE28">
        <v>0</v>
      </c>
      <c r="AF28">
        <v>53064.480000000003</v>
      </c>
      <c r="AG28">
        <v>0</v>
      </c>
      <c r="AH28">
        <v>29113.03</v>
      </c>
      <c r="AI28">
        <v>5437.49</v>
      </c>
      <c r="AJ28">
        <v>9941.6</v>
      </c>
      <c r="AK28">
        <v>16006.4</v>
      </c>
      <c r="AL28">
        <v>3166.69</v>
      </c>
      <c r="AM28">
        <v>78277.06</v>
      </c>
      <c r="AN28">
        <v>4784.49</v>
      </c>
      <c r="AO28">
        <v>48173.81</v>
      </c>
      <c r="AP28">
        <v>2711.39</v>
      </c>
      <c r="AQ28">
        <v>21051.33</v>
      </c>
      <c r="AR28">
        <v>20084.75</v>
      </c>
      <c r="AS28">
        <v>2855.36</v>
      </c>
      <c r="AT28">
        <v>30234.87</v>
      </c>
      <c r="AU28">
        <v>35369.96</v>
      </c>
      <c r="AV28">
        <v>0</v>
      </c>
      <c r="AW28">
        <v>-1018.06</v>
      </c>
      <c r="AX28">
        <v>6045.5</v>
      </c>
      <c r="AY28">
        <v>8570.5</v>
      </c>
      <c r="AZ28">
        <v>86201.13</v>
      </c>
      <c r="BA28">
        <v>22841.22</v>
      </c>
      <c r="BB28">
        <v>26610.74</v>
      </c>
      <c r="BC28" s="3">
        <v>27597.7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21577.02</v>
      </c>
      <c r="BJ28" s="3">
        <v>0</v>
      </c>
      <c r="BK28" s="3">
        <v>0</v>
      </c>
      <c r="BL28" s="3">
        <v>1</v>
      </c>
      <c r="BM28" s="3">
        <v>0</v>
      </c>
      <c r="BN28" s="3">
        <v>5243.55</v>
      </c>
      <c r="BO28" s="3">
        <v>0</v>
      </c>
      <c r="BP28" s="3">
        <v>0</v>
      </c>
      <c r="BQ28" s="3">
        <v>0</v>
      </c>
      <c r="BR28" s="3">
        <v>443153.94</v>
      </c>
      <c r="BS28" s="3">
        <v>46615.64</v>
      </c>
      <c r="BT28" s="3">
        <v>0</v>
      </c>
      <c r="BU28" s="3">
        <v>4037.23</v>
      </c>
      <c r="BV28" s="3">
        <v>0</v>
      </c>
      <c r="BW28" s="3"/>
      <c r="BX28" s="2">
        <v>447191.17</v>
      </c>
      <c r="BY28" s="3">
        <f t="shared" si="52"/>
        <v>447191.17</v>
      </c>
      <c r="BZ28" s="3">
        <f t="shared" si="53"/>
        <v>0</v>
      </c>
      <c r="CB28" s="3">
        <f t="shared" si="51"/>
        <v>46615.64</v>
      </c>
      <c r="CC28" s="3">
        <f t="shared" si="54"/>
        <v>46615.64</v>
      </c>
      <c r="CD28" s="30">
        <f t="shared" si="55"/>
        <v>0</v>
      </c>
      <c r="CF28" s="24">
        <f t="shared" si="56"/>
        <v>443153.57999999984</v>
      </c>
      <c r="CG28" s="3">
        <f t="shared" si="57"/>
        <v>4037.23</v>
      </c>
      <c r="CH28" s="3">
        <f t="shared" si="58"/>
        <v>0.3600000001420085</v>
      </c>
    </row>
    <row r="29" spans="1:86" ht="15" x14ac:dyDescent="0.25">
      <c r="A29" s="2">
        <v>2046</v>
      </c>
      <c r="B29" s="2" t="s">
        <v>441</v>
      </c>
      <c r="C29" s="2" t="s">
        <v>171</v>
      </c>
      <c r="D29" s="3">
        <v>41537.82</v>
      </c>
      <c r="E29" s="3">
        <v>16645.189999999999</v>
      </c>
      <c r="F29" s="3">
        <v>18714.8</v>
      </c>
      <c r="G29" s="3">
        <v>665153.32999999996</v>
      </c>
      <c r="H29" s="3">
        <v>0</v>
      </c>
      <c r="I29" s="3">
        <v>37429.65</v>
      </c>
      <c r="J29" s="3">
        <v>0</v>
      </c>
      <c r="K29" s="3">
        <v>72109.2</v>
      </c>
      <c r="L29" s="3">
        <v>32479.18</v>
      </c>
      <c r="M29" s="3">
        <v>0</v>
      </c>
      <c r="N29" s="3">
        <v>0</v>
      </c>
      <c r="O29" s="3">
        <v>14299.83</v>
      </c>
      <c r="P29" s="3">
        <v>4894.16</v>
      </c>
      <c r="Q29" s="3">
        <v>714.28</v>
      </c>
      <c r="R29" s="3">
        <v>240.28</v>
      </c>
      <c r="S29" s="3">
        <v>15398.97</v>
      </c>
      <c r="T29" s="3">
        <v>0</v>
      </c>
      <c r="U29" s="3">
        <v>0</v>
      </c>
      <c r="V29" s="3">
        <v>0</v>
      </c>
      <c r="W29" s="3">
        <v>4318.2</v>
      </c>
      <c r="X29" s="3">
        <v>0</v>
      </c>
      <c r="Y29" s="3">
        <v>0</v>
      </c>
      <c r="Z29" s="3">
        <v>0</v>
      </c>
      <c r="AA29" s="3">
        <v>30568</v>
      </c>
      <c r="AB29">
        <v>406281.77</v>
      </c>
      <c r="AC29">
        <v>2509.8200000000002</v>
      </c>
      <c r="AD29">
        <v>144257.21</v>
      </c>
      <c r="AE29">
        <v>40106.550000000003</v>
      </c>
      <c r="AF29">
        <v>49374.29</v>
      </c>
      <c r="AG29">
        <v>744.89</v>
      </c>
      <c r="AH29">
        <v>15220.57</v>
      </c>
      <c r="AI29">
        <v>3318.63</v>
      </c>
      <c r="AJ29">
        <v>2707.9</v>
      </c>
      <c r="AK29">
        <v>8782.51</v>
      </c>
      <c r="AL29">
        <v>1728.93</v>
      </c>
      <c r="AM29">
        <v>13242.76</v>
      </c>
      <c r="AN29">
        <v>2054.1</v>
      </c>
      <c r="AO29">
        <v>3999.8</v>
      </c>
      <c r="AP29">
        <v>2243.42</v>
      </c>
      <c r="AQ29">
        <v>19753.37</v>
      </c>
      <c r="AR29">
        <v>13722.5</v>
      </c>
      <c r="AS29">
        <v>3591.27</v>
      </c>
      <c r="AT29">
        <v>35228.32</v>
      </c>
      <c r="AU29">
        <v>16919.47</v>
      </c>
      <c r="AV29">
        <v>0</v>
      </c>
      <c r="AW29">
        <v>6192.53</v>
      </c>
      <c r="AX29">
        <v>3357.39</v>
      </c>
      <c r="AY29">
        <v>4276.83</v>
      </c>
      <c r="AZ29">
        <v>44361.34</v>
      </c>
      <c r="BA29">
        <v>209</v>
      </c>
      <c r="BB29">
        <v>13471.96</v>
      </c>
      <c r="BC29" s="3">
        <v>15740.48</v>
      </c>
      <c r="BD29" s="3">
        <v>0</v>
      </c>
      <c r="BE29" s="3">
        <v>0</v>
      </c>
      <c r="BF29" s="3">
        <v>0</v>
      </c>
      <c r="BG29" s="3">
        <v>0</v>
      </c>
      <c r="BH29" s="3">
        <v>1123.93</v>
      </c>
      <c r="BI29" s="3">
        <v>18160.47</v>
      </c>
      <c r="BJ29" s="3">
        <v>0</v>
      </c>
      <c r="BK29" s="3">
        <v>0</v>
      </c>
      <c r="BL29" s="3">
        <v>1</v>
      </c>
      <c r="BM29" s="3">
        <v>0</v>
      </c>
      <c r="BN29" s="3">
        <v>7000</v>
      </c>
      <c r="BO29" s="3">
        <v>0</v>
      </c>
      <c r="BP29" s="3">
        <v>0</v>
      </c>
      <c r="BQ29" s="3">
        <v>0</v>
      </c>
      <c r="BR29" s="3">
        <v>41427.410000000003</v>
      </c>
      <c r="BS29" s="3">
        <v>29875.27</v>
      </c>
      <c r="BT29" s="3">
        <v>0</v>
      </c>
      <c r="BU29" s="3">
        <v>19839.46</v>
      </c>
      <c r="BV29" s="3">
        <v>0</v>
      </c>
      <c r="BW29" s="3"/>
      <c r="BX29" s="2">
        <v>61266.87</v>
      </c>
      <c r="BY29" s="3">
        <f t="shared" si="52"/>
        <v>61266.87</v>
      </c>
      <c r="BZ29" s="3">
        <f t="shared" si="53"/>
        <v>0</v>
      </c>
      <c r="CB29" s="3">
        <f t="shared" si="51"/>
        <v>29875.270000000004</v>
      </c>
      <c r="CC29" s="3">
        <f t="shared" si="54"/>
        <v>29875.27</v>
      </c>
      <c r="CD29" s="30">
        <f t="shared" si="55"/>
        <v>0</v>
      </c>
      <c r="CF29" s="24">
        <f t="shared" si="56"/>
        <v>41427.089999999851</v>
      </c>
      <c r="CG29" s="3">
        <f t="shared" si="57"/>
        <v>19839.46</v>
      </c>
      <c r="CH29" s="3">
        <f t="shared" si="58"/>
        <v>0.32000000015250407</v>
      </c>
    </row>
    <row r="30" spans="1:86" ht="15" x14ac:dyDescent="0.25">
      <c r="A30" s="2">
        <v>2048</v>
      </c>
      <c r="B30" s="2" t="s">
        <v>442</v>
      </c>
      <c r="C30" s="2" t="s">
        <v>172</v>
      </c>
      <c r="D30" s="3">
        <v>32863.35</v>
      </c>
      <c r="E30" s="3">
        <v>79.63</v>
      </c>
      <c r="F30" s="3">
        <v>11945.15</v>
      </c>
      <c r="G30" s="3">
        <v>1141610.99</v>
      </c>
      <c r="H30" s="3">
        <v>0</v>
      </c>
      <c r="I30" s="3">
        <v>69557.649999999994</v>
      </c>
      <c r="J30" s="3">
        <v>0</v>
      </c>
      <c r="K30" s="3">
        <v>107843.27</v>
      </c>
      <c r="L30" s="3">
        <v>49473.63</v>
      </c>
      <c r="M30" s="3">
        <v>4500</v>
      </c>
      <c r="N30" s="3">
        <v>0</v>
      </c>
      <c r="O30" s="3">
        <v>1526.95</v>
      </c>
      <c r="P30" s="3">
        <v>5925.04</v>
      </c>
      <c r="Q30" s="3">
        <v>14710.61</v>
      </c>
      <c r="R30" s="3">
        <v>42.27</v>
      </c>
      <c r="S30" s="3">
        <v>3935.3</v>
      </c>
      <c r="T30" s="3">
        <v>0</v>
      </c>
      <c r="U30" s="3">
        <v>0</v>
      </c>
      <c r="V30" s="3">
        <v>0</v>
      </c>
      <c r="W30" s="3">
        <v>300.7</v>
      </c>
      <c r="X30" s="3">
        <v>0</v>
      </c>
      <c r="Y30" s="3">
        <v>0</v>
      </c>
      <c r="Z30" s="3">
        <v>0</v>
      </c>
      <c r="AA30" s="3">
        <v>61974</v>
      </c>
      <c r="AB30">
        <v>657747.17000000004</v>
      </c>
      <c r="AC30">
        <v>0</v>
      </c>
      <c r="AD30">
        <v>339820.82</v>
      </c>
      <c r="AE30">
        <v>0</v>
      </c>
      <c r="AF30">
        <v>52987.14</v>
      </c>
      <c r="AG30">
        <v>0</v>
      </c>
      <c r="AH30">
        <v>42033.7</v>
      </c>
      <c r="AI30">
        <v>5982.19</v>
      </c>
      <c r="AJ30">
        <v>2095.42</v>
      </c>
      <c r="AK30">
        <v>15006.22</v>
      </c>
      <c r="AL30">
        <v>4450.32</v>
      </c>
      <c r="AM30">
        <v>18658.740000000002</v>
      </c>
      <c r="AN30">
        <v>3737.59</v>
      </c>
      <c r="AO30">
        <v>64638.15</v>
      </c>
      <c r="AP30">
        <v>1791.46</v>
      </c>
      <c r="AQ30">
        <v>30106.13</v>
      </c>
      <c r="AR30">
        <v>18088.75</v>
      </c>
      <c r="AS30">
        <v>4221.5</v>
      </c>
      <c r="AT30">
        <v>44105.74</v>
      </c>
      <c r="AU30">
        <v>28051.88</v>
      </c>
      <c r="AV30">
        <v>0</v>
      </c>
      <c r="AW30">
        <v>8358.48</v>
      </c>
      <c r="AX30">
        <v>5637</v>
      </c>
      <c r="AY30">
        <v>86.75</v>
      </c>
      <c r="AZ30">
        <v>81781.94</v>
      </c>
      <c r="BA30">
        <v>18126.46</v>
      </c>
      <c r="BB30">
        <v>29004.1</v>
      </c>
      <c r="BC30" s="3">
        <v>20154.62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21232.61</v>
      </c>
      <c r="BJ30" s="3">
        <v>0</v>
      </c>
      <c r="BK30" s="3">
        <v>0</v>
      </c>
      <c r="BL30" s="3">
        <v>1</v>
      </c>
      <c r="BM30" s="3">
        <v>0</v>
      </c>
      <c r="BN30" s="3">
        <v>7182</v>
      </c>
      <c r="BO30" s="3">
        <v>0</v>
      </c>
      <c r="BP30" s="3">
        <v>8936.44</v>
      </c>
      <c r="BQ30" s="3">
        <v>0</v>
      </c>
      <c r="BR30" s="3">
        <v>-2709.2599999999998</v>
      </c>
      <c r="BS30" s="3">
        <v>17059.32</v>
      </c>
      <c r="BT30" s="3">
        <v>0</v>
      </c>
      <c r="BU30" s="3">
        <v>380.33</v>
      </c>
      <c r="BV30" s="3">
        <v>0</v>
      </c>
      <c r="BW30" s="3"/>
      <c r="BX30" s="2">
        <v>-2328.9299999999998</v>
      </c>
      <c r="BY30" s="3">
        <f t="shared" si="52"/>
        <v>-2328.9299999999998</v>
      </c>
      <c r="BZ30" s="3">
        <f t="shared" si="53"/>
        <v>0</v>
      </c>
      <c r="CB30" s="3">
        <f t="shared" si="51"/>
        <v>17059.32</v>
      </c>
      <c r="CC30" s="3">
        <f t="shared" si="54"/>
        <v>17059.32</v>
      </c>
      <c r="CD30" s="30">
        <f t="shared" si="55"/>
        <v>0</v>
      </c>
      <c r="CF30" s="24">
        <f t="shared" si="56"/>
        <v>-2709.2099999994971</v>
      </c>
      <c r="CG30" s="3">
        <f t="shared" si="57"/>
        <v>380.33</v>
      </c>
      <c r="CH30" s="3">
        <f t="shared" si="58"/>
        <v>-5.0000000502734565E-2</v>
      </c>
    </row>
    <row r="31" spans="1:86" ht="15" x14ac:dyDescent="0.25">
      <c r="A31" s="2">
        <v>2049</v>
      </c>
      <c r="B31" s="2" t="s">
        <v>443</v>
      </c>
      <c r="C31" s="2" t="s">
        <v>173</v>
      </c>
      <c r="D31" s="3">
        <v>15100.94</v>
      </c>
      <c r="E31" s="3">
        <v>0</v>
      </c>
      <c r="F31" s="3">
        <v>16991.310000000001</v>
      </c>
      <c r="G31" s="3">
        <v>282573.75</v>
      </c>
      <c r="H31" s="3">
        <v>0</v>
      </c>
      <c r="I31" s="3">
        <v>4400.0200000000004</v>
      </c>
      <c r="J31" s="3">
        <v>0</v>
      </c>
      <c r="K31" s="3">
        <v>16694</v>
      </c>
      <c r="L31" s="3">
        <v>11046.75</v>
      </c>
      <c r="M31" s="3">
        <v>0</v>
      </c>
      <c r="N31" s="3">
        <v>0</v>
      </c>
      <c r="O31" s="3">
        <v>5359.53</v>
      </c>
      <c r="P31" s="3">
        <v>7199.88</v>
      </c>
      <c r="Q31" s="3">
        <v>0</v>
      </c>
      <c r="R31" s="3">
        <v>4.29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16363</v>
      </c>
      <c r="AB31">
        <v>182542.52</v>
      </c>
      <c r="AC31">
        <v>1128.2</v>
      </c>
      <c r="AD31">
        <v>43089.61</v>
      </c>
      <c r="AE31">
        <v>0</v>
      </c>
      <c r="AF31">
        <v>17518.48</v>
      </c>
      <c r="AG31">
        <v>0</v>
      </c>
      <c r="AH31">
        <v>5756.29</v>
      </c>
      <c r="AI31">
        <v>1228.23</v>
      </c>
      <c r="AJ31">
        <v>3216.67</v>
      </c>
      <c r="AK31">
        <v>2957.57</v>
      </c>
      <c r="AL31">
        <v>644.11</v>
      </c>
      <c r="AM31">
        <v>4795.6000000000004</v>
      </c>
      <c r="AN31">
        <v>180</v>
      </c>
      <c r="AO31">
        <v>6339.73</v>
      </c>
      <c r="AP31">
        <v>557.07000000000005</v>
      </c>
      <c r="AQ31">
        <v>8715.08</v>
      </c>
      <c r="AR31">
        <v>5114.75</v>
      </c>
      <c r="AS31">
        <v>1104.51</v>
      </c>
      <c r="AT31">
        <v>22130.06</v>
      </c>
      <c r="AU31">
        <v>3965.24</v>
      </c>
      <c r="AV31">
        <v>0</v>
      </c>
      <c r="AW31">
        <v>647.27</v>
      </c>
      <c r="AX31">
        <v>1101.5</v>
      </c>
      <c r="AY31">
        <v>520.79999999999995</v>
      </c>
      <c r="AZ31">
        <v>20846.060000000001</v>
      </c>
      <c r="BA31">
        <v>0</v>
      </c>
      <c r="BB31">
        <v>5933.33</v>
      </c>
      <c r="BC31" s="3">
        <v>12804.6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15064.54</v>
      </c>
      <c r="BJ31" s="3">
        <v>0</v>
      </c>
      <c r="BK31" s="3">
        <v>0</v>
      </c>
      <c r="BL31" s="3">
        <v>1</v>
      </c>
      <c r="BM31" s="3">
        <v>0</v>
      </c>
      <c r="BN31" s="3">
        <v>11698.11</v>
      </c>
      <c r="BO31" s="3">
        <v>0</v>
      </c>
      <c r="BP31" s="3">
        <v>6882.4</v>
      </c>
      <c r="BQ31" s="3">
        <v>0</v>
      </c>
      <c r="BR31" s="3">
        <v>5904.72</v>
      </c>
      <c r="BS31" s="3">
        <v>13475.34</v>
      </c>
      <c r="BT31" s="3">
        <v>0</v>
      </c>
      <c r="BU31" s="3">
        <v>0</v>
      </c>
      <c r="BV31" s="3">
        <v>0</v>
      </c>
      <c r="BW31" s="3"/>
      <c r="BX31" s="2">
        <v>5904.72</v>
      </c>
      <c r="BY31" s="3">
        <f t="shared" si="52"/>
        <v>5904.72</v>
      </c>
      <c r="BZ31" s="3">
        <f t="shared" si="53"/>
        <v>0</v>
      </c>
      <c r="CB31" s="3">
        <f t="shared" si="51"/>
        <v>13475.340000000002</v>
      </c>
      <c r="CC31" s="3">
        <f t="shared" si="54"/>
        <v>13475.34</v>
      </c>
      <c r="CD31" s="30">
        <f t="shared" si="55"/>
        <v>0</v>
      </c>
      <c r="CF31" s="24">
        <f t="shared" si="56"/>
        <v>5904.8800000000047</v>
      </c>
      <c r="CG31" s="3">
        <f t="shared" si="57"/>
        <v>0</v>
      </c>
      <c r="CH31" s="3">
        <f t="shared" si="58"/>
        <v>-0.16000000000440195</v>
      </c>
    </row>
    <row r="32" spans="1:86" ht="15" x14ac:dyDescent="0.25">
      <c r="A32" s="2">
        <v>2050</v>
      </c>
      <c r="B32" s="2" t="s">
        <v>444</v>
      </c>
      <c r="C32" s="2" t="s">
        <v>174</v>
      </c>
      <c r="D32" s="3">
        <v>67655.460000000006</v>
      </c>
      <c r="E32" s="3">
        <v>0</v>
      </c>
      <c r="F32" s="3">
        <v>4704.97</v>
      </c>
      <c r="G32" s="3">
        <v>465326.11</v>
      </c>
      <c r="H32" s="3">
        <v>0</v>
      </c>
      <c r="I32" s="3">
        <v>25889.71</v>
      </c>
      <c r="J32" s="3">
        <v>0</v>
      </c>
      <c r="K32" s="3">
        <v>15540</v>
      </c>
      <c r="L32" s="3">
        <v>16491.88</v>
      </c>
      <c r="M32" s="3">
        <v>0</v>
      </c>
      <c r="N32" s="3">
        <v>0</v>
      </c>
      <c r="O32" s="3">
        <v>10498.61</v>
      </c>
      <c r="P32" s="3">
        <v>16262.13</v>
      </c>
      <c r="Q32" s="3">
        <v>2367.8200000000002</v>
      </c>
      <c r="R32" s="3">
        <v>25.4</v>
      </c>
      <c r="S32" s="3">
        <v>1663.87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32744</v>
      </c>
      <c r="AB32">
        <v>296902.46000000002</v>
      </c>
      <c r="AC32">
        <v>6809.18</v>
      </c>
      <c r="AD32">
        <v>96734.38</v>
      </c>
      <c r="AE32">
        <v>0</v>
      </c>
      <c r="AF32">
        <v>31794.94</v>
      </c>
      <c r="AG32">
        <v>0</v>
      </c>
      <c r="AH32">
        <v>9900.41</v>
      </c>
      <c r="AI32">
        <v>2907.6</v>
      </c>
      <c r="AJ32">
        <v>3785.75</v>
      </c>
      <c r="AK32">
        <v>6202.81</v>
      </c>
      <c r="AL32">
        <v>581.53</v>
      </c>
      <c r="AM32">
        <v>21529.15</v>
      </c>
      <c r="AN32">
        <v>700.12</v>
      </c>
      <c r="AO32">
        <v>20935.14</v>
      </c>
      <c r="AP32">
        <v>1226.97</v>
      </c>
      <c r="AQ32">
        <v>9224.31</v>
      </c>
      <c r="AR32">
        <v>6362.25</v>
      </c>
      <c r="AS32">
        <v>707.76</v>
      </c>
      <c r="AT32">
        <v>38959.71</v>
      </c>
      <c r="AU32">
        <v>16028.07</v>
      </c>
      <c r="AV32">
        <v>0</v>
      </c>
      <c r="AW32">
        <v>2510.98</v>
      </c>
      <c r="AX32">
        <v>2852.44</v>
      </c>
      <c r="AY32">
        <v>3324.22</v>
      </c>
      <c r="AZ32">
        <v>37691.449999999997</v>
      </c>
      <c r="BA32">
        <v>9111.56</v>
      </c>
      <c r="BB32">
        <v>16707.28</v>
      </c>
      <c r="BC32" s="3">
        <v>14142.15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16817.900000000001</v>
      </c>
      <c r="BJ32" s="3">
        <v>0</v>
      </c>
      <c r="BK32" s="3">
        <v>0</v>
      </c>
      <c r="BL32" s="3">
        <v>1</v>
      </c>
      <c r="BM32" s="3">
        <v>0</v>
      </c>
      <c r="BN32" s="3">
        <v>4313.3999999999996</v>
      </c>
      <c r="BO32" s="3">
        <v>0</v>
      </c>
      <c r="BP32" s="3">
        <v>5000</v>
      </c>
      <c r="BQ32" s="3">
        <v>0</v>
      </c>
      <c r="BR32" s="3">
        <v>-3167.52</v>
      </c>
      <c r="BS32" s="3">
        <v>12209.47</v>
      </c>
      <c r="BT32" s="3">
        <v>0</v>
      </c>
      <c r="BU32" s="3">
        <v>0</v>
      </c>
      <c r="BV32" s="3">
        <v>0</v>
      </c>
      <c r="BW32" s="3"/>
      <c r="BX32" s="2">
        <v>-3167.52</v>
      </c>
      <c r="BY32" s="3">
        <f t="shared" si="52"/>
        <v>-3167.52</v>
      </c>
      <c r="BZ32" s="3">
        <f t="shared" si="53"/>
        <v>0</v>
      </c>
      <c r="CB32" s="3">
        <f t="shared" si="51"/>
        <v>12209.470000000001</v>
      </c>
      <c r="CC32" s="3">
        <f t="shared" si="54"/>
        <v>12209.47</v>
      </c>
      <c r="CD32" s="30">
        <f t="shared" si="55"/>
        <v>0</v>
      </c>
      <c r="CF32" s="24">
        <f t="shared" si="56"/>
        <v>-3167.6299999998882</v>
      </c>
      <c r="CG32" s="3">
        <f t="shared" si="57"/>
        <v>0</v>
      </c>
      <c r="CH32" s="3">
        <f t="shared" si="58"/>
        <v>0.10999999988825948</v>
      </c>
    </row>
    <row r="33" spans="1:86" ht="15" x14ac:dyDescent="0.25">
      <c r="A33" s="2">
        <v>2051</v>
      </c>
      <c r="B33" s="2" t="s">
        <v>445</v>
      </c>
      <c r="C33" s="2" t="s">
        <v>175</v>
      </c>
      <c r="D33" s="3">
        <v>53817.15</v>
      </c>
      <c r="E33" s="3">
        <v>17.3</v>
      </c>
      <c r="F33" s="3">
        <v>53353.26</v>
      </c>
      <c r="G33" s="3">
        <v>341462.83</v>
      </c>
      <c r="H33" s="3">
        <v>0</v>
      </c>
      <c r="I33" s="3">
        <v>10737.8</v>
      </c>
      <c r="J33" s="3">
        <v>0</v>
      </c>
      <c r="K33" s="3">
        <v>8310</v>
      </c>
      <c r="L33" s="3">
        <v>13096.25</v>
      </c>
      <c r="M33" s="3">
        <v>0</v>
      </c>
      <c r="N33" s="3">
        <v>0</v>
      </c>
      <c r="O33" s="3">
        <v>25730.33</v>
      </c>
      <c r="P33" s="3">
        <v>8787.36</v>
      </c>
      <c r="Q33" s="3">
        <v>0</v>
      </c>
      <c r="R33" s="3">
        <v>11.79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22043</v>
      </c>
      <c r="AB33">
        <v>170474.78</v>
      </c>
      <c r="AC33">
        <v>0</v>
      </c>
      <c r="AD33">
        <v>68030.86</v>
      </c>
      <c r="AE33">
        <v>0</v>
      </c>
      <c r="AF33">
        <v>23384.58</v>
      </c>
      <c r="AG33">
        <v>0</v>
      </c>
      <c r="AH33">
        <v>8951.7000000000007</v>
      </c>
      <c r="AI33">
        <v>1179.3499999999999</v>
      </c>
      <c r="AJ33">
        <v>1017</v>
      </c>
      <c r="AK33">
        <v>3568.71</v>
      </c>
      <c r="AL33">
        <v>1173.1600000000001</v>
      </c>
      <c r="AM33">
        <v>54901.37</v>
      </c>
      <c r="AN33">
        <v>74.33</v>
      </c>
      <c r="AO33">
        <v>11241.07</v>
      </c>
      <c r="AP33">
        <v>821.71</v>
      </c>
      <c r="AQ33">
        <v>10040.18</v>
      </c>
      <c r="AR33">
        <v>3443.1</v>
      </c>
      <c r="AS33">
        <v>3534.67</v>
      </c>
      <c r="AT33">
        <v>32247.24</v>
      </c>
      <c r="AU33">
        <v>6802.94</v>
      </c>
      <c r="AV33">
        <v>0</v>
      </c>
      <c r="AW33">
        <v>3178.1</v>
      </c>
      <c r="AX33">
        <v>1343</v>
      </c>
      <c r="AY33">
        <v>9949.3799999999974</v>
      </c>
      <c r="AZ33">
        <v>27177.96</v>
      </c>
      <c r="BA33">
        <v>2285.5</v>
      </c>
      <c r="BB33">
        <v>6494</v>
      </c>
      <c r="BC33" s="3">
        <v>9591.56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15471.57</v>
      </c>
      <c r="BJ33" s="3">
        <v>0</v>
      </c>
      <c r="BK33" s="3">
        <v>0</v>
      </c>
      <c r="BL33" s="3">
        <v>1</v>
      </c>
      <c r="BM33" s="3">
        <v>0</v>
      </c>
      <c r="BN33" s="3">
        <v>56761.5</v>
      </c>
      <c r="BO33" s="3">
        <v>0</v>
      </c>
      <c r="BP33" s="3">
        <v>562</v>
      </c>
      <c r="BQ33" s="3">
        <v>0</v>
      </c>
      <c r="BR33" s="3">
        <v>23090.14</v>
      </c>
      <c r="BS33" s="3">
        <v>9480.1</v>
      </c>
      <c r="BT33" s="3">
        <v>2021.23</v>
      </c>
      <c r="BU33" s="3">
        <v>17.3</v>
      </c>
      <c r="BV33" s="3">
        <v>0</v>
      </c>
      <c r="BW33" s="3"/>
      <c r="BX33" s="2">
        <v>23107.439999999999</v>
      </c>
      <c r="BY33" s="3">
        <f t="shared" si="52"/>
        <v>23107.439999999999</v>
      </c>
      <c r="BZ33" s="3">
        <f t="shared" si="53"/>
        <v>0</v>
      </c>
      <c r="CB33" s="3">
        <f t="shared" si="51"/>
        <v>11501.330000000002</v>
      </c>
      <c r="CC33" s="3">
        <f t="shared" si="54"/>
        <v>11501.33</v>
      </c>
      <c r="CD33" s="30">
        <f t="shared" si="55"/>
        <v>0</v>
      </c>
      <c r="CF33" s="24">
        <f t="shared" si="56"/>
        <v>23090.260000000009</v>
      </c>
      <c r="CG33" s="3">
        <f t="shared" si="57"/>
        <v>17.3</v>
      </c>
      <c r="CH33" s="3">
        <f t="shared" si="58"/>
        <v>-0.12000000001062361</v>
      </c>
    </row>
    <row r="34" spans="1:86" ht="15" x14ac:dyDescent="0.25">
      <c r="A34" s="2">
        <v>2052</v>
      </c>
      <c r="B34" s="2" t="s">
        <v>446</v>
      </c>
      <c r="C34" s="2" t="s">
        <v>176</v>
      </c>
      <c r="D34" s="3">
        <v>59896.959999999999</v>
      </c>
      <c r="E34" s="3">
        <v>-323.47000000000003</v>
      </c>
      <c r="F34" s="3">
        <v>8748.82</v>
      </c>
      <c r="G34" s="3">
        <v>370189.33</v>
      </c>
      <c r="H34" s="3">
        <v>0</v>
      </c>
      <c r="I34" s="3">
        <v>9615</v>
      </c>
      <c r="J34" s="3">
        <v>0</v>
      </c>
      <c r="K34" s="3">
        <v>15900</v>
      </c>
      <c r="L34" s="3">
        <v>13488.5</v>
      </c>
      <c r="M34" s="3">
        <v>0</v>
      </c>
      <c r="N34" s="3">
        <v>0</v>
      </c>
      <c r="O34" s="3">
        <v>13812.94</v>
      </c>
      <c r="P34" s="3">
        <v>8304.64</v>
      </c>
      <c r="Q34" s="3">
        <v>392.98</v>
      </c>
      <c r="R34" s="3">
        <v>168.88</v>
      </c>
      <c r="S34" s="3">
        <v>4942.55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27436</v>
      </c>
      <c r="AB34">
        <v>170056.83</v>
      </c>
      <c r="AC34">
        <v>2037.69</v>
      </c>
      <c r="AD34">
        <v>69607.39</v>
      </c>
      <c r="AE34">
        <v>0</v>
      </c>
      <c r="AF34">
        <v>19124.05</v>
      </c>
      <c r="AG34">
        <v>0</v>
      </c>
      <c r="AH34">
        <v>9783.6</v>
      </c>
      <c r="AI34">
        <v>1322.42</v>
      </c>
      <c r="AJ34">
        <v>0</v>
      </c>
      <c r="AK34">
        <v>3963.62</v>
      </c>
      <c r="AL34">
        <v>1325.54</v>
      </c>
      <c r="AM34">
        <v>17737.36</v>
      </c>
      <c r="AN34">
        <v>1142.52</v>
      </c>
      <c r="AO34">
        <v>9415.33</v>
      </c>
      <c r="AP34">
        <v>928.45</v>
      </c>
      <c r="AQ34">
        <v>9738.25</v>
      </c>
      <c r="AR34">
        <v>3443.1</v>
      </c>
      <c r="AS34">
        <v>1231.49</v>
      </c>
      <c r="AT34" s="25">
        <v>24632.63</v>
      </c>
      <c r="AU34">
        <v>7916.16</v>
      </c>
      <c r="AV34">
        <v>0</v>
      </c>
      <c r="AW34">
        <v>978.94</v>
      </c>
      <c r="AX34">
        <v>1525.5</v>
      </c>
      <c r="AY34">
        <v>75319.89</v>
      </c>
      <c r="AZ34">
        <v>27827.84</v>
      </c>
      <c r="BA34">
        <v>224</v>
      </c>
      <c r="BB34">
        <v>8962.3700000000008</v>
      </c>
      <c r="BC34" s="3">
        <v>11603.47</v>
      </c>
      <c r="BD34" s="3">
        <v>0</v>
      </c>
      <c r="BE34" s="3">
        <v>0</v>
      </c>
      <c r="BF34" s="3">
        <v>0</v>
      </c>
      <c r="BG34" s="3">
        <v>1464.15</v>
      </c>
      <c r="BH34" s="3">
        <v>0</v>
      </c>
      <c r="BI34" s="3">
        <v>15534.19</v>
      </c>
      <c r="BJ34" s="3">
        <v>0</v>
      </c>
      <c r="BK34" s="3">
        <v>0</v>
      </c>
      <c r="BL34" s="3">
        <v>1</v>
      </c>
      <c r="BM34" s="3">
        <v>0</v>
      </c>
      <c r="BN34" s="3">
        <v>0</v>
      </c>
      <c r="BO34" s="3">
        <v>0</v>
      </c>
      <c r="BP34" s="3">
        <v>6035.89</v>
      </c>
      <c r="BQ34" s="3">
        <v>0</v>
      </c>
      <c r="BR34" s="3">
        <v>44299.83</v>
      </c>
      <c r="BS34" s="3">
        <v>18247.12</v>
      </c>
      <c r="BT34" s="3">
        <v>0</v>
      </c>
      <c r="BU34" s="3">
        <v>-1787.6200000000001</v>
      </c>
      <c r="BV34" s="3">
        <v>0</v>
      </c>
      <c r="BW34" s="3"/>
      <c r="BX34" s="2">
        <v>42512.21</v>
      </c>
      <c r="BY34" s="3">
        <f t="shared" si="52"/>
        <v>42512.21</v>
      </c>
      <c r="BZ34" s="3">
        <f t="shared" si="53"/>
        <v>0</v>
      </c>
      <c r="CB34" s="3">
        <f t="shared" si="51"/>
        <v>18247.120000000003</v>
      </c>
      <c r="CC34" s="3">
        <f t="shared" si="54"/>
        <v>18247.12</v>
      </c>
      <c r="CD34" s="30">
        <f t="shared" si="55"/>
        <v>0</v>
      </c>
      <c r="CF34" s="24">
        <f t="shared" si="56"/>
        <v>44299.340000000142</v>
      </c>
      <c r="CG34" s="3">
        <f t="shared" si="57"/>
        <v>-1787.6200000000001</v>
      </c>
      <c r="CH34" s="3">
        <f t="shared" si="58"/>
        <v>0.48999999985721843</v>
      </c>
    </row>
    <row r="35" spans="1:86" ht="15" x14ac:dyDescent="0.25">
      <c r="A35" s="2">
        <v>2053</v>
      </c>
      <c r="B35" s="2" t="s">
        <v>447</v>
      </c>
      <c r="C35" s="2" t="s">
        <v>177</v>
      </c>
      <c r="D35" s="3">
        <v>146648.51</v>
      </c>
      <c r="E35" s="3">
        <v>124164.24</v>
      </c>
      <c r="F35" s="3">
        <v>12831.44</v>
      </c>
      <c r="G35" s="3">
        <v>1768243.41</v>
      </c>
      <c r="H35" s="3">
        <v>0</v>
      </c>
      <c r="I35" s="3">
        <v>113463.54</v>
      </c>
      <c r="J35" s="3">
        <v>0</v>
      </c>
      <c r="K35" s="3">
        <v>79876</v>
      </c>
      <c r="L35" s="3">
        <v>66213.13</v>
      </c>
      <c r="M35" s="3">
        <v>0</v>
      </c>
      <c r="N35" s="3">
        <v>0</v>
      </c>
      <c r="O35" s="3">
        <v>7651.66</v>
      </c>
      <c r="P35" s="3">
        <v>53862.43</v>
      </c>
      <c r="Q35" s="3">
        <v>17555.349999999999</v>
      </c>
      <c r="R35" s="3">
        <v>9211.08</v>
      </c>
      <c r="S35" s="3">
        <v>14478</v>
      </c>
      <c r="T35" s="3">
        <v>0</v>
      </c>
      <c r="U35" s="3">
        <v>0</v>
      </c>
      <c r="V35" s="3">
        <v>0</v>
      </c>
      <c r="W35" s="3">
        <v>108034.63</v>
      </c>
      <c r="X35" s="3">
        <v>0</v>
      </c>
      <c r="Y35" s="3">
        <v>0</v>
      </c>
      <c r="Z35" s="3">
        <v>0</v>
      </c>
      <c r="AA35" s="3">
        <v>84606</v>
      </c>
      <c r="AB35">
        <v>990483.13</v>
      </c>
      <c r="AC35">
        <v>36843.620000000003</v>
      </c>
      <c r="AD35">
        <v>469761.24</v>
      </c>
      <c r="AE35">
        <v>0</v>
      </c>
      <c r="AF35">
        <v>79291</v>
      </c>
      <c r="AG35">
        <v>258.06</v>
      </c>
      <c r="AH35">
        <v>70885.850000000006</v>
      </c>
      <c r="AI35">
        <v>11667.15</v>
      </c>
      <c r="AJ35">
        <v>9919</v>
      </c>
      <c r="AK35">
        <v>24617.119999999999</v>
      </c>
      <c r="AL35">
        <v>10395.44</v>
      </c>
      <c r="AM35">
        <v>50011.56</v>
      </c>
      <c r="AN35">
        <v>2426.2600000000002</v>
      </c>
      <c r="AO35">
        <v>65266.68</v>
      </c>
      <c r="AP35">
        <v>5516.35</v>
      </c>
      <c r="AQ35">
        <v>36114.92</v>
      </c>
      <c r="AR35">
        <v>22954</v>
      </c>
      <c r="AS35">
        <v>3990.93</v>
      </c>
      <c r="AT35">
        <v>81814.48</v>
      </c>
      <c r="AU35">
        <v>27323.48</v>
      </c>
      <c r="AV35">
        <v>0</v>
      </c>
      <c r="AW35">
        <v>16589.189999999999</v>
      </c>
      <c r="AX35">
        <v>11526</v>
      </c>
      <c r="AY35">
        <v>15025.12</v>
      </c>
      <c r="AZ35">
        <v>153640.25</v>
      </c>
      <c r="BA35">
        <v>42312.7</v>
      </c>
      <c r="BB35">
        <v>48328.53</v>
      </c>
      <c r="BC35" s="3">
        <v>39395.78</v>
      </c>
      <c r="BD35" s="3">
        <v>0</v>
      </c>
      <c r="BE35" s="3">
        <v>0</v>
      </c>
      <c r="BF35" s="3">
        <v>0</v>
      </c>
      <c r="BG35" s="3">
        <v>75234.36</v>
      </c>
      <c r="BH35" s="3">
        <v>0</v>
      </c>
      <c r="BI35" s="3">
        <v>27024.959999999999</v>
      </c>
      <c r="BJ35" s="3">
        <v>0</v>
      </c>
      <c r="BK35" s="3">
        <v>0</v>
      </c>
      <c r="BL35" s="3">
        <v>1</v>
      </c>
      <c r="BM35" s="3">
        <v>0</v>
      </c>
      <c r="BN35" s="3">
        <v>19310.490000000002</v>
      </c>
      <c r="BO35" s="3">
        <v>0</v>
      </c>
      <c r="BP35" s="3">
        <v>0</v>
      </c>
      <c r="BQ35" s="3">
        <v>0</v>
      </c>
      <c r="BR35" s="3">
        <v>35451.709999999992</v>
      </c>
      <c r="BS35" s="3">
        <v>20545.91</v>
      </c>
      <c r="BT35" s="3">
        <v>0</v>
      </c>
      <c r="BU35" s="3">
        <v>156964.51</v>
      </c>
      <c r="BV35" s="3">
        <v>0</v>
      </c>
      <c r="BW35" s="3"/>
      <c r="BX35" s="2">
        <v>192416.22</v>
      </c>
      <c r="BY35" s="3">
        <f t="shared" si="52"/>
        <v>192416.22</v>
      </c>
      <c r="BZ35" s="3">
        <f t="shared" si="53"/>
        <v>0</v>
      </c>
      <c r="CB35" s="3">
        <f t="shared" si="51"/>
        <v>20545.91</v>
      </c>
      <c r="CC35" s="3">
        <f t="shared" si="54"/>
        <v>20545.91</v>
      </c>
      <c r="CD35" s="30">
        <f t="shared" si="55"/>
        <v>0</v>
      </c>
      <c r="CF35" s="24">
        <f t="shared" si="56"/>
        <v>35451.270000000484</v>
      </c>
      <c r="CG35" s="3">
        <f t="shared" si="57"/>
        <v>156964.51</v>
      </c>
      <c r="CH35" s="3">
        <f t="shared" si="58"/>
        <v>0.43999999950756319</v>
      </c>
    </row>
    <row r="36" spans="1:86" ht="15" x14ac:dyDescent="0.25">
      <c r="A36" s="2">
        <v>2057</v>
      </c>
      <c r="B36" s="2" t="s">
        <v>448</v>
      </c>
      <c r="C36" s="2" t="s">
        <v>178</v>
      </c>
      <c r="D36" s="3">
        <v>138326.07</v>
      </c>
      <c r="E36" s="3">
        <v>1843.48</v>
      </c>
      <c r="F36" s="3">
        <v>2928.54</v>
      </c>
      <c r="G36" s="3">
        <v>849610.04</v>
      </c>
      <c r="H36" s="3">
        <v>0</v>
      </c>
      <c r="I36" s="3">
        <v>23789.200000000001</v>
      </c>
      <c r="J36" s="3">
        <v>0</v>
      </c>
      <c r="K36" s="3">
        <v>70993</v>
      </c>
      <c r="L36" s="3">
        <v>37427.5</v>
      </c>
      <c r="M36" s="3">
        <v>0</v>
      </c>
      <c r="N36" s="3">
        <v>0</v>
      </c>
      <c r="O36" s="3">
        <v>17476.53</v>
      </c>
      <c r="P36" s="3">
        <v>2304.8000000000002</v>
      </c>
      <c r="Q36" s="3">
        <v>4955.05</v>
      </c>
      <c r="R36" s="3">
        <v>8299.2099999999991</v>
      </c>
      <c r="S36" s="3">
        <v>2000.5</v>
      </c>
      <c r="T36" s="3">
        <v>0</v>
      </c>
      <c r="U36" s="3">
        <v>0</v>
      </c>
      <c r="V36" s="3">
        <v>0</v>
      </c>
      <c r="W36" s="3">
        <v>7073.83</v>
      </c>
      <c r="X36" s="3">
        <v>0</v>
      </c>
      <c r="Y36" s="3">
        <v>0</v>
      </c>
      <c r="Z36" s="3">
        <v>0</v>
      </c>
      <c r="AA36" s="3">
        <v>52364</v>
      </c>
      <c r="AB36">
        <v>458321.69</v>
      </c>
      <c r="AC36">
        <v>13127.83</v>
      </c>
      <c r="AD36">
        <v>261836.18</v>
      </c>
      <c r="AE36">
        <v>0</v>
      </c>
      <c r="AF36">
        <v>35981.5</v>
      </c>
      <c r="AG36">
        <v>0</v>
      </c>
      <c r="AH36">
        <v>30049.18</v>
      </c>
      <c r="AI36">
        <v>3738.99</v>
      </c>
      <c r="AJ36">
        <v>12096.2</v>
      </c>
      <c r="AK36">
        <v>8812.8799999999992</v>
      </c>
      <c r="AL36">
        <v>2095.42</v>
      </c>
      <c r="AM36">
        <v>10544.4</v>
      </c>
      <c r="AN36">
        <v>2787.2</v>
      </c>
      <c r="AO36">
        <v>42468.7</v>
      </c>
      <c r="AP36">
        <v>8013.75</v>
      </c>
      <c r="AQ36">
        <v>21254.93</v>
      </c>
      <c r="AR36">
        <v>13348.25</v>
      </c>
      <c r="AS36">
        <v>1940.08</v>
      </c>
      <c r="AT36">
        <v>45910.13</v>
      </c>
      <c r="AU36">
        <v>8161.18</v>
      </c>
      <c r="AV36">
        <v>0</v>
      </c>
      <c r="AW36">
        <v>2368.4299999999998</v>
      </c>
      <c r="AX36">
        <v>4039.5</v>
      </c>
      <c r="AY36">
        <v>730</v>
      </c>
      <c r="AZ36">
        <v>63793.19</v>
      </c>
      <c r="BA36">
        <v>4759.5</v>
      </c>
      <c r="BB36">
        <v>27348.66</v>
      </c>
      <c r="BC36" s="3">
        <v>19507.54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19097.27</v>
      </c>
      <c r="BJ36" s="3">
        <v>0</v>
      </c>
      <c r="BK36" s="3">
        <v>0</v>
      </c>
      <c r="BL36" s="3">
        <v>1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104510.76000000001</v>
      </c>
      <c r="BS36" s="3">
        <v>22025.81</v>
      </c>
      <c r="BT36" s="3">
        <v>0</v>
      </c>
      <c r="BU36" s="3">
        <v>8917.31</v>
      </c>
      <c r="BV36" s="3">
        <v>0</v>
      </c>
      <c r="BW36" s="3"/>
      <c r="BX36" s="2">
        <v>113428.07</v>
      </c>
      <c r="BY36" s="3">
        <f t="shared" si="52"/>
        <v>113428.07</v>
      </c>
      <c r="BZ36" s="3">
        <f t="shared" si="53"/>
        <v>0</v>
      </c>
      <c r="CB36" s="3">
        <f t="shared" si="51"/>
        <v>22025.81</v>
      </c>
      <c r="CC36" s="3">
        <f t="shared" si="54"/>
        <v>22025.81</v>
      </c>
      <c r="CD36" s="30">
        <f t="shared" si="55"/>
        <v>0</v>
      </c>
      <c r="CF36" s="24">
        <f t="shared" si="56"/>
        <v>104510.59000000008</v>
      </c>
      <c r="CG36" s="3">
        <f t="shared" si="57"/>
        <v>8917.31</v>
      </c>
      <c r="CH36" s="3">
        <f t="shared" si="58"/>
        <v>0.1699999999236752</v>
      </c>
    </row>
    <row r="37" spans="1:86" ht="15" x14ac:dyDescent="0.25">
      <c r="A37" s="2">
        <v>2058</v>
      </c>
      <c r="B37" s="2" t="s">
        <v>449</v>
      </c>
      <c r="C37" s="2" t="s">
        <v>179</v>
      </c>
      <c r="D37" s="3">
        <v>214024.87</v>
      </c>
      <c r="E37" s="3">
        <v>37862.03</v>
      </c>
      <c r="F37" s="3">
        <v>-1730.99</v>
      </c>
      <c r="G37" s="3">
        <v>1533271.16</v>
      </c>
      <c r="H37" s="3">
        <v>0</v>
      </c>
      <c r="I37" s="3">
        <v>82006.55</v>
      </c>
      <c r="J37" s="3">
        <v>0</v>
      </c>
      <c r="K37" s="3">
        <v>71965</v>
      </c>
      <c r="L37" s="3">
        <v>56714.75</v>
      </c>
      <c r="M37" s="3">
        <v>0</v>
      </c>
      <c r="N37" s="3">
        <v>4955</v>
      </c>
      <c r="O37" s="3">
        <v>12671.29</v>
      </c>
      <c r="P37" s="3">
        <v>44522.74</v>
      </c>
      <c r="Q37" s="3">
        <v>5423.08</v>
      </c>
      <c r="R37" s="3">
        <v>24.97</v>
      </c>
      <c r="S37" s="3">
        <v>1260.9000000000001</v>
      </c>
      <c r="T37" s="3">
        <v>0</v>
      </c>
      <c r="U37" s="3">
        <v>0</v>
      </c>
      <c r="V37" s="3">
        <v>0</v>
      </c>
      <c r="W37" s="3">
        <v>14968</v>
      </c>
      <c r="X37" s="3">
        <v>0</v>
      </c>
      <c r="Y37" s="3">
        <v>0</v>
      </c>
      <c r="Z37" s="3">
        <v>0</v>
      </c>
      <c r="AA37" s="3">
        <v>77573</v>
      </c>
      <c r="AB37">
        <v>1013198.48</v>
      </c>
      <c r="AC37">
        <v>11007.16</v>
      </c>
      <c r="AD37">
        <v>315824.21999999997</v>
      </c>
      <c r="AE37">
        <v>50558.37</v>
      </c>
      <c r="AF37">
        <v>66608.86</v>
      </c>
      <c r="AG37">
        <v>0</v>
      </c>
      <c r="AH37">
        <v>45779.07</v>
      </c>
      <c r="AI37">
        <v>11532.43</v>
      </c>
      <c r="AJ37">
        <v>2043</v>
      </c>
      <c r="AK37">
        <v>17620.830000000002</v>
      </c>
      <c r="AL37">
        <v>4484.18</v>
      </c>
      <c r="AM37">
        <v>54324.67</v>
      </c>
      <c r="AN37">
        <v>2168.79</v>
      </c>
      <c r="AO37">
        <v>5873.22</v>
      </c>
      <c r="AP37">
        <v>4755.03</v>
      </c>
      <c r="AQ37">
        <v>34258.11</v>
      </c>
      <c r="AR37">
        <v>22455</v>
      </c>
      <c r="AS37">
        <v>2424.71</v>
      </c>
      <c r="AT37">
        <v>40734.089999999997</v>
      </c>
      <c r="AU37">
        <v>38038.620000000003</v>
      </c>
      <c r="AV37">
        <v>0</v>
      </c>
      <c r="AW37">
        <v>2486.4299999999998</v>
      </c>
      <c r="AX37">
        <v>10027.75</v>
      </c>
      <c r="AY37">
        <v>6862.99</v>
      </c>
      <c r="AZ37">
        <v>132981.71</v>
      </c>
      <c r="BA37">
        <v>0</v>
      </c>
      <c r="BB37">
        <v>25232.67</v>
      </c>
      <c r="BC37" s="3">
        <v>31614.81</v>
      </c>
      <c r="BD37" s="3">
        <v>0</v>
      </c>
      <c r="BE37" s="3">
        <v>0</v>
      </c>
      <c r="BF37" s="3">
        <v>0</v>
      </c>
      <c r="BG37" s="3">
        <v>9841.76</v>
      </c>
      <c r="BH37" s="3">
        <v>0</v>
      </c>
      <c r="BI37" s="3">
        <v>24614.09</v>
      </c>
      <c r="BJ37" s="3">
        <v>0</v>
      </c>
      <c r="BK37" s="3">
        <v>0</v>
      </c>
      <c r="BL37" s="3">
        <v>1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151518.07</v>
      </c>
      <c r="BS37" s="3">
        <v>22883.1</v>
      </c>
      <c r="BT37" s="3">
        <v>0</v>
      </c>
      <c r="BU37" s="3">
        <v>42988.27</v>
      </c>
      <c r="BV37" s="3">
        <v>0</v>
      </c>
      <c r="BW37" s="3"/>
      <c r="BX37" s="2">
        <v>194506.34</v>
      </c>
      <c r="BY37" s="3">
        <f t="shared" si="52"/>
        <v>194506.34</v>
      </c>
      <c r="BZ37" s="3">
        <f t="shared" si="53"/>
        <v>0</v>
      </c>
      <c r="CB37" s="3">
        <f t="shared" si="51"/>
        <v>22883.1</v>
      </c>
      <c r="CC37" s="3">
        <f t="shared" si="54"/>
        <v>22883.1</v>
      </c>
      <c r="CD37" s="30">
        <f t="shared" si="55"/>
        <v>0</v>
      </c>
      <c r="CF37" s="24">
        <f t="shared" si="56"/>
        <v>151518.10999999987</v>
      </c>
      <c r="CG37" s="3">
        <f t="shared" si="57"/>
        <v>42988.27</v>
      </c>
      <c r="CH37" s="3">
        <f t="shared" si="58"/>
        <v>-3.9999999869905878E-2</v>
      </c>
    </row>
    <row r="38" spans="1:86" ht="15" x14ac:dyDescent="0.25">
      <c r="A38" s="2">
        <v>2060</v>
      </c>
      <c r="B38" s="2" t="s">
        <v>450</v>
      </c>
      <c r="C38" s="2" t="s">
        <v>180</v>
      </c>
      <c r="D38" s="3">
        <v>110847.42</v>
      </c>
      <c r="E38" s="3">
        <v>6460.1</v>
      </c>
      <c r="F38" s="3">
        <v>5957.17</v>
      </c>
      <c r="G38" s="3">
        <v>1031703.74</v>
      </c>
      <c r="H38" s="3">
        <v>0</v>
      </c>
      <c r="I38" s="3">
        <v>58470.25</v>
      </c>
      <c r="J38" s="3">
        <v>0</v>
      </c>
      <c r="K38" s="3">
        <v>89650</v>
      </c>
      <c r="L38" s="3">
        <v>45799.38</v>
      </c>
      <c r="M38" s="3">
        <v>0</v>
      </c>
      <c r="N38" s="3">
        <v>0</v>
      </c>
      <c r="O38" s="3">
        <v>28663.34</v>
      </c>
      <c r="P38" s="3">
        <v>29707.89</v>
      </c>
      <c r="Q38" s="3">
        <v>1714.37</v>
      </c>
      <c r="R38" s="3">
        <v>2278.4699999999998</v>
      </c>
      <c r="S38" s="3">
        <v>0</v>
      </c>
      <c r="T38" s="3">
        <v>0</v>
      </c>
      <c r="U38" s="3">
        <v>0</v>
      </c>
      <c r="V38" s="3">
        <v>0</v>
      </c>
      <c r="W38" s="3">
        <v>5414.1</v>
      </c>
      <c r="X38" s="3">
        <v>0</v>
      </c>
      <c r="Y38" s="3">
        <v>0</v>
      </c>
      <c r="Z38" s="3">
        <v>0</v>
      </c>
      <c r="AA38" s="3">
        <v>18221</v>
      </c>
      <c r="AB38">
        <v>661478.46</v>
      </c>
      <c r="AC38">
        <v>499.5</v>
      </c>
      <c r="AD38">
        <v>258461.95</v>
      </c>
      <c r="AE38">
        <v>31220.81</v>
      </c>
      <c r="AF38">
        <v>55410.92</v>
      </c>
      <c r="AG38">
        <v>62.76</v>
      </c>
      <c r="AH38">
        <v>31176.43</v>
      </c>
      <c r="AI38">
        <v>5271.51</v>
      </c>
      <c r="AJ38">
        <v>1381.4</v>
      </c>
      <c r="AK38">
        <v>13741.24</v>
      </c>
      <c r="AL38">
        <v>2962.74</v>
      </c>
      <c r="AM38">
        <v>23767.83</v>
      </c>
      <c r="AN38">
        <v>2686.97</v>
      </c>
      <c r="AO38">
        <v>885.23</v>
      </c>
      <c r="AP38">
        <v>7422.81</v>
      </c>
      <c r="AQ38">
        <v>23214.62</v>
      </c>
      <c r="AR38">
        <v>23078.75</v>
      </c>
      <c r="AS38">
        <v>4646.3</v>
      </c>
      <c r="AT38">
        <v>52329.59</v>
      </c>
      <c r="AU38">
        <v>5223</v>
      </c>
      <c r="AV38">
        <v>0</v>
      </c>
      <c r="AW38">
        <v>3620.13</v>
      </c>
      <c r="AX38">
        <v>6424.75</v>
      </c>
      <c r="AY38">
        <v>8546.67</v>
      </c>
      <c r="AZ38">
        <v>67480.95</v>
      </c>
      <c r="BA38">
        <v>0</v>
      </c>
      <c r="BB38">
        <v>21531.81</v>
      </c>
      <c r="BC38" s="3">
        <v>27563.59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20809.93</v>
      </c>
      <c r="BJ38" s="3">
        <v>0</v>
      </c>
      <c r="BK38" s="3">
        <v>0</v>
      </c>
      <c r="BL38" s="3">
        <v>1</v>
      </c>
      <c r="BM38" s="3">
        <v>0</v>
      </c>
      <c r="BN38" s="3">
        <v>12204.9</v>
      </c>
      <c r="BO38" s="3">
        <v>0</v>
      </c>
      <c r="BP38" s="3">
        <v>3730</v>
      </c>
      <c r="BQ38" s="3">
        <v>0</v>
      </c>
      <c r="BR38" s="3">
        <v>76964.87000000001</v>
      </c>
      <c r="BS38" s="3">
        <v>10832.2</v>
      </c>
      <c r="BT38" s="3">
        <v>0</v>
      </c>
      <c r="BU38" s="3">
        <v>11874.2</v>
      </c>
      <c r="BV38" s="3">
        <v>0</v>
      </c>
      <c r="BW38" s="3"/>
      <c r="BX38" s="2">
        <v>88839.07</v>
      </c>
      <c r="BY38" s="3">
        <f t="shared" si="52"/>
        <v>88839.07</v>
      </c>
      <c r="BZ38" s="3">
        <f t="shared" si="53"/>
        <v>0</v>
      </c>
      <c r="CB38" s="3">
        <f t="shared" si="51"/>
        <v>10832.199999999999</v>
      </c>
      <c r="CC38" s="3">
        <f t="shared" si="54"/>
        <v>10832.2</v>
      </c>
      <c r="CD38" s="30">
        <f t="shared" si="55"/>
        <v>0</v>
      </c>
      <c r="CF38" s="24">
        <f t="shared" si="56"/>
        <v>76965.139999999432</v>
      </c>
      <c r="CG38" s="3">
        <f t="shared" si="57"/>
        <v>11874.2</v>
      </c>
      <c r="CH38" s="3">
        <f t="shared" si="58"/>
        <v>-0.26999999942563591</v>
      </c>
    </row>
    <row r="39" spans="1:86" ht="15" x14ac:dyDescent="0.25">
      <c r="A39" s="2">
        <v>2061</v>
      </c>
      <c r="B39" s="2" t="s">
        <v>451</v>
      </c>
      <c r="C39" s="2" t="s">
        <v>181</v>
      </c>
      <c r="D39" s="3">
        <v>308091.31</v>
      </c>
      <c r="E39" s="3">
        <v>-10564.73</v>
      </c>
      <c r="F39" s="3">
        <v>13179.86</v>
      </c>
      <c r="G39" s="3">
        <v>844851.16</v>
      </c>
      <c r="H39" s="3">
        <v>0</v>
      </c>
      <c r="I39" s="3">
        <v>57252.43</v>
      </c>
      <c r="J39" s="3">
        <v>0</v>
      </c>
      <c r="K39" s="3">
        <v>76440</v>
      </c>
      <c r="L39" s="3">
        <v>40940.379999999997</v>
      </c>
      <c r="M39" s="3">
        <v>0</v>
      </c>
      <c r="N39" s="3">
        <v>27365.19</v>
      </c>
      <c r="O39" s="3">
        <v>30455.65</v>
      </c>
      <c r="P39" s="3">
        <v>190.4</v>
      </c>
      <c r="Q39" s="3">
        <v>2936.29</v>
      </c>
      <c r="R39" s="3">
        <v>340.57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66699</v>
      </c>
      <c r="AB39">
        <v>472349.33</v>
      </c>
      <c r="AC39">
        <v>14652.65</v>
      </c>
      <c r="AD39">
        <v>242505.98</v>
      </c>
      <c r="AE39">
        <v>28222.47</v>
      </c>
      <c r="AF39">
        <v>44983.21</v>
      </c>
      <c r="AG39">
        <v>0</v>
      </c>
      <c r="AH39">
        <v>35036.519999999997</v>
      </c>
      <c r="AI39">
        <v>4875.07</v>
      </c>
      <c r="AJ39">
        <v>3067.94</v>
      </c>
      <c r="AK39">
        <v>9461.2199999999993</v>
      </c>
      <c r="AL39">
        <v>2376.13</v>
      </c>
      <c r="AM39">
        <v>25199.71</v>
      </c>
      <c r="AN39">
        <v>3066.53</v>
      </c>
      <c r="AO39">
        <v>5647.62</v>
      </c>
      <c r="AP39">
        <v>5828.36</v>
      </c>
      <c r="AQ39">
        <v>40302.720000000001</v>
      </c>
      <c r="AR39">
        <v>13348.25</v>
      </c>
      <c r="AS39">
        <v>5054.05</v>
      </c>
      <c r="AT39">
        <v>17777.87</v>
      </c>
      <c r="AU39">
        <v>13864.52</v>
      </c>
      <c r="AV39">
        <v>0</v>
      </c>
      <c r="AW39">
        <v>5625.06</v>
      </c>
      <c r="AX39">
        <v>5056.5</v>
      </c>
      <c r="AY39">
        <v>2171</v>
      </c>
      <c r="AZ39">
        <v>78777.490000000005</v>
      </c>
      <c r="BA39">
        <v>0</v>
      </c>
      <c r="BB39">
        <v>18656.22</v>
      </c>
      <c r="BC39" s="3">
        <v>15123.76</v>
      </c>
      <c r="BD39" s="3">
        <v>0</v>
      </c>
      <c r="BE39" s="3">
        <v>0</v>
      </c>
      <c r="BF39" s="3">
        <v>0</v>
      </c>
      <c r="BG39" s="3">
        <v>471.44</v>
      </c>
      <c r="BH39" s="3">
        <v>0</v>
      </c>
      <c r="BI39" s="3">
        <v>19416.63</v>
      </c>
      <c r="BJ39" s="3">
        <v>0</v>
      </c>
      <c r="BK39" s="3">
        <v>0</v>
      </c>
      <c r="BL39" s="3">
        <v>1</v>
      </c>
      <c r="BM39" s="3">
        <v>0</v>
      </c>
      <c r="BN39" s="3">
        <v>18218.080000000002</v>
      </c>
      <c r="BO39" s="3">
        <v>0</v>
      </c>
      <c r="BP39" s="3">
        <v>0</v>
      </c>
      <c r="BQ39" s="3">
        <v>0</v>
      </c>
      <c r="BR39" s="3">
        <v>342531.82999999996</v>
      </c>
      <c r="BS39" s="3">
        <v>14378.41</v>
      </c>
      <c r="BT39" s="3">
        <v>0</v>
      </c>
      <c r="BU39" s="3">
        <v>-11036.17</v>
      </c>
      <c r="BV39" s="3">
        <v>0</v>
      </c>
      <c r="BW39" s="3"/>
      <c r="BX39" s="2">
        <v>331495.65999999997</v>
      </c>
      <c r="BY39" s="3">
        <f t="shared" si="52"/>
        <v>331495.65999999997</v>
      </c>
      <c r="BZ39" s="3">
        <f t="shared" si="53"/>
        <v>0</v>
      </c>
      <c r="CB39" s="3">
        <f t="shared" si="51"/>
        <v>14378.41</v>
      </c>
      <c r="CC39" s="3">
        <f t="shared" si="54"/>
        <v>14378.41</v>
      </c>
      <c r="CD39" s="30">
        <f t="shared" si="55"/>
        <v>0</v>
      </c>
      <c r="CF39" s="24">
        <f t="shared" si="56"/>
        <v>342532.20000000019</v>
      </c>
      <c r="CG39" s="3">
        <f t="shared" si="57"/>
        <v>-11036.17</v>
      </c>
      <c r="CH39" s="3">
        <f t="shared" si="58"/>
        <v>-0.37000000021180313</v>
      </c>
    </row>
    <row r="40" spans="1:86" ht="15" x14ac:dyDescent="0.25">
      <c r="A40" s="2">
        <v>2062</v>
      </c>
      <c r="B40" s="2" t="s">
        <v>452</v>
      </c>
      <c r="C40" s="2" t="s">
        <v>182</v>
      </c>
      <c r="D40" s="3">
        <v>23430.44</v>
      </c>
      <c r="E40" s="3">
        <v>43615.05</v>
      </c>
      <c r="F40" s="3">
        <v>2025.17</v>
      </c>
      <c r="G40" s="3">
        <v>1394445.58</v>
      </c>
      <c r="H40" s="3">
        <v>0</v>
      </c>
      <c r="I40" s="3">
        <v>97283.48</v>
      </c>
      <c r="J40" s="3">
        <v>0</v>
      </c>
      <c r="K40" s="3">
        <v>82560.600000000006</v>
      </c>
      <c r="L40" s="3">
        <v>55935.38</v>
      </c>
      <c r="M40" s="3">
        <v>0</v>
      </c>
      <c r="N40" s="3">
        <v>8558.5</v>
      </c>
      <c r="O40" s="3">
        <v>2461.42</v>
      </c>
      <c r="P40" s="3">
        <v>38877.82</v>
      </c>
      <c r="Q40" s="3">
        <v>4970.54</v>
      </c>
      <c r="R40" s="3">
        <v>3007.34</v>
      </c>
      <c r="S40" s="3">
        <v>14705.35</v>
      </c>
      <c r="T40" s="3">
        <v>0</v>
      </c>
      <c r="U40" s="3">
        <v>0</v>
      </c>
      <c r="V40" s="3">
        <v>0</v>
      </c>
      <c r="W40" s="3">
        <v>36431</v>
      </c>
      <c r="X40" s="3">
        <v>0</v>
      </c>
      <c r="Y40" s="3">
        <v>0</v>
      </c>
      <c r="Z40" s="3">
        <v>0</v>
      </c>
      <c r="AA40" s="3">
        <v>52838</v>
      </c>
      <c r="AB40">
        <v>780958.64</v>
      </c>
      <c r="AC40">
        <v>13139.59</v>
      </c>
      <c r="AD40">
        <v>490745.98</v>
      </c>
      <c r="AE40">
        <v>0</v>
      </c>
      <c r="AF40">
        <v>67190.55</v>
      </c>
      <c r="AG40">
        <v>0</v>
      </c>
      <c r="AH40">
        <v>48814.82</v>
      </c>
      <c r="AI40">
        <v>7024.2</v>
      </c>
      <c r="AJ40">
        <v>1700.4</v>
      </c>
      <c r="AK40">
        <v>15372.28</v>
      </c>
      <c r="AL40">
        <v>5777.99</v>
      </c>
      <c r="AM40">
        <v>29083.27</v>
      </c>
      <c r="AN40">
        <v>3849.47</v>
      </c>
      <c r="AO40">
        <v>68278.37</v>
      </c>
      <c r="AP40">
        <v>6511.37</v>
      </c>
      <c r="AQ40">
        <v>43956.1</v>
      </c>
      <c r="AR40">
        <v>38474</v>
      </c>
      <c r="AS40">
        <v>6408.56</v>
      </c>
      <c r="AT40" s="25">
        <v>36329.29</v>
      </c>
      <c r="AU40">
        <v>11983.78</v>
      </c>
      <c r="AV40">
        <v>0</v>
      </c>
      <c r="AW40">
        <v>5250.57</v>
      </c>
      <c r="AX40">
        <v>7853.5</v>
      </c>
      <c r="AY40">
        <v>14461.66</v>
      </c>
      <c r="AZ40">
        <v>105807.72</v>
      </c>
      <c r="BA40">
        <v>1155</v>
      </c>
      <c r="BB40">
        <v>35552.51</v>
      </c>
      <c r="BC40" s="3">
        <v>27698.06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22892.04</v>
      </c>
      <c r="BJ40" s="3">
        <v>0</v>
      </c>
      <c r="BK40" s="3">
        <v>0</v>
      </c>
      <c r="BL40" s="3">
        <v>1</v>
      </c>
      <c r="BM40" s="3">
        <v>0</v>
      </c>
      <c r="BN40" s="3">
        <v>0</v>
      </c>
      <c r="BO40" s="3">
        <v>0</v>
      </c>
      <c r="BP40" s="3">
        <v>1727.45</v>
      </c>
      <c r="BQ40" s="3">
        <v>0</v>
      </c>
      <c r="BR40" s="3">
        <v>-94303.19</v>
      </c>
      <c r="BS40" s="3">
        <v>23189.759999999998</v>
      </c>
      <c r="BT40" s="3">
        <v>0</v>
      </c>
      <c r="BU40" s="3">
        <v>80046.05</v>
      </c>
      <c r="BV40" s="3">
        <v>0</v>
      </c>
      <c r="BW40" s="3"/>
      <c r="BX40" s="2">
        <v>-14257.14</v>
      </c>
      <c r="BY40" s="3">
        <f t="shared" si="52"/>
        <v>-14257.14</v>
      </c>
      <c r="BZ40" s="3">
        <f t="shared" si="53"/>
        <v>0</v>
      </c>
      <c r="CB40" s="3">
        <f t="shared" si="51"/>
        <v>23189.759999999998</v>
      </c>
      <c r="CC40" s="3">
        <f t="shared" si="54"/>
        <v>23189.759999999998</v>
      </c>
      <c r="CD40" s="30">
        <f t="shared" si="55"/>
        <v>0</v>
      </c>
      <c r="CF40" s="24">
        <f t="shared" si="56"/>
        <v>-94303.230000000214</v>
      </c>
      <c r="CG40" s="3">
        <f t="shared" si="57"/>
        <v>80046.05</v>
      </c>
      <c r="CH40" s="3">
        <f t="shared" si="58"/>
        <v>4.0000000211875886E-2</v>
      </c>
    </row>
    <row r="41" spans="1:86" ht="15" x14ac:dyDescent="0.25">
      <c r="A41" s="2">
        <v>2068</v>
      </c>
      <c r="B41" s="2" t="s">
        <v>453</v>
      </c>
      <c r="C41" s="2" t="s">
        <v>183</v>
      </c>
      <c r="D41" s="3">
        <v>68234.080000000002</v>
      </c>
      <c r="E41" s="3">
        <v>393.88</v>
      </c>
      <c r="F41" s="3">
        <v>365.62</v>
      </c>
      <c r="G41" s="3">
        <v>314935.38</v>
      </c>
      <c r="H41" s="3">
        <v>0</v>
      </c>
      <c r="I41" s="3">
        <v>0</v>
      </c>
      <c r="J41" s="3">
        <v>0</v>
      </c>
      <c r="K41" s="3">
        <v>1385</v>
      </c>
      <c r="L41" s="3">
        <v>10032.879999999999</v>
      </c>
      <c r="M41" s="3">
        <v>0</v>
      </c>
      <c r="N41" s="3">
        <v>0</v>
      </c>
      <c r="O41" s="3">
        <v>2467.79</v>
      </c>
      <c r="P41" s="3">
        <v>768.86</v>
      </c>
      <c r="Q41" s="3">
        <v>9308.23</v>
      </c>
      <c r="R41" s="3">
        <v>5.71</v>
      </c>
      <c r="S41" s="3">
        <v>1035</v>
      </c>
      <c r="T41" s="3">
        <v>0</v>
      </c>
      <c r="U41" s="3">
        <v>0</v>
      </c>
      <c r="V41" s="3">
        <v>0</v>
      </c>
      <c r="W41" s="3">
        <v>828.94</v>
      </c>
      <c r="X41" s="3">
        <v>0</v>
      </c>
      <c r="Y41" s="3">
        <v>0</v>
      </c>
      <c r="Z41" s="3">
        <v>0</v>
      </c>
      <c r="AA41" s="3">
        <v>32276</v>
      </c>
      <c r="AB41">
        <v>95009.96</v>
      </c>
      <c r="AC41">
        <v>37490.85</v>
      </c>
      <c r="AD41">
        <v>60504.83</v>
      </c>
      <c r="AE41">
        <v>8677.2099999999991</v>
      </c>
      <c r="AF41">
        <v>21550.19</v>
      </c>
      <c r="AG41">
        <v>0</v>
      </c>
      <c r="AH41">
        <v>2196.9499999999998</v>
      </c>
      <c r="AI41">
        <v>1259.5999999999999</v>
      </c>
      <c r="AJ41">
        <v>1642</v>
      </c>
      <c r="AK41">
        <v>4172.08</v>
      </c>
      <c r="AL41">
        <v>250.19</v>
      </c>
      <c r="AM41">
        <v>1534.07</v>
      </c>
      <c r="AN41">
        <v>310</v>
      </c>
      <c r="AO41">
        <v>740.49</v>
      </c>
      <c r="AP41">
        <v>0</v>
      </c>
      <c r="AQ41">
        <v>4861.3599999999997</v>
      </c>
      <c r="AR41">
        <v>0</v>
      </c>
      <c r="AS41">
        <v>12468.3</v>
      </c>
      <c r="AT41">
        <v>24802.639999999999</v>
      </c>
      <c r="AU41">
        <v>5732.6</v>
      </c>
      <c r="AV41">
        <v>0</v>
      </c>
      <c r="AW41">
        <v>1984.68</v>
      </c>
      <c r="AX41">
        <v>1045.25</v>
      </c>
      <c r="AY41">
        <v>554.61</v>
      </c>
      <c r="AZ41">
        <v>26692.7</v>
      </c>
      <c r="BA41">
        <v>3689</v>
      </c>
      <c r="BB41">
        <v>13740</v>
      </c>
      <c r="BC41" s="3">
        <v>12134.19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15189.78</v>
      </c>
      <c r="BJ41" s="3">
        <v>0</v>
      </c>
      <c r="BK41" s="3">
        <v>0</v>
      </c>
      <c r="BL41" s="3">
        <v>1</v>
      </c>
      <c r="BM41" s="3">
        <v>0</v>
      </c>
      <c r="BN41" s="3">
        <v>0</v>
      </c>
      <c r="BO41" s="3">
        <v>300</v>
      </c>
      <c r="BP41" s="3">
        <v>1235</v>
      </c>
      <c r="BQ41" s="3">
        <v>0</v>
      </c>
      <c r="BR41" s="3">
        <v>97405.4</v>
      </c>
      <c r="BS41" s="3">
        <v>14020.4</v>
      </c>
      <c r="BT41" s="3">
        <v>0</v>
      </c>
      <c r="BU41" s="3">
        <v>1222.8200000000002</v>
      </c>
      <c r="BV41" s="3">
        <v>0</v>
      </c>
      <c r="BW41" s="3"/>
      <c r="BX41" s="2">
        <v>98628.22</v>
      </c>
      <c r="BY41" s="3">
        <f t="shared" si="52"/>
        <v>98628.22</v>
      </c>
      <c r="BZ41" s="3">
        <f t="shared" si="53"/>
        <v>0</v>
      </c>
      <c r="CB41" s="3">
        <f t="shared" si="51"/>
        <v>14020.400000000001</v>
      </c>
      <c r="CC41" s="3">
        <f t="shared" si="54"/>
        <v>14020.4</v>
      </c>
      <c r="CD41" s="30">
        <f t="shared" si="55"/>
        <v>0</v>
      </c>
      <c r="CF41" s="24">
        <f t="shared" si="56"/>
        <v>97405.180000000051</v>
      </c>
      <c r="CG41" s="3">
        <f t="shared" si="57"/>
        <v>1222.8200000000002</v>
      </c>
      <c r="CH41" s="3">
        <f t="shared" si="58"/>
        <v>0.2199999999497777</v>
      </c>
    </row>
    <row r="42" spans="1:86" ht="15" x14ac:dyDescent="0.25">
      <c r="A42" s="2">
        <v>2072</v>
      </c>
      <c r="B42" s="2" t="s">
        <v>454</v>
      </c>
      <c r="C42" s="2" t="s">
        <v>184</v>
      </c>
      <c r="D42" s="3">
        <v>17128.759999999998</v>
      </c>
      <c r="E42" s="3">
        <v>0</v>
      </c>
      <c r="F42" s="3">
        <v>-481.41</v>
      </c>
      <c r="G42" s="3">
        <v>527907.94999999995</v>
      </c>
      <c r="H42" s="3">
        <v>0</v>
      </c>
      <c r="I42" s="3">
        <v>11232.5</v>
      </c>
      <c r="J42" s="3">
        <v>0</v>
      </c>
      <c r="K42" s="3">
        <v>34625</v>
      </c>
      <c r="L42" s="3">
        <v>24462.38</v>
      </c>
      <c r="M42" s="3">
        <v>119.5</v>
      </c>
      <c r="N42" s="3">
        <v>0</v>
      </c>
      <c r="O42" s="3">
        <v>20565.5</v>
      </c>
      <c r="P42" s="3">
        <v>12367.14</v>
      </c>
      <c r="Q42" s="3">
        <v>9905</v>
      </c>
      <c r="R42" s="3">
        <v>4771.75</v>
      </c>
      <c r="S42" s="3">
        <v>8005.31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30725</v>
      </c>
      <c r="AB42">
        <v>353092.96</v>
      </c>
      <c r="AC42">
        <v>27854.32</v>
      </c>
      <c r="AD42">
        <v>107898.23</v>
      </c>
      <c r="AE42">
        <v>0</v>
      </c>
      <c r="AF42">
        <v>23141.8</v>
      </c>
      <c r="AG42">
        <v>0</v>
      </c>
      <c r="AH42">
        <v>9922.68</v>
      </c>
      <c r="AI42">
        <v>2917.67</v>
      </c>
      <c r="AJ42">
        <v>420</v>
      </c>
      <c r="AK42">
        <v>5948.11</v>
      </c>
      <c r="AL42">
        <v>1717.73</v>
      </c>
      <c r="AM42">
        <v>5790.55</v>
      </c>
      <c r="AN42">
        <v>617.4</v>
      </c>
      <c r="AO42">
        <v>15870.54</v>
      </c>
      <c r="AP42">
        <v>331.18</v>
      </c>
      <c r="AQ42">
        <v>20590.5</v>
      </c>
      <c r="AR42">
        <v>10229.5</v>
      </c>
      <c r="AS42">
        <v>6910.52</v>
      </c>
      <c r="AT42" s="25">
        <v>26780.69</v>
      </c>
      <c r="AU42">
        <v>7384.77</v>
      </c>
      <c r="AV42">
        <v>0</v>
      </c>
      <c r="AW42">
        <v>6060.81</v>
      </c>
      <c r="AX42">
        <v>3022.75</v>
      </c>
      <c r="AY42">
        <v>11994.81</v>
      </c>
      <c r="AZ42">
        <v>42269.2</v>
      </c>
      <c r="BA42">
        <v>0</v>
      </c>
      <c r="BB42">
        <v>8338.26</v>
      </c>
      <c r="BC42" s="3">
        <v>14415.74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17365.830000000002</v>
      </c>
      <c r="BJ42" s="3">
        <v>0</v>
      </c>
      <c r="BK42" s="3">
        <v>0</v>
      </c>
      <c r="BL42" s="3">
        <v>1</v>
      </c>
      <c r="BM42" s="3">
        <v>0</v>
      </c>
      <c r="BN42" s="3">
        <v>11000</v>
      </c>
      <c r="BO42" s="3">
        <v>893.43</v>
      </c>
      <c r="BP42" s="3">
        <v>0</v>
      </c>
      <c r="BQ42" s="3">
        <v>0</v>
      </c>
      <c r="BR42" s="3">
        <v>-11704.52</v>
      </c>
      <c r="BS42" s="3">
        <v>4990.99</v>
      </c>
      <c r="BT42" s="3">
        <v>0</v>
      </c>
      <c r="BU42" s="3">
        <v>0</v>
      </c>
      <c r="BV42" s="3">
        <v>0</v>
      </c>
      <c r="BW42" s="3"/>
      <c r="BX42" s="2">
        <v>-11704.52</v>
      </c>
      <c r="BY42" s="3">
        <f t="shared" si="52"/>
        <v>-11704.52</v>
      </c>
      <c r="BZ42" s="3">
        <f t="shared" si="53"/>
        <v>0</v>
      </c>
      <c r="CB42" s="3">
        <f t="shared" si="51"/>
        <v>4990.9900000000016</v>
      </c>
      <c r="CC42" s="3">
        <f t="shared" si="54"/>
        <v>4990.99</v>
      </c>
      <c r="CD42" s="30">
        <f t="shared" si="55"/>
        <v>0</v>
      </c>
      <c r="CF42" s="24">
        <f t="shared" si="56"/>
        <v>-11704.930000000168</v>
      </c>
      <c r="CG42" s="3">
        <f t="shared" si="57"/>
        <v>0</v>
      </c>
      <c r="CH42" s="3">
        <f t="shared" si="58"/>
        <v>0.41000000016720151</v>
      </c>
    </row>
    <row r="43" spans="1:86" ht="15" x14ac:dyDescent="0.25">
      <c r="A43" s="2">
        <v>2076</v>
      </c>
      <c r="B43" s="2" t="s">
        <v>455</v>
      </c>
      <c r="C43" s="2" t="s">
        <v>185</v>
      </c>
      <c r="D43" s="3">
        <v>91254.24</v>
      </c>
      <c r="E43" s="3">
        <v>1049.42</v>
      </c>
      <c r="F43" s="3">
        <v>4747.82</v>
      </c>
      <c r="G43" s="3">
        <v>1090316.69</v>
      </c>
      <c r="H43" s="3">
        <v>0</v>
      </c>
      <c r="I43" s="3">
        <v>42597.65</v>
      </c>
      <c r="J43" s="3">
        <v>0</v>
      </c>
      <c r="K43" s="3">
        <v>126360</v>
      </c>
      <c r="L43" s="3">
        <v>50719.68</v>
      </c>
      <c r="M43" s="3">
        <v>0</v>
      </c>
      <c r="N43" s="3">
        <v>0</v>
      </c>
      <c r="O43" s="3">
        <v>12451.86</v>
      </c>
      <c r="P43" s="3">
        <v>15472.04</v>
      </c>
      <c r="Q43" s="3">
        <v>23464.92</v>
      </c>
      <c r="R43" s="3">
        <v>346.11</v>
      </c>
      <c r="S43" s="3">
        <v>8545</v>
      </c>
      <c r="T43" s="3">
        <v>0</v>
      </c>
      <c r="U43" s="3">
        <v>0</v>
      </c>
      <c r="V43" s="3">
        <v>0</v>
      </c>
      <c r="W43" s="3">
        <v>15749</v>
      </c>
      <c r="X43" s="3">
        <v>0</v>
      </c>
      <c r="Y43" s="3">
        <v>0</v>
      </c>
      <c r="Z43" s="3">
        <v>0</v>
      </c>
      <c r="AA43" s="3">
        <v>34632</v>
      </c>
      <c r="AB43">
        <v>657154.24</v>
      </c>
      <c r="AC43">
        <v>1910.32</v>
      </c>
      <c r="AD43">
        <v>276970.39</v>
      </c>
      <c r="AE43">
        <v>46368.81</v>
      </c>
      <c r="AF43">
        <v>65959.55</v>
      </c>
      <c r="AG43">
        <v>0</v>
      </c>
      <c r="AH43">
        <v>33086.78</v>
      </c>
      <c r="AI43">
        <v>6375.24</v>
      </c>
      <c r="AJ43">
        <v>5309</v>
      </c>
      <c r="AK43">
        <v>14687.2</v>
      </c>
      <c r="AL43">
        <v>2954.96</v>
      </c>
      <c r="AM43">
        <v>14453.34</v>
      </c>
      <c r="AN43">
        <v>3420</v>
      </c>
      <c r="AO43">
        <v>3024.3</v>
      </c>
      <c r="AP43">
        <v>2439.13</v>
      </c>
      <c r="AQ43">
        <v>27046.79</v>
      </c>
      <c r="AR43">
        <v>17090.75</v>
      </c>
      <c r="AS43">
        <v>5286.57</v>
      </c>
      <c r="AT43">
        <v>43537.75</v>
      </c>
      <c r="AU43">
        <v>15161.14</v>
      </c>
      <c r="AV43">
        <v>0</v>
      </c>
      <c r="AW43">
        <v>14963.28</v>
      </c>
      <c r="AX43">
        <v>5876</v>
      </c>
      <c r="AY43">
        <v>7082.34</v>
      </c>
      <c r="AZ43">
        <v>66609.16</v>
      </c>
      <c r="BA43">
        <v>61119.42</v>
      </c>
      <c r="BB43">
        <v>42224.56</v>
      </c>
      <c r="BC43" s="3">
        <v>19101.560000000001</v>
      </c>
      <c r="BD43" s="3">
        <v>0</v>
      </c>
      <c r="BE43" s="3">
        <v>0</v>
      </c>
      <c r="BF43" s="3">
        <v>0</v>
      </c>
      <c r="BG43" s="3">
        <v>23459.42</v>
      </c>
      <c r="BH43" s="3">
        <v>0</v>
      </c>
      <c r="BI43" s="3">
        <v>21431.74</v>
      </c>
      <c r="BJ43" s="3">
        <v>0</v>
      </c>
      <c r="BK43" s="3">
        <v>0</v>
      </c>
      <c r="BL43" s="3">
        <v>1</v>
      </c>
      <c r="BM43" s="3">
        <v>0</v>
      </c>
      <c r="BN43" s="3">
        <v>1781.5</v>
      </c>
      <c r="BO43" s="3">
        <v>0</v>
      </c>
      <c r="BP43" s="3">
        <v>0</v>
      </c>
      <c r="BQ43" s="3">
        <v>0</v>
      </c>
      <c r="BR43" s="3">
        <v>36947.759999999995</v>
      </c>
      <c r="BS43" s="3">
        <v>24398.06</v>
      </c>
      <c r="BT43" s="3">
        <v>0</v>
      </c>
      <c r="BU43" s="3">
        <v>-6661</v>
      </c>
      <c r="BV43" s="3">
        <v>0</v>
      </c>
      <c r="BW43" s="3"/>
      <c r="BX43" s="2">
        <v>30286.76</v>
      </c>
      <c r="BY43" s="3">
        <f t="shared" si="52"/>
        <v>30286.759999999995</v>
      </c>
      <c r="BZ43" s="3">
        <f t="shared" si="53"/>
        <v>0</v>
      </c>
      <c r="CB43" s="3">
        <f t="shared" si="51"/>
        <v>24398.06</v>
      </c>
      <c r="CC43" s="3">
        <f t="shared" si="54"/>
        <v>24398.06</v>
      </c>
      <c r="CD43" s="30">
        <f t="shared" si="55"/>
        <v>0</v>
      </c>
      <c r="CF43" s="24">
        <f t="shared" si="56"/>
        <v>36947.60999999987</v>
      </c>
      <c r="CG43" s="3">
        <f t="shared" si="57"/>
        <v>-6661</v>
      </c>
      <c r="CH43" s="3">
        <f t="shared" si="58"/>
        <v>0.15000000012514647</v>
      </c>
    </row>
    <row r="44" spans="1:86" ht="15" x14ac:dyDescent="0.25">
      <c r="A44" s="2">
        <v>2079</v>
      </c>
      <c r="B44" s="2" t="s">
        <v>456</v>
      </c>
      <c r="C44" s="2" t="s">
        <v>186</v>
      </c>
      <c r="D44" s="3">
        <v>20513.939999999999</v>
      </c>
      <c r="E44" s="3">
        <v>64124.9</v>
      </c>
      <c r="F44" s="3">
        <v>22496.21</v>
      </c>
      <c r="G44" s="3">
        <v>1564297.08</v>
      </c>
      <c r="H44" s="3">
        <v>0</v>
      </c>
      <c r="I44" s="3">
        <v>80352.490000000005</v>
      </c>
      <c r="J44" s="3">
        <v>0</v>
      </c>
      <c r="K44" s="3">
        <v>184404</v>
      </c>
      <c r="L44" s="3">
        <v>86299.13</v>
      </c>
      <c r="M44" s="3">
        <v>0</v>
      </c>
      <c r="N44" s="3">
        <v>0</v>
      </c>
      <c r="O44" s="3">
        <v>34060.17</v>
      </c>
      <c r="P44" s="3">
        <v>62428.67</v>
      </c>
      <c r="Q44" s="3">
        <v>13057.61</v>
      </c>
      <c r="R44" s="3">
        <v>619.47</v>
      </c>
      <c r="S44" s="3">
        <v>35224.9</v>
      </c>
      <c r="T44" s="3">
        <v>0</v>
      </c>
      <c r="U44" s="3">
        <v>0</v>
      </c>
      <c r="V44" s="3">
        <v>0</v>
      </c>
      <c r="W44" s="3">
        <v>29262.95</v>
      </c>
      <c r="X44" s="3">
        <v>0</v>
      </c>
      <c r="Y44" s="3">
        <v>0</v>
      </c>
      <c r="Z44" s="3">
        <v>0</v>
      </c>
      <c r="AA44" s="3">
        <v>19522</v>
      </c>
      <c r="AB44">
        <v>1015394.64</v>
      </c>
      <c r="AC44">
        <v>6406.91</v>
      </c>
      <c r="AD44">
        <v>312629.09000000003</v>
      </c>
      <c r="AE44">
        <v>61826.84</v>
      </c>
      <c r="AF44">
        <v>70164.960000000006</v>
      </c>
      <c r="AG44">
        <v>850.04</v>
      </c>
      <c r="AH44">
        <v>29044.53</v>
      </c>
      <c r="AI44">
        <v>7844.85</v>
      </c>
      <c r="AJ44">
        <v>7550</v>
      </c>
      <c r="AK44">
        <v>21667.13</v>
      </c>
      <c r="AL44">
        <v>2414.0300000000002</v>
      </c>
      <c r="AM44">
        <v>44270.720000000001</v>
      </c>
      <c r="AN44">
        <v>5162.5</v>
      </c>
      <c r="AO44">
        <v>7504.56</v>
      </c>
      <c r="AP44">
        <v>2373.42</v>
      </c>
      <c r="AQ44">
        <v>33755.75</v>
      </c>
      <c r="AR44">
        <v>26368</v>
      </c>
      <c r="AS44">
        <v>5589.4</v>
      </c>
      <c r="AT44">
        <v>96477.9</v>
      </c>
      <c r="AU44">
        <v>48898.87</v>
      </c>
      <c r="AV44">
        <v>0</v>
      </c>
      <c r="AW44">
        <v>13902.78</v>
      </c>
      <c r="AX44">
        <v>10085.25</v>
      </c>
      <c r="AY44">
        <v>9434.74</v>
      </c>
      <c r="AZ44">
        <v>112978.36</v>
      </c>
      <c r="BA44">
        <v>36866.839999999997</v>
      </c>
      <c r="BB44">
        <v>10735.67</v>
      </c>
      <c r="BC44" s="3">
        <v>26793.88</v>
      </c>
      <c r="BD44" s="3">
        <v>0</v>
      </c>
      <c r="BE44" s="3">
        <v>0</v>
      </c>
      <c r="BF44" s="3">
        <v>0</v>
      </c>
      <c r="BG44" s="3">
        <v>26708.26</v>
      </c>
      <c r="BH44" s="3">
        <v>0</v>
      </c>
      <c r="BI44" s="3">
        <v>24864.57</v>
      </c>
      <c r="BJ44" s="3">
        <v>0</v>
      </c>
      <c r="BK44" s="3">
        <v>0</v>
      </c>
      <c r="BL44" s="3">
        <v>1</v>
      </c>
      <c r="BM44" s="3">
        <v>0</v>
      </c>
      <c r="BN44" s="3">
        <v>88.25</v>
      </c>
      <c r="BO44" s="3">
        <v>0</v>
      </c>
      <c r="BP44" s="3">
        <v>0</v>
      </c>
      <c r="BQ44" s="3">
        <v>0</v>
      </c>
      <c r="BR44" s="3">
        <v>73787.48</v>
      </c>
      <c r="BS44" s="3">
        <v>47272.53</v>
      </c>
      <c r="BT44" s="3">
        <v>0</v>
      </c>
      <c r="BU44" s="3">
        <v>66679.590000000011</v>
      </c>
      <c r="BV44" s="3">
        <v>0</v>
      </c>
      <c r="BW44" s="3"/>
      <c r="BX44" s="2">
        <v>140467.07</v>
      </c>
      <c r="BY44" s="3">
        <f t="shared" si="52"/>
        <v>140467.07</v>
      </c>
      <c r="BZ44" s="3">
        <f t="shared" si="53"/>
        <v>0</v>
      </c>
      <c r="CB44" s="3">
        <f t="shared" si="51"/>
        <v>47272.53</v>
      </c>
      <c r="CC44" s="3">
        <f t="shared" si="54"/>
        <v>47272.53</v>
      </c>
      <c r="CD44" s="30">
        <f t="shared" si="55"/>
        <v>0</v>
      </c>
      <c r="CF44" s="24">
        <f t="shared" si="56"/>
        <v>73787.799999999814</v>
      </c>
      <c r="CG44" s="3">
        <f t="shared" si="57"/>
        <v>66679.590000000011</v>
      </c>
      <c r="CH44" s="3">
        <f t="shared" si="58"/>
        <v>-0.31999999981781002</v>
      </c>
    </row>
    <row r="45" spans="1:86" ht="15" x14ac:dyDescent="0.25">
      <c r="A45" s="2">
        <v>2080</v>
      </c>
      <c r="B45" s="2" t="s">
        <v>457</v>
      </c>
      <c r="C45" s="2" t="s">
        <v>187</v>
      </c>
      <c r="D45" s="3">
        <v>610126.44999999995</v>
      </c>
      <c r="E45" s="3">
        <v>-44697.97</v>
      </c>
      <c r="F45" s="3">
        <v>2958.42</v>
      </c>
      <c r="G45" s="3">
        <v>1337342.18</v>
      </c>
      <c r="H45" s="3">
        <v>0</v>
      </c>
      <c r="I45" s="3">
        <v>85179.88</v>
      </c>
      <c r="J45" s="3">
        <v>0</v>
      </c>
      <c r="K45" s="3">
        <v>111046</v>
      </c>
      <c r="L45" s="3">
        <v>56187.88</v>
      </c>
      <c r="M45" s="3">
        <v>0</v>
      </c>
      <c r="N45" s="3">
        <v>0</v>
      </c>
      <c r="O45" s="3">
        <v>69094.5</v>
      </c>
      <c r="P45" s="3">
        <v>2772.52</v>
      </c>
      <c r="Q45" s="3">
        <v>372.72</v>
      </c>
      <c r="R45" s="3">
        <v>6721.26</v>
      </c>
      <c r="S45" s="3">
        <v>1844.5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83183</v>
      </c>
      <c r="AB45">
        <v>662454.06999999995</v>
      </c>
      <c r="AC45">
        <v>2164.86</v>
      </c>
      <c r="AD45">
        <v>509152.83</v>
      </c>
      <c r="AE45">
        <v>54074.12</v>
      </c>
      <c r="AF45">
        <v>117578.9</v>
      </c>
      <c r="AG45">
        <v>3.41</v>
      </c>
      <c r="AH45">
        <v>57069.279999999999</v>
      </c>
      <c r="AI45">
        <v>7613.02</v>
      </c>
      <c r="AJ45">
        <v>2746.6</v>
      </c>
      <c r="AK45">
        <v>14660.91</v>
      </c>
      <c r="AL45">
        <v>3516.14</v>
      </c>
      <c r="AM45">
        <v>18731.97</v>
      </c>
      <c r="AN45">
        <v>1750</v>
      </c>
      <c r="AO45">
        <v>4391.96</v>
      </c>
      <c r="AP45">
        <v>7104.5</v>
      </c>
      <c r="AQ45">
        <v>33087.519999999997</v>
      </c>
      <c r="AR45">
        <v>28767.35</v>
      </c>
      <c r="AS45">
        <v>3004.47</v>
      </c>
      <c r="AT45">
        <v>34844.160000000003</v>
      </c>
      <c r="AU45">
        <v>11030.3</v>
      </c>
      <c r="AV45">
        <v>0</v>
      </c>
      <c r="AW45">
        <v>16057.2</v>
      </c>
      <c r="AX45">
        <v>6610.5</v>
      </c>
      <c r="AY45">
        <v>13836.41</v>
      </c>
      <c r="AZ45">
        <v>113693.81</v>
      </c>
      <c r="BA45">
        <v>509</v>
      </c>
      <c r="BB45">
        <v>25180.71</v>
      </c>
      <c r="BC45" s="3">
        <v>21372.18</v>
      </c>
      <c r="BD45" s="3">
        <v>0</v>
      </c>
      <c r="BE45" s="3">
        <v>0</v>
      </c>
      <c r="BF45" s="3">
        <v>0</v>
      </c>
      <c r="BG45" s="3">
        <v>12281.42</v>
      </c>
      <c r="BH45" s="3">
        <v>0</v>
      </c>
      <c r="BI45" s="3">
        <v>23868.91</v>
      </c>
      <c r="BJ45" s="3">
        <v>0</v>
      </c>
      <c r="BK45" s="3">
        <v>0</v>
      </c>
      <c r="BL45" s="3">
        <v>1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592864.98</v>
      </c>
      <c r="BS45" s="3">
        <v>26827.33</v>
      </c>
      <c r="BT45" s="3">
        <v>0</v>
      </c>
      <c r="BU45" s="3">
        <v>-56979.39</v>
      </c>
      <c r="BV45" s="3">
        <v>0</v>
      </c>
      <c r="BW45" s="3"/>
      <c r="BX45" s="2">
        <v>535885.59</v>
      </c>
      <c r="BY45" s="3">
        <f t="shared" si="52"/>
        <v>535885.59</v>
      </c>
      <c r="BZ45" s="3">
        <f t="shared" si="53"/>
        <v>0</v>
      </c>
      <c r="CB45" s="3">
        <f t="shared" si="51"/>
        <v>26827.33</v>
      </c>
      <c r="CC45" s="3">
        <f t="shared" si="54"/>
        <v>26827.33</v>
      </c>
      <c r="CD45" s="30">
        <f t="shared" si="55"/>
        <v>0</v>
      </c>
      <c r="CF45" s="24">
        <f t="shared" si="56"/>
        <v>592864.71</v>
      </c>
      <c r="CG45" s="3">
        <f t="shared" si="57"/>
        <v>-56979.39</v>
      </c>
      <c r="CH45" s="3">
        <f t="shared" si="58"/>
        <v>0.27000000000407454</v>
      </c>
    </row>
    <row r="46" spans="1:86" ht="15" x14ac:dyDescent="0.25">
      <c r="A46" s="2">
        <v>2082</v>
      </c>
      <c r="B46" s="2" t="s">
        <v>458</v>
      </c>
      <c r="C46" s="2" t="s">
        <v>188</v>
      </c>
      <c r="D46" s="3">
        <v>-57623.32</v>
      </c>
      <c r="E46" s="3">
        <v>104940.36</v>
      </c>
      <c r="F46" s="3">
        <v>3736.96</v>
      </c>
      <c r="G46" s="3">
        <v>445126.98</v>
      </c>
      <c r="H46" s="3">
        <v>0</v>
      </c>
      <c r="I46" s="3">
        <v>13045.77</v>
      </c>
      <c r="J46" s="3">
        <v>0</v>
      </c>
      <c r="K46" s="3">
        <v>27620</v>
      </c>
      <c r="L46" s="3">
        <v>20198.88</v>
      </c>
      <c r="M46" s="3">
        <v>0</v>
      </c>
      <c r="N46" s="3">
        <v>0</v>
      </c>
      <c r="O46" s="3">
        <v>2219.83</v>
      </c>
      <c r="P46" s="3">
        <v>13712.11</v>
      </c>
      <c r="Q46" s="3">
        <v>0</v>
      </c>
      <c r="R46" s="3">
        <v>180.7</v>
      </c>
      <c r="S46" s="3">
        <v>3016</v>
      </c>
      <c r="T46" s="3">
        <v>0</v>
      </c>
      <c r="U46" s="3">
        <v>0</v>
      </c>
      <c r="V46" s="3">
        <v>0</v>
      </c>
      <c r="W46" s="3">
        <v>3.5</v>
      </c>
      <c r="X46" s="3">
        <v>0</v>
      </c>
      <c r="Y46" s="3">
        <v>0</v>
      </c>
      <c r="Z46" s="3">
        <v>0</v>
      </c>
      <c r="AA46" s="3">
        <v>16796</v>
      </c>
      <c r="AB46">
        <v>233430.49</v>
      </c>
      <c r="AC46">
        <v>19029.47</v>
      </c>
      <c r="AD46">
        <v>106373.83</v>
      </c>
      <c r="AE46">
        <v>0</v>
      </c>
      <c r="AF46">
        <v>22572.92</v>
      </c>
      <c r="AG46">
        <v>0</v>
      </c>
      <c r="AH46">
        <v>8908.09</v>
      </c>
      <c r="AI46">
        <v>2222.21</v>
      </c>
      <c r="AJ46">
        <v>1635</v>
      </c>
      <c r="AK46">
        <v>5835.06</v>
      </c>
      <c r="AL46">
        <v>1646.24</v>
      </c>
      <c r="AM46">
        <v>4450.71</v>
      </c>
      <c r="AN46">
        <v>1034.21</v>
      </c>
      <c r="AO46">
        <v>14282.79</v>
      </c>
      <c r="AP46">
        <v>705.93</v>
      </c>
      <c r="AQ46">
        <v>8323.61</v>
      </c>
      <c r="AR46">
        <v>3892.2</v>
      </c>
      <c r="AS46">
        <v>5953.46</v>
      </c>
      <c r="AT46">
        <v>30998.85</v>
      </c>
      <c r="AU46">
        <v>8202.64</v>
      </c>
      <c r="AV46">
        <v>0</v>
      </c>
      <c r="AW46">
        <v>1477.71</v>
      </c>
      <c r="AX46">
        <v>2360</v>
      </c>
      <c r="AY46">
        <v>7741.9</v>
      </c>
      <c r="AZ46">
        <v>32766.46</v>
      </c>
      <c r="BA46">
        <v>0</v>
      </c>
      <c r="BB46">
        <v>10522.67</v>
      </c>
      <c r="BC46" s="3">
        <v>14121.05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16473.490000000002</v>
      </c>
      <c r="BJ46" s="3">
        <v>0</v>
      </c>
      <c r="BK46" s="3">
        <v>0</v>
      </c>
      <c r="BL46" s="3">
        <v>1</v>
      </c>
      <c r="BM46" s="3">
        <v>0</v>
      </c>
      <c r="BN46" s="3">
        <v>2</v>
      </c>
      <c r="BO46" s="3">
        <v>0</v>
      </c>
      <c r="BP46" s="3">
        <v>4314.18</v>
      </c>
      <c r="BQ46" s="3">
        <v>0</v>
      </c>
      <c r="BR46" s="3">
        <v>-64194.43</v>
      </c>
      <c r="BS46" s="3">
        <v>15894.27</v>
      </c>
      <c r="BT46" s="3">
        <v>0</v>
      </c>
      <c r="BU46" s="3">
        <v>104943.86</v>
      </c>
      <c r="BV46" s="3">
        <v>0</v>
      </c>
      <c r="BW46" s="3"/>
      <c r="BX46" s="2">
        <v>40749.43</v>
      </c>
      <c r="BY46" s="3">
        <f t="shared" si="52"/>
        <v>40749.43</v>
      </c>
      <c r="BZ46" s="3">
        <f t="shared" si="53"/>
        <v>0</v>
      </c>
      <c r="CB46" s="3">
        <f t="shared" si="51"/>
        <v>15894.27</v>
      </c>
      <c r="CC46" s="3">
        <f t="shared" si="54"/>
        <v>15894.27</v>
      </c>
      <c r="CD46" s="30">
        <f t="shared" si="55"/>
        <v>0</v>
      </c>
      <c r="CF46" s="24">
        <f t="shared" si="56"/>
        <v>-64194.550000000105</v>
      </c>
      <c r="CG46" s="3">
        <f t="shared" si="57"/>
        <v>104943.86</v>
      </c>
      <c r="CH46" s="3">
        <f t="shared" si="58"/>
        <v>0.12000000009720679</v>
      </c>
    </row>
    <row r="47" spans="1:86" ht="15" x14ac:dyDescent="0.25">
      <c r="A47" s="2">
        <v>2083</v>
      </c>
      <c r="B47" s="2" t="s">
        <v>459</v>
      </c>
      <c r="C47" s="2" t="s">
        <v>189</v>
      </c>
      <c r="D47" s="3">
        <v>7844.31</v>
      </c>
      <c r="E47" s="3">
        <v>0</v>
      </c>
      <c r="F47" s="3">
        <v>5378.6</v>
      </c>
      <c r="G47" s="3">
        <v>372992.9</v>
      </c>
      <c r="H47" s="3">
        <v>0</v>
      </c>
      <c r="I47" s="3">
        <v>26509.09</v>
      </c>
      <c r="J47" s="3">
        <v>0</v>
      </c>
      <c r="K47" s="3">
        <v>6925</v>
      </c>
      <c r="L47" s="3">
        <v>13844.75</v>
      </c>
      <c r="M47" s="3">
        <v>0</v>
      </c>
      <c r="N47" s="3">
        <v>0</v>
      </c>
      <c r="O47" s="3">
        <v>3192.57</v>
      </c>
      <c r="P47" s="3">
        <v>10210.040000000001</v>
      </c>
      <c r="Q47" s="3">
        <v>2262.92</v>
      </c>
      <c r="R47" s="3">
        <v>29.58</v>
      </c>
      <c r="S47" s="3">
        <v>453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31184</v>
      </c>
      <c r="AB47">
        <v>255825.46</v>
      </c>
      <c r="AC47">
        <v>5248.8</v>
      </c>
      <c r="AD47">
        <v>49058.71</v>
      </c>
      <c r="AE47">
        <v>9114.16</v>
      </c>
      <c r="AF47">
        <v>21165.74</v>
      </c>
      <c r="AG47">
        <v>781.86</v>
      </c>
      <c r="AH47">
        <v>4280.67</v>
      </c>
      <c r="AI47">
        <v>1690.11</v>
      </c>
      <c r="AJ47">
        <v>338</v>
      </c>
      <c r="AK47">
        <v>4053.05</v>
      </c>
      <c r="AL47">
        <v>1449.28</v>
      </c>
      <c r="AM47">
        <v>5693.78</v>
      </c>
      <c r="AN47">
        <v>0</v>
      </c>
      <c r="AO47">
        <v>705.91</v>
      </c>
      <c r="AP47">
        <v>1599.86</v>
      </c>
      <c r="AQ47">
        <v>15759.92</v>
      </c>
      <c r="AR47">
        <v>6112.75</v>
      </c>
      <c r="AS47">
        <v>530.99</v>
      </c>
      <c r="AT47">
        <v>20956.05</v>
      </c>
      <c r="AU47">
        <v>2000</v>
      </c>
      <c r="AV47">
        <v>0</v>
      </c>
      <c r="AW47">
        <v>4817.99</v>
      </c>
      <c r="AX47">
        <v>2049.25</v>
      </c>
      <c r="AY47">
        <v>5197.88</v>
      </c>
      <c r="AZ47">
        <v>35038.74</v>
      </c>
      <c r="BA47">
        <v>34543.82</v>
      </c>
      <c r="BB47">
        <v>13575.25</v>
      </c>
      <c r="BC47" s="3">
        <v>12790.43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15941.22</v>
      </c>
      <c r="BJ47" s="3">
        <v>0</v>
      </c>
      <c r="BK47" s="3">
        <v>0</v>
      </c>
      <c r="BL47" s="3">
        <v>1</v>
      </c>
      <c r="BM47" s="3">
        <v>0</v>
      </c>
      <c r="BN47" s="3">
        <v>3858.13</v>
      </c>
      <c r="BO47" s="3">
        <v>0</v>
      </c>
      <c r="BP47" s="3">
        <v>526.16999999999996</v>
      </c>
      <c r="BQ47" s="3">
        <v>0</v>
      </c>
      <c r="BR47" s="3">
        <v>-38930.53</v>
      </c>
      <c r="BS47" s="3">
        <v>16935.52</v>
      </c>
      <c r="BT47" s="3">
        <v>0</v>
      </c>
      <c r="BU47" s="3">
        <v>0</v>
      </c>
      <c r="BV47" s="3">
        <v>0</v>
      </c>
      <c r="BW47" s="3"/>
      <c r="BX47" s="2">
        <v>-38930.53</v>
      </c>
      <c r="BY47" s="3">
        <f t="shared" si="52"/>
        <v>-38930.53</v>
      </c>
      <c r="BZ47" s="3">
        <f t="shared" si="53"/>
        <v>0</v>
      </c>
      <c r="CB47" s="3">
        <f t="shared" si="51"/>
        <v>16935.52</v>
      </c>
      <c r="CC47" s="3">
        <f t="shared" si="54"/>
        <v>16935.52</v>
      </c>
      <c r="CD47" s="30">
        <f t="shared" si="55"/>
        <v>0</v>
      </c>
      <c r="CF47" s="24">
        <f t="shared" si="56"/>
        <v>-38930.299999999814</v>
      </c>
      <c r="CG47" s="3">
        <f t="shared" si="57"/>
        <v>0</v>
      </c>
      <c r="CH47" s="3">
        <f t="shared" si="58"/>
        <v>-0.23000000018510036</v>
      </c>
    </row>
    <row r="48" spans="1:86" ht="15" x14ac:dyDescent="0.25">
      <c r="A48" s="2">
        <v>2084</v>
      </c>
      <c r="B48" s="2" t="s">
        <v>460</v>
      </c>
      <c r="C48" s="2" t="s">
        <v>190</v>
      </c>
      <c r="D48" s="3">
        <v>80089.240000000005</v>
      </c>
      <c r="E48" s="3">
        <v>3265.74</v>
      </c>
      <c r="F48" s="3">
        <v>8186.86</v>
      </c>
      <c r="G48" s="3">
        <v>629743.69999999995</v>
      </c>
      <c r="H48" s="3">
        <v>0</v>
      </c>
      <c r="I48" s="3">
        <v>33726.61</v>
      </c>
      <c r="J48" s="3">
        <v>0</v>
      </c>
      <c r="K48" s="3">
        <v>6885</v>
      </c>
      <c r="L48" s="3">
        <v>22556.55</v>
      </c>
      <c r="M48" s="3">
        <v>0</v>
      </c>
      <c r="N48" s="3">
        <v>1640</v>
      </c>
      <c r="O48" s="3">
        <v>66521.48</v>
      </c>
      <c r="P48" s="3">
        <v>13629.64</v>
      </c>
      <c r="Q48" s="3">
        <v>1455.39</v>
      </c>
      <c r="R48" s="3">
        <v>620.41</v>
      </c>
      <c r="S48" s="3">
        <v>360</v>
      </c>
      <c r="T48" s="3">
        <v>0</v>
      </c>
      <c r="U48" s="3">
        <v>0</v>
      </c>
      <c r="V48" s="3">
        <v>0</v>
      </c>
      <c r="W48" s="3">
        <v>20956.849999999999</v>
      </c>
      <c r="X48" s="3">
        <v>0</v>
      </c>
      <c r="Y48" s="3">
        <v>0</v>
      </c>
      <c r="Z48" s="3">
        <v>0</v>
      </c>
      <c r="AA48" s="3">
        <v>39032</v>
      </c>
      <c r="AB48">
        <v>422052.75</v>
      </c>
      <c r="AC48">
        <v>4937.3100000000004</v>
      </c>
      <c r="AD48">
        <v>120654.79</v>
      </c>
      <c r="AE48">
        <v>9286.19</v>
      </c>
      <c r="AF48">
        <v>51648.53</v>
      </c>
      <c r="AG48">
        <v>0</v>
      </c>
      <c r="AH48">
        <v>25832.43</v>
      </c>
      <c r="AI48">
        <v>3567.68</v>
      </c>
      <c r="AJ48">
        <v>1033</v>
      </c>
      <c r="AK48">
        <v>7258.23</v>
      </c>
      <c r="AL48">
        <v>2988.16</v>
      </c>
      <c r="AM48">
        <v>14469.59</v>
      </c>
      <c r="AN48">
        <v>2380</v>
      </c>
      <c r="AO48">
        <v>8282.19</v>
      </c>
      <c r="AP48">
        <v>3515.92</v>
      </c>
      <c r="AQ48">
        <v>18134.47</v>
      </c>
      <c r="AR48">
        <v>5738.5</v>
      </c>
      <c r="AS48">
        <v>2266.7399999999998</v>
      </c>
      <c r="AT48">
        <v>32286.82</v>
      </c>
      <c r="AU48">
        <v>4895.58</v>
      </c>
      <c r="AV48">
        <v>0</v>
      </c>
      <c r="AW48">
        <v>5589.16</v>
      </c>
      <c r="AX48">
        <v>3907.53</v>
      </c>
      <c r="AY48">
        <v>5853.34</v>
      </c>
      <c r="AZ48">
        <v>30957.599999999999</v>
      </c>
      <c r="BA48">
        <v>0</v>
      </c>
      <c r="BB48">
        <v>10373.5</v>
      </c>
      <c r="BC48" s="3">
        <v>17642.490000000002</v>
      </c>
      <c r="BD48" s="3">
        <v>0</v>
      </c>
      <c r="BE48" s="3">
        <v>0</v>
      </c>
      <c r="BF48" s="3">
        <v>0</v>
      </c>
      <c r="BG48" s="3">
        <v>13041.19</v>
      </c>
      <c r="BH48" s="3">
        <v>107.83</v>
      </c>
      <c r="BI48" s="3">
        <v>18383.400000000001</v>
      </c>
      <c r="BJ48" s="3">
        <v>0</v>
      </c>
      <c r="BK48" s="3">
        <v>0</v>
      </c>
      <c r="BL48" s="3">
        <v>1</v>
      </c>
      <c r="BM48" s="3">
        <v>0</v>
      </c>
      <c r="BN48" s="3">
        <v>3422</v>
      </c>
      <c r="BO48" s="3">
        <v>0</v>
      </c>
      <c r="BP48" s="3">
        <v>4557.6099999999997</v>
      </c>
      <c r="BQ48" s="3">
        <v>0</v>
      </c>
      <c r="BR48" s="3">
        <v>80707.520000000004</v>
      </c>
      <c r="BS48" s="3">
        <v>18590.650000000001</v>
      </c>
      <c r="BT48" s="3">
        <v>0</v>
      </c>
      <c r="BU48" s="3">
        <v>11073.569999999996</v>
      </c>
      <c r="BV48" s="3">
        <v>0</v>
      </c>
      <c r="BW48" s="3"/>
      <c r="BX48" s="2">
        <v>91781.09</v>
      </c>
      <c r="BY48" s="3">
        <f t="shared" si="52"/>
        <v>91781.09</v>
      </c>
      <c r="BZ48" s="3">
        <f t="shared" si="53"/>
        <v>0</v>
      </c>
      <c r="CB48" s="3">
        <f t="shared" si="51"/>
        <v>18590.650000000001</v>
      </c>
      <c r="CC48" s="3">
        <f t="shared" si="54"/>
        <v>18590.650000000001</v>
      </c>
      <c r="CD48" s="30">
        <f t="shared" si="55"/>
        <v>0</v>
      </c>
      <c r="CF48" s="24">
        <f t="shared" si="56"/>
        <v>80707.520000000135</v>
      </c>
      <c r="CG48" s="3">
        <f t="shared" si="57"/>
        <v>11073.569999999996</v>
      </c>
      <c r="CH48" s="3">
        <f t="shared" si="58"/>
        <v>-1.3460521586239338E-10</v>
      </c>
    </row>
    <row r="49" spans="1:86" ht="15" x14ac:dyDescent="0.25">
      <c r="A49" s="2">
        <v>2085</v>
      </c>
      <c r="B49" s="2" t="s">
        <v>461</v>
      </c>
      <c r="C49" s="2" t="s">
        <v>191</v>
      </c>
      <c r="D49" s="3">
        <v>48140.72</v>
      </c>
      <c r="E49" s="3">
        <v>60116.97</v>
      </c>
      <c r="F49" s="3">
        <v>12772.51</v>
      </c>
      <c r="G49" s="3">
        <v>503707.92</v>
      </c>
      <c r="H49" s="3">
        <v>0</v>
      </c>
      <c r="I49" s="3">
        <v>0</v>
      </c>
      <c r="J49" s="3">
        <v>0</v>
      </c>
      <c r="K49" s="3">
        <v>14875</v>
      </c>
      <c r="L49" s="3">
        <v>20591.21</v>
      </c>
      <c r="M49" s="3">
        <v>0</v>
      </c>
      <c r="N49" s="3">
        <v>0</v>
      </c>
      <c r="O49" s="3">
        <v>4992.42</v>
      </c>
      <c r="P49" s="3">
        <v>11325.6</v>
      </c>
      <c r="Q49" s="3">
        <v>264.39</v>
      </c>
      <c r="R49" s="3">
        <v>7.16</v>
      </c>
      <c r="S49" s="3">
        <v>3233.7</v>
      </c>
      <c r="T49" s="3">
        <v>0</v>
      </c>
      <c r="U49" s="3">
        <v>0</v>
      </c>
      <c r="V49" s="3">
        <v>0</v>
      </c>
      <c r="W49" s="3">
        <v>4561.3999999999996</v>
      </c>
      <c r="X49" s="3">
        <v>0</v>
      </c>
      <c r="Y49" s="3">
        <v>0</v>
      </c>
      <c r="Z49" s="3">
        <v>0</v>
      </c>
      <c r="AA49" s="3">
        <v>37222</v>
      </c>
      <c r="AB49">
        <v>304329.31</v>
      </c>
      <c r="AC49">
        <v>635.78</v>
      </c>
      <c r="AD49">
        <v>44317.49</v>
      </c>
      <c r="AE49">
        <v>0</v>
      </c>
      <c r="AF49">
        <v>13543.81</v>
      </c>
      <c r="AG49">
        <v>0</v>
      </c>
      <c r="AH49">
        <v>19619.919999999998</v>
      </c>
      <c r="AI49">
        <v>2193.64</v>
      </c>
      <c r="AJ49">
        <v>3458.8</v>
      </c>
      <c r="AK49">
        <v>6754.1</v>
      </c>
      <c r="AL49">
        <v>1340.51</v>
      </c>
      <c r="AM49">
        <v>22360.51</v>
      </c>
      <c r="AN49">
        <v>1305</v>
      </c>
      <c r="AO49">
        <v>20029.05</v>
      </c>
      <c r="AP49">
        <v>1270.4000000000001</v>
      </c>
      <c r="AQ49">
        <v>10426.870000000001</v>
      </c>
      <c r="AR49">
        <v>7304.18</v>
      </c>
      <c r="AS49">
        <v>1414.25</v>
      </c>
      <c r="AT49">
        <v>28370.02</v>
      </c>
      <c r="AU49">
        <v>4212.43</v>
      </c>
      <c r="AV49">
        <v>0</v>
      </c>
      <c r="AW49">
        <v>4391.78</v>
      </c>
      <c r="AX49">
        <v>2783.75</v>
      </c>
      <c r="AY49">
        <v>4605</v>
      </c>
      <c r="AZ49">
        <v>36484.839999999997</v>
      </c>
      <c r="BA49">
        <v>16900</v>
      </c>
      <c r="BB49">
        <v>6537.5</v>
      </c>
      <c r="BC49" s="3">
        <v>11826.68</v>
      </c>
      <c r="BD49" s="3">
        <v>0</v>
      </c>
      <c r="BE49" s="3">
        <v>0</v>
      </c>
      <c r="BF49" s="3">
        <v>0</v>
      </c>
      <c r="BG49" s="3">
        <v>798.25</v>
      </c>
      <c r="BH49" s="3">
        <v>0</v>
      </c>
      <c r="BI49" s="3">
        <v>16911.830000000002</v>
      </c>
      <c r="BJ49" s="3">
        <v>0</v>
      </c>
      <c r="BK49" s="3">
        <v>0</v>
      </c>
      <c r="BL49" s="3">
        <v>1</v>
      </c>
      <c r="BM49" s="3">
        <v>0</v>
      </c>
      <c r="BN49" s="3">
        <v>0</v>
      </c>
      <c r="BO49" s="3">
        <v>0</v>
      </c>
      <c r="BP49" s="3">
        <v>8093.4</v>
      </c>
      <c r="BQ49" s="3">
        <v>0</v>
      </c>
      <c r="BR49" s="3">
        <v>67944.420000000013</v>
      </c>
      <c r="BS49" s="3">
        <v>21590.94</v>
      </c>
      <c r="BT49" s="3">
        <v>0</v>
      </c>
      <c r="BU49" s="3">
        <v>63880.12</v>
      </c>
      <c r="BV49" s="3">
        <v>0</v>
      </c>
      <c r="BW49" s="3"/>
      <c r="BX49" s="2">
        <v>131824.54</v>
      </c>
      <c r="BY49" s="3">
        <f t="shared" si="52"/>
        <v>131824.54</v>
      </c>
      <c r="BZ49" s="3">
        <f t="shared" si="53"/>
        <v>0</v>
      </c>
      <c r="CB49" s="3">
        <f t="shared" si="51"/>
        <v>21590.940000000002</v>
      </c>
      <c r="CC49" s="3">
        <f t="shared" si="54"/>
        <v>21590.94</v>
      </c>
      <c r="CD49" s="30">
        <f t="shared" si="55"/>
        <v>0</v>
      </c>
      <c r="CF49" s="24">
        <f t="shared" si="56"/>
        <v>67944.499999999884</v>
      </c>
      <c r="CG49" s="3">
        <f t="shared" si="57"/>
        <v>63880.12</v>
      </c>
      <c r="CH49" s="3">
        <f t="shared" si="58"/>
        <v>-7.999999987805495E-2</v>
      </c>
    </row>
    <row r="50" spans="1:86" ht="15" x14ac:dyDescent="0.25">
      <c r="A50" s="2">
        <v>2086</v>
      </c>
      <c r="B50" s="2" t="s">
        <v>462</v>
      </c>
      <c r="C50" s="2" t="s">
        <v>192</v>
      </c>
      <c r="D50" s="3">
        <v>-168009.36</v>
      </c>
      <c r="E50" s="3">
        <v>226339.78</v>
      </c>
      <c r="F50" s="3">
        <v>23743.94</v>
      </c>
      <c r="G50" s="3">
        <v>920764.11</v>
      </c>
      <c r="H50" s="3">
        <v>0</v>
      </c>
      <c r="I50" s="3">
        <v>13524.96</v>
      </c>
      <c r="J50" s="3">
        <v>0</v>
      </c>
      <c r="K50" s="3">
        <v>83205.8</v>
      </c>
      <c r="L50" s="3">
        <v>43782.1</v>
      </c>
      <c r="M50" s="3">
        <v>0</v>
      </c>
      <c r="N50" s="3">
        <v>0</v>
      </c>
      <c r="O50" s="3">
        <v>2735.52</v>
      </c>
      <c r="P50" s="3">
        <v>5856.4</v>
      </c>
      <c r="Q50" s="3">
        <v>1735.51</v>
      </c>
      <c r="R50" s="3">
        <v>5761.32</v>
      </c>
      <c r="S50" s="3">
        <v>2681.69</v>
      </c>
      <c r="T50" s="3">
        <v>0</v>
      </c>
      <c r="U50" s="3">
        <v>0</v>
      </c>
      <c r="V50" s="3">
        <v>0</v>
      </c>
      <c r="W50" s="3">
        <v>1803.2</v>
      </c>
      <c r="X50" s="3">
        <v>0</v>
      </c>
      <c r="Y50" s="3">
        <v>0</v>
      </c>
      <c r="Z50" s="3">
        <v>0</v>
      </c>
      <c r="AA50" s="3">
        <v>31480</v>
      </c>
      <c r="AB50">
        <v>488084.51</v>
      </c>
      <c r="AC50">
        <v>759.35</v>
      </c>
      <c r="AD50">
        <v>190491.26</v>
      </c>
      <c r="AE50">
        <v>52266.13</v>
      </c>
      <c r="AF50">
        <v>69428.929999999993</v>
      </c>
      <c r="AG50">
        <v>0</v>
      </c>
      <c r="AH50">
        <v>20385.400000000001</v>
      </c>
      <c r="AI50">
        <v>63427.57</v>
      </c>
      <c r="AJ50">
        <v>1337</v>
      </c>
      <c r="AK50">
        <v>11713.23</v>
      </c>
      <c r="AL50">
        <v>2371.79</v>
      </c>
      <c r="AM50">
        <v>19081.5</v>
      </c>
      <c r="AN50">
        <v>452</v>
      </c>
      <c r="AO50">
        <v>3879.26</v>
      </c>
      <c r="AP50">
        <v>3179.33</v>
      </c>
      <c r="AQ50">
        <v>22453.85</v>
      </c>
      <c r="AR50">
        <v>14595.75</v>
      </c>
      <c r="AS50">
        <v>1894</v>
      </c>
      <c r="AT50">
        <v>15935.98</v>
      </c>
      <c r="AU50">
        <v>14394.79</v>
      </c>
      <c r="AV50">
        <v>0</v>
      </c>
      <c r="AW50">
        <v>10440.06</v>
      </c>
      <c r="AX50">
        <v>4830.75</v>
      </c>
      <c r="AY50">
        <v>67384.45</v>
      </c>
      <c r="AZ50">
        <v>63113.37</v>
      </c>
      <c r="BA50">
        <v>6753.74</v>
      </c>
      <c r="BB50">
        <v>12914.65</v>
      </c>
      <c r="BC50" s="3">
        <v>22062.03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20434.830000000002</v>
      </c>
      <c r="BJ50" s="3">
        <v>0</v>
      </c>
      <c r="BK50" s="3">
        <v>0</v>
      </c>
      <c r="BL50" s="3">
        <v>1</v>
      </c>
      <c r="BM50" s="3">
        <v>0</v>
      </c>
      <c r="BN50" s="3">
        <v>5111</v>
      </c>
      <c r="BO50" s="3">
        <v>0</v>
      </c>
      <c r="BP50" s="3">
        <v>7952</v>
      </c>
      <c r="BQ50" s="3">
        <v>0</v>
      </c>
      <c r="BR50" s="3">
        <v>-240112.67</v>
      </c>
      <c r="BS50" s="3">
        <v>31115.77</v>
      </c>
      <c r="BT50" s="3">
        <v>0</v>
      </c>
      <c r="BU50" s="3">
        <v>228142.98</v>
      </c>
      <c r="BV50" s="3">
        <v>0</v>
      </c>
      <c r="BW50" s="3"/>
      <c r="BX50" s="2">
        <v>-11969.69</v>
      </c>
      <c r="BY50" s="3">
        <f t="shared" si="52"/>
        <v>-11969.690000000002</v>
      </c>
      <c r="BZ50" s="3">
        <f t="shared" si="53"/>
        <v>0</v>
      </c>
      <c r="CB50" s="3">
        <f t="shared" si="51"/>
        <v>31115.770000000004</v>
      </c>
      <c r="CC50" s="3">
        <f t="shared" si="54"/>
        <v>31115.77</v>
      </c>
      <c r="CD50" s="30">
        <f t="shared" si="55"/>
        <v>0</v>
      </c>
      <c r="CF50" s="24">
        <f t="shared" si="56"/>
        <v>-240112.63</v>
      </c>
      <c r="CG50" s="3">
        <f t="shared" si="57"/>
        <v>228142.98</v>
      </c>
      <c r="CH50" s="3">
        <f t="shared" si="58"/>
        <v>-4.0000000008149073E-2</v>
      </c>
    </row>
    <row r="51" spans="1:86" ht="15" x14ac:dyDescent="0.25">
      <c r="A51" s="2">
        <v>2089</v>
      </c>
      <c r="B51" s="2" t="s">
        <v>463</v>
      </c>
      <c r="C51" s="2" t="s">
        <v>193</v>
      </c>
      <c r="D51" s="3">
        <v>637911.98</v>
      </c>
      <c r="E51" s="3">
        <v>0</v>
      </c>
      <c r="F51" s="3">
        <v>50893.86</v>
      </c>
      <c r="G51" s="3">
        <v>1547034.25</v>
      </c>
      <c r="H51" s="3">
        <v>0</v>
      </c>
      <c r="I51" s="3">
        <v>34799.120000000003</v>
      </c>
      <c r="J51" s="3">
        <v>0</v>
      </c>
      <c r="K51" s="3">
        <v>68285</v>
      </c>
      <c r="L51" s="3">
        <v>57874.38</v>
      </c>
      <c r="M51" s="3">
        <v>0</v>
      </c>
      <c r="N51" s="3">
        <v>1347.5</v>
      </c>
      <c r="O51" s="3">
        <v>26783.4</v>
      </c>
      <c r="P51" s="3">
        <v>63308.27</v>
      </c>
      <c r="Q51" s="3">
        <v>0</v>
      </c>
      <c r="R51" s="3">
        <v>0</v>
      </c>
      <c r="S51" s="3">
        <v>111794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19612</v>
      </c>
      <c r="AB51">
        <v>982392.78</v>
      </c>
      <c r="AC51">
        <v>46661.88</v>
      </c>
      <c r="AD51">
        <v>233806.46</v>
      </c>
      <c r="AE51">
        <v>0</v>
      </c>
      <c r="AF51">
        <v>71396.98</v>
      </c>
      <c r="AG51">
        <v>0</v>
      </c>
      <c r="AH51">
        <v>42146.080000000002</v>
      </c>
      <c r="AI51">
        <v>6911.37</v>
      </c>
      <c r="AJ51">
        <v>8696.25</v>
      </c>
      <c r="AK51">
        <v>4483.21</v>
      </c>
      <c r="AL51">
        <v>2414.0300000000002</v>
      </c>
      <c r="AM51">
        <v>48479.96</v>
      </c>
      <c r="AN51">
        <v>799.63</v>
      </c>
      <c r="AO51">
        <v>63329.26</v>
      </c>
      <c r="AP51">
        <v>4922.12</v>
      </c>
      <c r="AQ51">
        <v>50436.639999999999</v>
      </c>
      <c r="AR51">
        <v>18587.75</v>
      </c>
      <c r="AS51">
        <v>1791.31</v>
      </c>
      <c r="AT51">
        <v>110899.9</v>
      </c>
      <c r="AU51">
        <v>12524.1</v>
      </c>
      <c r="AV51">
        <v>0</v>
      </c>
      <c r="AW51">
        <v>29541.68</v>
      </c>
      <c r="AX51">
        <v>14780</v>
      </c>
      <c r="AY51">
        <v>10493.36</v>
      </c>
      <c r="AZ51">
        <v>98203.35</v>
      </c>
      <c r="BA51">
        <v>9699.75</v>
      </c>
      <c r="BB51">
        <v>11055.02</v>
      </c>
      <c r="BC51" s="3">
        <v>33934.15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25490.77</v>
      </c>
      <c r="BJ51" s="3">
        <v>0</v>
      </c>
      <c r="BK51" s="3">
        <v>0</v>
      </c>
      <c r="BL51" s="3">
        <v>1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650362.64</v>
      </c>
      <c r="BS51" s="3">
        <v>76384.63</v>
      </c>
      <c r="BT51" s="3">
        <v>0</v>
      </c>
      <c r="BU51" s="3">
        <v>0</v>
      </c>
      <c r="BV51" s="3">
        <v>0</v>
      </c>
      <c r="BW51" s="3"/>
      <c r="BX51" s="2">
        <v>650362.64</v>
      </c>
      <c r="BY51" s="3">
        <f t="shared" si="52"/>
        <v>650362.64</v>
      </c>
      <c r="BZ51" s="3">
        <f t="shared" si="53"/>
        <v>0</v>
      </c>
      <c r="CB51" s="3">
        <f t="shared" si="51"/>
        <v>76384.63</v>
      </c>
      <c r="CC51" s="3">
        <f t="shared" si="54"/>
        <v>76384.63</v>
      </c>
      <c r="CD51" s="30">
        <f t="shared" si="55"/>
        <v>0</v>
      </c>
      <c r="CF51" s="24">
        <f t="shared" si="56"/>
        <v>650362.87999999966</v>
      </c>
      <c r="CG51" s="3">
        <f t="shared" si="57"/>
        <v>0</v>
      </c>
      <c r="CH51" s="3">
        <f t="shared" si="58"/>
        <v>-0.23999999964144081</v>
      </c>
    </row>
    <row r="52" spans="1:86" ht="15" x14ac:dyDescent="0.25">
      <c r="A52" s="2">
        <v>2091</v>
      </c>
      <c r="B52" s="2" t="s">
        <v>464</v>
      </c>
      <c r="C52" s="2" t="s">
        <v>194</v>
      </c>
      <c r="D52" s="3">
        <v>12303.58</v>
      </c>
      <c r="E52" s="3">
        <v>0</v>
      </c>
      <c r="F52" s="3">
        <v>-30865.45</v>
      </c>
      <c r="G52" s="3">
        <v>1129871.7</v>
      </c>
      <c r="H52" s="3">
        <v>0</v>
      </c>
      <c r="I52" s="3">
        <v>21173.95</v>
      </c>
      <c r="J52" s="3">
        <v>0</v>
      </c>
      <c r="K52" s="3">
        <v>60860</v>
      </c>
      <c r="L52" s="3">
        <v>46652.98</v>
      </c>
      <c r="M52" s="3">
        <v>0</v>
      </c>
      <c r="N52" s="3">
        <v>18038</v>
      </c>
      <c r="O52" s="3">
        <v>25696.62</v>
      </c>
      <c r="P52" s="3">
        <v>807.5</v>
      </c>
      <c r="Q52" s="3">
        <v>8940.27</v>
      </c>
      <c r="R52" s="3">
        <v>5006.17</v>
      </c>
      <c r="S52" s="3">
        <v>3905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106749</v>
      </c>
      <c r="AB52">
        <v>598866.63</v>
      </c>
      <c r="AC52">
        <v>24667.29</v>
      </c>
      <c r="AD52">
        <v>227124.19</v>
      </c>
      <c r="AE52">
        <v>0</v>
      </c>
      <c r="AF52">
        <v>54762.38</v>
      </c>
      <c r="AG52">
        <v>0</v>
      </c>
      <c r="AH52">
        <v>48755.76</v>
      </c>
      <c r="AI52">
        <v>4749.0200000000004</v>
      </c>
      <c r="AJ52">
        <v>5061</v>
      </c>
      <c r="AK52">
        <v>13152.14</v>
      </c>
      <c r="AL52">
        <v>3323.92</v>
      </c>
      <c r="AM52">
        <v>21056.62</v>
      </c>
      <c r="AN52">
        <v>0</v>
      </c>
      <c r="AO52">
        <v>47371.33</v>
      </c>
      <c r="AP52">
        <v>8607.4699999999993</v>
      </c>
      <c r="AQ52">
        <v>27374.880000000001</v>
      </c>
      <c r="AR52">
        <v>15968</v>
      </c>
      <c r="AS52">
        <v>1896.41</v>
      </c>
      <c r="AT52">
        <v>60513.16</v>
      </c>
      <c r="AU52">
        <v>15799.03</v>
      </c>
      <c r="AV52">
        <v>0</v>
      </c>
      <c r="AW52">
        <v>4347.63</v>
      </c>
      <c r="AX52">
        <v>7316.75</v>
      </c>
      <c r="AY52">
        <v>462.69</v>
      </c>
      <c r="AZ52">
        <v>107099.27</v>
      </c>
      <c r="BA52">
        <v>0</v>
      </c>
      <c r="BB52">
        <v>8673.7099999999991</v>
      </c>
      <c r="BC52" s="3">
        <v>22009.78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22015.360000000001</v>
      </c>
      <c r="BJ52" s="3">
        <v>0</v>
      </c>
      <c r="BK52" s="3">
        <v>0</v>
      </c>
      <c r="BL52" s="3">
        <v>1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111045.83</v>
      </c>
      <c r="BS52" s="3">
        <v>-8850.09</v>
      </c>
      <c r="BT52" s="3">
        <v>0</v>
      </c>
      <c r="BU52" s="3">
        <v>0</v>
      </c>
      <c r="BV52" s="3">
        <v>0</v>
      </c>
      <c r="BW52" s="3"/>
      <c r="BX52" s="2">
        <v>111045.83</v>
      </c>
      <c r="BY52" s="3">
        <f t="shared" si="52"/>
        <v>111045.83</v>
      </c>
      <c r="BZ52" s="3">
        <f t="shared" si="53"/>
        <v>0</v>
      </c>
      <c r="CB52" s="3">
        <f t="shared" si="51"/>
        <v>-8850.09</v>
      </c>
      <c r="CC52" s="3">
        <f t="shared" si="54"/>
        <v>-8850.09</v>
      </c>
      <c r="CD52" s="30">
        <f t="shared" si="55"/>
        <v>0</v>
      </c>
      <c r="CF52" s="24">
        <f t="shared" si="56"/>
        <v>111045.7100000002</v>
      </c>
      <c r="CG52" s="3">
        <f t="shared" si="57"/>
        <v>0</v>
      </c>
      <c r="CH52" s="3">
        <f t="shared" si="58"/>
        <v>0.11999999980616849</v>
      </c>
    </row>
    <row r="53" spans="1:86" ht="15" x14ac:dyDescent="0.25">
      <c r="A53" s="2">
        <v>2092</v>
      </c>
      <c r="B53" s="2" t="s">
        <v>465</v>
      </c>
      <c r="C53" s="2" t="s">
        <v>195</v>
      </c>
      <c r="D53" s="3">
        <v>271613.78999999998</v>
      </c>
      <c r="E53" s="3">
        <v>0</v>
      </c>
      <c r="F53" s="3">
        <v>15919.04</v>
      </c>
      <c r="G53" s="3">
        <v>872612.5</v>
      </c>
      <c r="H53" s="3">
        <v>0</v>
      </c>
      <c r="I53" s="3">
        <v>15797.45</v>
      </c>
      <c r="J53" s="3">
        <v>0</v>
      </c>
      <c r="K53" s="3">
        <v>24930</v>
      </c>
      <c r="L53" s="3">
        <v>32130.25</v>
      </c>
      <c r="M53" s="3">
        <v>0</v>
      </c>
      <c r="N53" s="3">
        <v>1472</v>
      </c>
      <c r="O53" s="3">
        <v>23990.48</v>
      </c>
      <c r="P53" s="3">
        <v>22409.54</v>
      </c>
      <c r="Q53" s="3">
        <v>9212.57</v>
      </c>
      <c r="R53" s="3">
        <v>12417.27</v>
      </c>
      <c r="S53" s="3">
        <v>12748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51266</v>
      </c>
      <c r="AB53">
        <v>503205.85</v>
      </c>
      <c r="AC53">
        <v>13848.39</v>
      </c>
      <c r="AD53">
        <v>163887.04999999999</v>
      </c>
      <c r="AE53">
        <v>1904.13</v>
      </c>
      <c r="AF53">
        <v>35068.53</v>
      </c>
      <c r="AG53">
        <v>0</v>
      </c>
      <c r="AH53">
        <v>25485.64</v>
      </c>
      <c r="AI53">
        <v>4192.09</v>
      </c>
      <c r="AJ53">
        <v>4109</v>
      </c>
      <c r="AK53">
        <v>12067.22</v>
      </c>
      <c r="AL53">
        <v>2570.37</v>
      </c>
      <c r="AM53">
        <v>16595.86</v>
      </c>
      <c r="AN53">
        <v>2843.28</v>
      </c>
      <c r="AO53">
        <v>35682.589999999997</v>
      </c>
      <c r="AP53">
        <v>3294.4</v>
      </c>
      <c r="AQ53">
        <v>25044.91</v>
      </c>
      <c r="AR53">
        <v>18712.5</v>
      </c>
      <c r="AS53">
        <v>2261.4</v>
      </c>
      <c r="AT53" s="25">
        <v>38469.65</v>
      </c>
      <c r="AU53">
        <v>21432.38</v>
      </c>
      <c r="AV53">
        <v>0</v>
      </c>
      <c r="AW53">
        <v>21505.59</v>
      </c>
      <c r="AX53">
        <v>5750</v>
      </c>
      <c r="AY53">
        <v>7654.56</v>
      </c>
      <c r="AZ53">
        <v>63063.040000000001</v>
      </c>
      <c r="BA53">
        <v>13033.75</v>
      </c>
      <c r="BB53">
        <v>32677.48</v>
      </c>
      <c r="BC53" s="3">
        <v>18101.43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20496.830000000002</v>
      </c>
      <c r="BJ53" s="3">
        <v>0</v>
      </c>
      <c r="BK53" s="3">
        <v>0</v>
      </c>
      <c r="BL53" s="3">
        <v>1</v>
      </c>
      <c r="BM53" s="3">
        <v>0</v>
      </c>
      <c r="BN53" s="3">
        <v>8797.83</v>
      </c>
      <c r="BO53" s="3">
        <v>0</v>
      </c>
      <c r="BP53" s="3">
        <v>0</v>
      </c>
      <c r="BQ53" s="3">
        <v>0</v>
      </c>
      <c r="BR53" s="3">
        <v>258138.76</v>
      </c>
      <c r="BS53" s="3">
        <v>27618.04</v>
      </c>
      <c r="BT53" s="3">
        <v>0</v>
      </c>
      <c r="BU53" s="3">
        <v>0</v>
      </c>
      <c r="BV53" s="3">
        <v>0</v>
      </c>
      <c r="BW53" s="3"/>
      <c r="BX53" s="2">
        <v>258138.76</v>
      </c>
      <c r="BY53" s="3">
        <f t="shared" si="52"/>
        <v>258138.76</v>
      </c>
      <c r="BZ53" s="3">
        <f t="shared" si="53"/>
        <v>0</v>
      </c>
      <c r="CB53" s="3">
        <f t="shared" si="51"/>
        <v>27618.04</v>
      </c>
      <c r="CC53" s="3">
        <f t="shared" si="54"/>
        <v>27618.04</v>
      </c>
      <c r="CD53" s="30">
        <f t="shared" si="55"/>
        <v>0</v>
      </c>
      <c r="CF53" s="24">
        <f t="shared" si="56"/>
        <v>258138.75999999978</v>
      </c>
      <c r="CG53" s="3">
        <f t="shared" si="57"/>
        <v>0</v>
      </c>
      <c r="CH53" s="3">
        <f t="shared" si="58"/>
        <v>2.3283064365386963E-10</v>
      </c>
    </row>
    <row r="54" spans="1:86" ht="15" x14ac:dyDescent="0.25">
      <c r="A54" s="2">
        <v>2095</v>
      </c>
      <c r="B54" s="2" t="s">
        <v>466</v>
      </c>
      <c r="C54" s="2" t="s">
        <v>196</v>
      </c>
      <c r="D54" s="3">
        <v>44581.55</v>
      </c>
      <c r="E54" s="3">
        <v>9306.6299999999992</v>
      </c>
      <c r="F54" s="3">
        <v>10226.34</v>
      </c>
      <c r="G54" s="3">
        <v>585444.41</v>
      </c>
      <c r="H54" s="3">
        <v>0</v>
      </c>
      <c r="I54" s="3">
        <v>22006.53</v>
      </c>
      <c r="J54" s="3">
        <v>0</v>
      </c>
      <c r="K54" s="3">
        <v>42939.199999999997</v>
      </c>
      <c r="L54" s="3">
        <v>26746.25</v>
      </c>
      <c r="M54" s="3">
        <v>0</v>
      </c>
      <c r="N54" s="3">
        <v>0</v>
      </c>
      <c r="O54" s="3">
        <v>4765.1400000000003</v>
      </c>
      <c r="P54" s="3">
        <v>4321.76</v>
      </c>
      <c r="Q54" s="3">
        <v>8609.5300000000007</v>
      </c>
      <c r="R54" s="3">
        <v>4151.41</v>
      </c>
      <c r="S54" s="3">
        <v>0</v>
      </c>
      <c r="T54" s="3">
        <v>0</v>
      </c>
      <c r="U54" s="3">
        <v>0</v>
      </c>
      <c r="V54" s="3">
        <v>0</v>
      </c>
      <c r="W54" s="3">
        <v>3451.5</v>
      </c>
      <c r="X54" s="3">
        <v>0</v>
      </c>
      <c r="Y54" s="3">
        <v>0</v>
      </c>
      <c r="Z54" s="3">
        <v>0</v>
      </c>
      <c r="AA54" s="3">
        <v>41090</v>
      </c>
      <c r="AB54">
        <v>320197.68</v>
      </c>
      <c r="AC54">
        <v>0</v>
      </c>
      <c r="AD54">
        <v>83361.42</v>
      </c>
      <c r="AE54">
        <v>0</v>
      </c>
      <c r="AF54">
        <v>39738.050000000003</v>
      </c>
      <c r="AG54">
        <v>0</v>
      </c>
      <c r="AH54">
        <v>41037.360000000001</v>
      </c>
      <c r="AI54">
        <v>2434.09</v>
      </c>
      <c r="AJ54">
        <v>3274</v>
      </c>
      <c r="AK54">
        <v>6573</v>
      </c>
      <c r="AL54">
        <v>1521.31</v>
      </c>
      <c r="AM54">
        <v>13356.58</v>
      </c>
      <c r="AN54">
        <v>7833.62</v>
      </c>
      <c r="AO54">
        <v>33331.839999999997</v>
      </c>
      <c r="AP54">
        <v>2030.03</v>
      </c>
      <c r="AQ54">
        <v>21543.8</v>
      </c>
      <c r="AR54">
        <v>14970</v>
      </c>
      <c r="AS54">
        <v>2071.12</v>
      </c>
      <c r="AT54">
        <v>11839.17</v>
      </c>
      <c r="AU54">
        <v>8694.52</v>
      </c>
      <c r="AV54">
        <v>0</v>
      </c>
      <c r="AW54">
        <v>8583.0499999999993</v>
      </c>
      <c r="AX54">
        <v>2836.75</v>
      </c>
      <c r="AY54">
        <v>0</v>
      </c>
      <c r="AZ54">
        <v>40377.21</v>
      </c>
      <c r="BA54">
        <v>10378.1</v>
      </c>
      <c r="BB54">
        <v>18462.07</v>
      </c>
      <c r="BC54" s="3">
        <v>20228.919999999998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18060.28</v>
      </c>
      <c r="BJ54" s="3">
        <v>0</v>
      </c>
      <c r="BK54" s="3">
        <v>0</v>
      </c>
      <c r="BL54" s="3">
        <v>1</v>
      </c>
      <c r="BM54" s="3">
        <v>0</v>
      </c>
      <c r="BN54" s="3">
        <v>13027.55</v>
      </c>
      <c r="BO54" s="3">
        <v>0</v>
      </c>
      <c r="BP54" s="3">
        <v>0</v>
      </c>
      <c r="BQ54" s="3">
        <v>0</v>
      </c>
      <c r="BR54" s="3">
        <v>69982.179999999993</v>
      </c>
      <c r="BS54" s="3">
        <v>15259.07</v>
      </c>
      <c r="BT54" s="3">
        <v>0</v>
      </c>
      <c r="BU54" s="3">
        <v>12758.13</v>
      </c>
      <c r="BV54" s="3">
        <v>0</v>
      </c>
      <c r="BW54" s="3"/>
      <c r="BX54" s="2">
        <v>82740.31</v>
      </c>
      <c r="BY54" s="3">
        <f t="shared" si="52"/>
        <v>82740.31</v>
      </c>
      <c r="BZ54" s="3">
        <f t="shared" si="53"/>
        <v>0</v>
      </c>
      <c r="CB54" s="3">
        <f t="shared" si="51"/>
        <v>15259.07</v>
      </c>
      <c r="CC54" s="3">
        <f t="shared" si="54"/>
        <v>15259.07</v>
      </c>
      <c r="CD54" s="30">
        <f t="shared" si="55"/>
        <v>0</v>
      </c>
      <c r="CF54" s="24">
        <f t="shared" si="56"/>
        <v>69982.090000000084</v>
      </c>
      <c r="CG54" s="3">
        <f t="shared" si="57"/>
        <v>12758.13</v>
      </c>
      <c r="CH54" s="3">
        <f t="shared" si="58"/>
        <v>8.9999999914653017E-2</v>
      </c>
    </row>
    <row r="55" spans="1:86" ht="15" x14ac:dyDescent="0.25">
      <c r="A55" s="2">
        <v>2097</v>
      </c>
      <c r="B55" s="2" t="s">
        <v>467</v>
      </c>
      <c r="C55" s="2" t="s">
        <v>197</v>
      </c>
      <c r="D55" s="3">
        <v>97159.07</v>
      </c>
      <c r="E55" s="3">
        <v>-16579.189999999999</v>
      </c>
      <c r="F55" s="3">
        <v>28990.880000000001</v>
      </c>
      <c r="G55" s="3">
        <v>641205.30000000005</v>
      </c>
      <c r="H55" s="3">
        <v>0</v>
      </c>
      <c r="I55" s="3">
        <v>33512.17</v>
      </c>
      <c r="J55" s="3">
        <v>0</v>
      </c>
      <c r="K55" s="3">
        <v>36037</v>
      </c>
      <c r="L55" s="3">
        <v>24892.799999999999</v>
      </c>
      <c r="M55" s="3">
        <v>0</v>
      </c>
      <c r="N55" s="3">
        <v>0</v>
      </c>
      <c r="O55" s="3">
        <v>6783.07</v>
      </c>
      <c r="P55" s="3">
        <v>10885.23</v>
      </c>
      <c r="Q55" s="3">
        <v>0</v>
      </c>
      <c r="R55" s="3">
        <v>10.75</v>
      </c>
      <c r="S55" s="3">
        <v>10911.5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38325</v>
      </c>
      <c r="AB55">
        <v>402763.26</v>
      </c>
      <c r="AC55">
        <v>10053.08</v>
      </c>
      <c r="AD55">
        <v>114225.94</v>
      </c>
      <c r="AE55">
        <v>22969.759999999998</v>
      </c>
      <c r="AF55">
        <v>26914.58</v>
      </c>
      <c r="AG55">
        <v>287.39999999999998</v>
      </c>
      <c r="AH55">
        <v>17621.5</v>
      </c>
      <c r="AI55">
        <v>4494.01</v>
      </c>
      <c r="AJ55">
        <v>2027</v>
      </c>
      <c r="AK55">
        <v>8823.18</v>
      </c>
      <c r="AL55">
        <v>1872.59</v>
      </c>
      <c r="AM55">
        <v>10255.11</v>
      </c>
      <c r="AN55">
        <v>1969</v>
      </c>
      <c r="AO55">
        <v>1380.42</v>
      </c>
      <c r="AP55">
        <v>2936.9</v>
      </c>
      <c r="AQ55">
        <v>16219.19</v>
      </c>
      <c r="AR55">
        <v>9605.75</v>
      </c>
      <c r="AS55">
        <v>1420.2</v>
      </c>
      <c r="AT55">
        <v>39502.730000000003</v>
      </c>
      <c r="AU55">
        <v>7915.6</v>
      </c>
      <c r="AV55">
        <v>0</v>
      </c>
      <c r="AW55">
        <v>3032.22</v>
      </c>
      <c r="AX55">
        <v>3983.25</v>
      </c>
      <c r="AY55">
        <v>8282.2199999999993</v>
      </c>
      <c r="AZ55">
        <v>49329.68</v>
      </c>
      <c r="BA55">
        <v>5888</v>
      </c>
      <c r="BB55">
        <v>12913.18</v>
      </c>
      <c r="BC55" s="3">
        <v>17319.080000000002</v>
      </c>
      <c r="BD55" s="3">
        <v>0</v>
      </c>
      <c r="BE55" s="3">
        <v>0</v>
      </c>
      <c r="BF55" s="3">
        <v>0</v>
      </c>
      <c r="BG55" s="3">
        <v>4399.82</v>
      </c>
      <c r="BH55" s="3">
        <v>0</v>
      </c>
      <c r="BI55" s="3">
        <v>18352.09</v>
      </c>
      <c r="BJ55" s="3">
        <v>0</v>
      </c>
      <c r="BK55" s="3">
        <v>0</v>
      </c>
      <c r="BL55" s="3">
        <v>1</v>
      </c>
      <c r="BM55" s="3">
        <v>0</v>
      </c>
      <c r="BN55" s="3">
        <v>2243.41</v>
      </c>
      <c r="BO55" s="3">
        <v>1294.33</v>
      </c>
      <c r="BP55" s="3">
        <v>3660</v>
      </c>
      <c r="BQ55" s="3">
        <v>0</v>
      </c>
      <c r="BR55" s="3">
        <v>95717.39</v>
      </c>
      <c r="BS55" s="3">
        <v>40145.230000000003</v>
      </c>
      <c r="BT55" s="3">
        <v>0</v>
      </c>
      <c r="BU55" s="3">
        <v>-20979.01</v>
      </c>
      <c r="BV55" s="3">
        <v>0</v>
      </c>
      <c r="BW55" s="3"/>
      <c r="BX55" s="2">
        <v>74738.38</v>
      </c>
      <c r="BY55" s="3">
        <f t="shared" si="52"/>
        <v>74738.38</v>
      </c>
      <c r="BZ55" s="3">
        <f t="shared" si="53"/>
        <v>0</v>
      </c>
      <c r="CB55" s="3">
        <f t="shared" si="51"/>
        <v>40145.229999999996</v>
      </c>
      <c r="CC55" s="3">
        <f t="shared" si="54"/>
        <v>40145.230000000003</v>
      </c>
      <c r="CD55" s="30">
        <f t="shared" si="55"/>
        <v>0</v>
      </c>
      <c r="CF55" s="24">
        <f t="shared" si="56"/>
        <v>95717.060000000172</v>
      </c>
      <c r="CG55" s="3">
        <f t="shared" si="57"/>
        <v>-20979.01</v>
      </c>
      <c r="CH55" s="3">
        <f t="shared" si="58"/>
        <v>0.32999999983076123</v>
      </c>
    </row>
    <row r="56" spans="1:86" ht="15" x14ac:dyDescent="0.25">
      <c r="A56" s="2">
        <v>2101</v>
      </c>
      <c r="B56" s="2" t="s">
        <v>468</v>
      </c>
      <c r="C56" s="2" t="s">
        <v>198</v>
      </c>
      <c r="D56" s="3">
        <v>68188.62</v>
      </c>
      <c r="E56" s="3">
        <v>-6857.87</v>
      </c>
      <c r="F56" s="3">
        <v>6773.2</v>
      </c>
      <c r="G56" s="3">
        <v>959158.71</v>
      </c>
      <c r="H56" s="3">
        <v>0</v>
      </c>
      <c r="I56" s="3">
        <v>34688.720000000001</v>
      </c>
      <c r="J56" s="3">
        <v>0</v>
      </c>
      <c r="K56" s="3">
        <v>94812</v>
      </c>
      <c r="L56" s="3">
        <v>49120.25</v>
      </c>
      <c r="M56" s="3">
        <v>0</v>
      </c>
      <c r="N56" s="3">
        <v>0</v>
      </c>
      <c r="O56" s="3">
        <v>5613.12</v>
      </c>
      <c r="P56" s="3">
        <v>9979.7199999999993</v>
      </c>
      <c r="Q56" s="3">
        <v>2619.35</v>
      </c>
      <c r="R56" s="3">
        <v>15.02</v>
      </c>
      <c r="S56" s="3">
        <v>777.53</v>
      </c>
      <c r="T56" s="3">
        <v>0</v>
      </c>
      <c r="U56" s="3">
        <v>0</v>
      </c>
      <c r="V56" s="3">
        <v>0</v>
      </c>
      <c r="W56" s="3">
        <v>676.5</v>
      </c>
      <c r="X56" s="3">
        <v>0</v>
      </c>
      <c r="Y56" s="3">
        <v>0</v>
      </c>
      <c r="Z56" s="3">
        <v>0</v>
      </c>
      <c r="AA56" s="3">
        <v>45254</v>
      </c>
      <c r="AB56">
        <v>564781.28</v>
      </c>
      <c r="AC56">
        <v>4892.9399999999996</v>
      </c>
      <c r="AD56">
        <v>187708.07</v>
      </c>
      <c r="AE56">
        <v>38670.68</v>
      </c>
      <c r="AF56">
        <v>35682.639999999999</v>
      </c>
      <c r="AG56">
        <v>0</v>
      </c>
      <c r="AH56">
        <v>26266.79</v>
      </c>
      <c r="AI56">
        <v>4201.3999999999996</v>
      </c>
      <c r="AJ56">
        <v>4694</v>
      </c>
      <c r="AK56">
        <v>12619.7</v>
      </c>
      <c r="AL56">
        <v>2527.64</v>
      </c>
      <c r="AM56">
        <v>18683.16</v>
      </c>
      <c r="AN56">
        <v>2400</v>
      </c>
      <c r="AO56">
        <v>3035.83</v>
      </c>
      <c r="AP56">
        <v>3641.1</v>
      </c>
      <c r="AQ56">
        <v>33484.44</v>
      </c>
      <c r="AR56">
        <v>19710.5</v>
      </c>
      <c r="AS56">
        <v>2205.88</v>
      </c>
      <c r="AT56">
        <v>36454.080000000002</v>
      </c>
      <c r="AU56">
        <v>10640.93</v>
      </c>
      <c r="AV56">
        <v>0</v>
      </c>
      <c r="AW56">
        <v>1689.23</v>
      </c>
      <c r="AX56">
        <v>5178.5</v>
      </c>
      <c r="AY56">
        <v>15365</v>
      </c>
      <c r="AZ56">
        <v>69980.23</v>
      </c>
      <c r="BA56">
        <v>3152.39</v>
      </c>
      <c r="BB56">
        <v>10738.25</v>
      </c>
      <c r="BC56" s="3">
        <v>21527.67</v>
      </c>
      <c r="BD56" s="3">
        <v>0</v>
      </c>
      <c r="BE56" s="3">
        <v>0</v>
      </c>
      <c r="BF56" s="3">
        <v>0</v>
      </c>
      <c r="BG56" s="3">
        <v>6523.18</v>
      </c>
      <c r="BH56" s="3">
        <v>0</v>
      </c>
      <c r="BI56" s="3">
        <v>20027.8</v>
      </c>
      <c r="BJ56" s="3">
        <v>0</v>
      </c>
      <c r="BK56" s="3">
        <v>0</v>
      </c>
      <c r="BL56" s="3">
        <v>1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130294.79000000001</v>
      </c>
      <c r="BS56" s="3">
        <v>26801</v>
      </c>
      <c r="BT56" s="3">
        <v>0</v>
      </c>
      <c r="BU56" s="3">
        <v>-12704.55</v>
      </c>
      <c r="BV56" s="3">
        <v>0</v>
      </c>
      <c r="BW56" s="3"/>
      <c r="BX56" s="2">
        <v>117590.24</v>
      </c>
      <c r="BY56" s="3">
        <f t="shared" si="52"/>
        <v>117590.24</v>
      </c>
      <c r="BZ56" s="3">
        <f t="shared" si="53"/>
        <v>0</v>
      </c>
      <c r="CB56" s="3">
        <f t="shared" si="51"/>
        <v>26801</v>
      </c>
      <c r="CC56" s="3">
        <f t="shared" si="54"/>
        <v>26801</v>
      </c>
      <c r="CD56" s="30">
        <f t="shared" si="55"/>
        <v>0</v>
      </c>
      <c r="CF56" s="24">
        <f t="shared" si="56"/>
        <v>130294.70999999996</v>
      </c>
      <c r="CG56" s="3">
        <f t="shared" si="57"/>
        <v>-12704.55</v>
      </c>
      <c r="CH56" s="3">
        <f t="shared" si="58"/>
        <v>8.0000000041763997E-2</v>
      </c>
    </row>
    <row r="57" spans="1:86" ht="15" x14ac:dyDescent="0.25">
      <c r="A57" s="2">
        <v>2102</v>
      </c>
      <c r="B57" s="2" t="s">
        <v>469</v>
      </c>
      <c r="C57" s="2" t="s">
        <v>199</v>
      </c>
      <c r="D57" s="3">
        <v>49465.33</v>
      </c>
      <c r="E57" s="3">
        <v>0</v>
      </c>
      <c r="F57" s="3">
        <v>1319.02</v>
      </c>
      <c r="G57" s="3">
        <v>815037.52</v>
      </c>
      <c r="H57" s="3">
        <v>0</v>
      </c>
      <c r="I57" s="3">
        <v>10323.75</v>
      </c>
      <c r="J57" s="3">
        <v>0</v>
      </c>
      <c r="K57" s="3">
        <v>44895</v>
      </c>
      <c r="L57" s="3">
        <v>33127.129999999997</v>
      </c>
      <c r="M57" s="3">
        <v>0</v>
      </c>
      <c r="N57" s="3">
        <v>0</v>
      </c>
      <c r="O57" s="3">
        <v>15880.05</v>
      </c>
      <c r="P57" s="3">
        <v>18091.560000000001</v>
      </c>
      <c r="Q57" s="3">
        <v>21468.45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34952</v>
      </c>
      <c r="AB57">
        <v>555705.09</v>
      </c>
      <c r="AC57">
        <v>9979.8700000000008</v>
      </c>
      <c r="AD57">
        <v>142534.97</v>
      </c>
      <c r="AE57">
        <v>20199</v>
      </c>
      <c r="AF57">
        <v>39786.629999999997</v>
      </c>
      <c r="AG57">
        <v>0</v>
      </c>
      <c r="AH57">
        <v>27761.93</v>
      </c>
      <c r="AI57">
        <v>4298.0600000000004</v>
      </c>
      <c r="AJ57">
        <v>1849.5</v>
      </c>
      <c r="AK57">
        <v>9292.82</v>
      </c>
      <c r="AL57">
        <v>1237.45</v>
      </c>
      <c r="AM57">
        <v>15537.22</v>
      </c>
      <c r="AN57">
        <v>594.62</v>
      </c>
      <c r="AO57">
        <v>2684.32</v>
      </c>
      <c r="AP57">
        <v>1714.08</v>
      </c>
      <c r="AQ57">
        <v>11243.09</v>
      </c>
      <c r="AR57">
        <v>9980</v>
      </c>
      <c r="AS57">
        <v>4579.59</v>
      </c>
      <c r="AT57">
        <v>48205.36</v>
      </c>
      <c r="AU57">
        <v>24187.33</v>
      </c>
      <c r="AV57">
        <v>0</v>
      </c>
      <c r="AW57">
        <v>4736.45</v>
      </c>
      <c r="AX57">
        <v>5349.75</v>
      </c>
      <c r="AY57">
        <v>11793</v>
      </c>
      <c r="AZ57">
        <v>58840.07</v>
      </c>
      <c r="BA57">
        <v>26327.7</v>
      </c>
      <c r="BB57">
        <v>19686.689999999999</v>
      </c>
      <c r="BC57" s="3">
        <v>19414.28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19839.310000000001</v>
      </c>
      <c r="BJ57" s="3">
        <v>0</v>
      </c>
      <c r="BK57" s="3">
        <v>0</v>
      </c>
      <c r="BL57" s="3">
        <v>1</v>
      </c>
      <c r="BM57" s="3">
        <v>0</v>
      </c>
      <c r="BN57" s="3">
        <v>355.45</v>
      </c>
      <c r="BO57" s="3">
        <v>0</v>
      </c>
      <c r="BP57" s="3">
        <v>0</v>
      </c>
      <c r="BQ57" s="3">
        <v>0</v>
      </c>
      <c r="BR57" s="3">
        <v>-34277.64</v>
      </c>
      <c r="BS57" s="3">
        <v>20802.88</v>
      </c>
      <c r="BT57" s="3">
        <v>0</v>
      </c>
      <c r="BU57" s="3">
        <v>0</v>
      </c>
      <c r="BV57" s="3">
        <v>0</v>
      </c>
      <c r="BW57" s="3"/>
      <c r="BX57" s="2">
        <v>-34277.64</v>
      </c>
      <c r="BY57" s="3">
        <f t="shared" si="52"/>
        <v>-34277.64</v>
      </c>
      <c r="BZ57" s="3">
        <f t="shared" si="53"/>
        <v>0</v>
      </c>
      <c r="CB57" s="3">
        <f t="shared" si="51"/>
        <v>20802.88</v>
      </c>
      <c r="CC57" s="3">
        <f t="shared" si="54"/>
        <v>20802.88</v>
      </c>
      <c r="CD57" s="30">
        <f t="shared" si="55"/>
        <v>0</v>
      </c>
      <c r="CF57" s="24">
        <f t="shared" si="56"/>
        <v>-34278.079999999609</v>
      </c>
      <c r="CG57" s="3">
        <f t="shared" si="57"/>
        <v>0</v>
      </c>
      <c r="CH57" s="3">
        <f t="shared" si="58"/>
        <v>0.4399999996094266</v>
      </c>
    </row>
    <row r="58" spans="1:86" ht="15" x14ac:dyDescent="0.25">
      <c r="A58" s="2">
        <v>2103</v>
      </c>
      <c r="B58" s="2" t="s">
        <v>470</v>
      </c>
      <c r="C58" s="2" t="s">
        <v>200</v>
      </c>
      <c r="D58" s="3">
        <v>14045.73</v>
      </c>
      <c r="E58" s="3">
        <v>0</v>
      </c>
      <c r="F58" s="3">
        <v>11769.05</v>
      </c>
      <c r="G58" s="3">
        <v>421742.49</v>
      </c>
      <c r="H58" s="3">
        <v>0</v>
      </c>
      <c r="I58" s="3">
        <v>17943.8</v>
      </c>
      <c r="J58" s="3">
        <v>0</v>
      </c>
      <c r="K58" s="3">
        <v>18005</v>
      </c>
      <c r="L58" s="3">
        <v>15163</v>
      </c>
      <c r="M58" s="3">
        <v>0</v>
      </c>
      <c r="N58" s="3">
        <v>0</v>
      </c>
      <c r="O58" s="3">
        <v>4407.3999999999996</v>
      </c>
      <c r="P58" s="3">
        <v>5641.39</v>
      </c>
      <c r="Q58" s="3">
        <v>1895.45</v>
      </c>
      <c r="R58" s="3">
        <v>5.87</v>
      </c>
      <c r="S58" s="3">
        <v>6074.74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22899</v>
      </c>
      <c r="AB58">
        <v>226813.8</v>
      </c>
      <c r="AC58">
        <v>985.96</v>
      </c>
      <c r="AD58">
        <v>54890.35</v>
      </c>
      <c r="AE58">
        <v>0</v>
      </c>
      <c r="AF58">
        <v>29048.81</v>
      </c>
      <c r="AG58">
        <v>0</v>
      </c>
      <c r="AH58">
        <v>7996.57</v>
      </c>
      <c r="AI58">
        <v>1728.97</v>
      </c>
      <c r="AJ58">
        <v>865.4</v>
      </c>
      <c r="AK58">
        <v>5349.03</v>
      </c>
      <c r="AL58">
        <v>1012.15</v>
      </c>
      <c r="AM58">
        <v>5696.79</v>
      </c>
      <c r="AN58">
        <v>0</v>
      </c>
      <c r="AO58">
        <v>6617.78</v>
      </c>
      <c r="AP58">
        <v>335.3</v>
      </c>
      <c r="AQ58">
        <v>8903.7099999999991</v>
      </c>
      <c r="AR58">
        <v>4590.8</v>
      </c>
      <c r="AS58">
        <v>14011.63</v>
      </c>
      <c r="AT58" s="25">
        <v>23937.72</v>
      </c>
      <c r="AU58">
        <v>4728.91</v>
      </c>
      <c r="AV58">
        <v>0</v>
      </c>
      <c r="AW58">
        <v>1919.06</v>
      </c>
      <c r="AX58">
        <v>3228.82</v>
      </c>
      <c r="AY58">
        <v>3601.27</v>
      </c>
      <c r="AZ58">
        <v>28384.05</v>
      </c>
      <c r="BA58">
        <v>4733.2299999999996</v>
      </c>
      <c r="BB58">
        <v>14623.88</v>
      </c>
      <c r="BC58" s="3">
        <v>12801.1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16003.84</v>
      </c>
      <c r="BJ58" s="3">
        <v>0</v>
      </c>
      <c r="BK58" s="3">
        <v>0</v>
      </c>
      <c r="BL58" s="3">
        <v>1</v>
      </c>
      <c r="BM58" s="3">
        <v>0</v>
      </c>
      <c r="BN58" s="3">
        <v>0</v>
      </c>
      <c r="BO58" s="3">
        <v>551.54999999999995</v>
      </c>
      <c r="BP58" s="3">
        <v>1675.45</v>
      </c>
      <c r="BQ58" s="3">
        <v>0</v>
      </c>
      <c r="BR58" s="3">
        <v>61018.93</v>
      </c>
      <c r="BS58" s="3">
        <v>25545.89</v>
      </c>
      <c r="BT58" s="3">
        <v>0</v>
      </c>
      <c r="BU58" s="3">
        <v>0</v>
      </c>
      <c r="BV58" s="3">
        <v>0</v>
      </c>
      <c r="BW58" s="3"/>
      <c r="BX58" s="2">
        <v>61018.93</v>
      </c>
      <c r="BY58" s="3">
        <f t="shared" si="52"/>
        <v>61018.93</v>
      </c>
      <c r="BZ58" s="3">
        <f t="shared" si="53"/>
        <v>0</v>
      </c>
      <c r="CB58" s="3">
        <f t="shared" si="51"/>
        <v>25545.89</v>
      </c>
      <c r="CC58" s="3">
        <f t="shared" si="54"/>
        <v>25545.89</v>
      </c>
      <c r="CD58" s="30">
        <f t="shared" si="55"/>
        <v>0</v>
      </c>
      <c r="CF58" s="24">
        <f t="shared" si="56"/>
        <v>61018.780000000028</v>
      </c>
      <c r="CG58" s="3">
        <f t="shared" si="57"/>
        <v>0</v>
      </c>
      <c r="CH58" s="3">
        <f t="shared" si="58"/>
        <v>0.14999999997235136</v>
      </c>
    </row>
    <row r="59" spans="1:86" ht="15" x14ac:dyDescent="0.25">
      <c r="A59" s="2">
        <v>2104</v>
      </c>
      <c r="B59" s="2" t="s">
        <v>471</v>
      </c>
      <c r="C59" s="2" t="s">
        <v>201</v>
      </c>
      <c r="D59" s="3">
        <v>278060.28999999998</v>
      </c>
      <c r="E59" s="3">
        <v>-51949.19</v>
      </c>
      <c r="F59" s="3">
        <v>22976.560000000001</v>
      </c>
      <c r="G59" s="3">
        <v>1381786.76</v>
      </c>
      <c r="H59" s="3">
        <v>0</v>
      </c>
      <c r="I59" s="3">
        <v>76461.27</v>
      </c>
      <c r="J59" s="3">
        <v>0</v>
      </c>
      <c r="K59" s="3">
        <v>203872</v>
      </c>
      <c r="L59" s="3">
        <v>90018.93</v>
      </c>
      <c r="M59" s="3">
        <v>0</v>
      </c>
      <c r="N59" s="3">
        <v>0</v>
      </c>
      <c r="O59" s="3">
        <v>45770.63</v>
      </c>
      <c r="P59" s="3">
        <v>29808.720000000001</v>
      </c>
      <c r="Q59" s="3">
        <v>0</v>
      </c>
      <c r="R59" s="3">
        <v>82.42</v>
      </c>
      <c r="S59" s="3">
        <v>16900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18686</v>
      </c>
      <c r="AB59">
        <v>855179.92</v>
      </c>
      <c r="AC59">
        <v>2149.0300000000002</v>
      </c>
      <c r="AD59">
        <v>343209.18</v>
      </c>
      <c r="AE59">
        <v>55764.33</v>
      </c>
      <c r="AF59">
        <v>84375.27</v>
      </c>
      <c r="AG59">
        <v>0</v>
      </c>
      <c r="AH59">
        <v>25035.34</v>
      </c>
      <c r="AI59">
        <v>7477.91</v>
      </c>
      <c r="AJ59">
        <v>6242.84</v>
      </c>
      <c r="AK59">
        <v>3403.22</v>
      </c>
      <c r="AL59">
        <v>1832.5</v>
      </c>
      <c r="AM59">
        <v>20256.849999999999</v>
      </c>
      <c r="AN59">
        <v>1750.59</v>
      </c>
      <c r="AO59">
        <v>4708.03</v>
      </c>
      <c r="AP59">
        <v>3021.05</v>
      </c>
      <c r="AQ59">
        <v>21842.23</v>
      </c>
      <c r="AR59">
        <v>26112</v>
      </c>
      <c r="AS59">
        <v>1556.68</v>
      </c>
      <c r="AT59">
        <v>132158.70000000001</v>
      </c>
      <c r="AU59">
        <v>20993.5</v>
      </c>
      <c r="AV59">
        <v>0</v>
      </c>
      <c r="AW59">
        <v>26345.72</v>
      </c>
      <c r="AX59">
        <v>7655.75</v>
      </c>
      <c r="AY59">
        <v>7707.75</v>
      </c>
      <c r="AZ59">
        <v>88216.88</v>
      </c>
      <c r="BA59">
        <v>28257.14</v>
      </c>
      <c r="BB59">
        <v>20000.14</v>
      </c>
      <c r="BC59" s="3">
        <v>22175.06</v>
      </c>
      <c r="BD59" s="3">
        <v>0</v>
      </c>
      <c r="BE59" s="3">
        <v>0</v>
      </c>
      <c r="BF59" s="3">
        <v>0</v>
      </c>
      <c r="BG59" s="3">
        <v>2303.9499999999998</v>
      </c>
      <c r="BH59" s="3">
        <v>0</v>
      </c>
      <c r="BI59" s="3">
        <v>22171.91</v>
      </c>
      <c r="BJ59" s="3">
        <v>0</v>
      </c>
      <c r="BK59" s="3">
        <v>0</v>
      </c>
      <c r="BL59" s="3">
        <v>1</v>
      </c>
      <c r="BM59" s="3">
        <v>0</v>
      </c>
      <c r="BN59" s="3">
        <v>15111.18</v>
      </c>
      <c r="BO59" s="3">
        <v>0</v>
      </c>
      <c r="BP59" s="3">
        <v>0</v>
      </c>
      <c r="BQ59" s="3">
        <v>0</v>
      </c>
      <c r="BR59" s="3">
        <v>324018.93</v>
      </c>
      <c r="BS59" s="3">
        <v>30037.29</v>
      </c>
      <c r="BT59" s="3">
        <v>0</v>
      </c>
      <c r="BU59" s="3">
        <v>-54253.14</v>
      </c>
      <c r="BV59" s="3">
        <v>0</v>
      </c>
      <c r="BW59" s="3"/>
      <c r="BX59" s="2">
        <v>269765.78999999998</v>
      </c>
      <c r="BY59" s="3">
        <f t="shared" si="52"/>
        <v>269765.78999999998</v>
      </c>
      <c r="BZ59" s="3">
        <f t="shared" si="53"/>
        <v>0</v>
      </c>
      <c r="CB59" s="3">
        <f t="shared" si="51"/>
        <v>30037.29</v>
      </c>
      <c r="CC59" s="3">
        <f t="shared" si="54"/>
        <v>30037.29</v>
      </c>
      <c r="CD59" s="30">
        <f t="shared" si="55"/>
        <v>0</v>
      </c>
      <c r="CF59" s="24">
        <f t="shared" si="56"/>
        <v>324019.40999999922</v>
      </c>
      <c r="CG59" s="3">
        <f t="shared" si="57"/>
        <v>-54253.14</v>
      </c>
      <c r="CH59" s="3">
        <f t="shared" si="58"/>
        <v>-0.47999999923922587</v>
      </c>
    </row>
    <row r="60" spans="1:86" ht="15" x14ac:dyDescent="0.25">
      <c r="A60" s="2">
        <v>2105</v>
      </c>
      <c r="B60" s="2" t="s">
        <v>472</v>
      </c>
      <c r="C60" s="2" t="s">
        <v>202</v>
      </c>
      <c r="D60" s="3">
        <v>88532.03</v>
      </c>
      <c r="E60" s="3">
        <v>0</v>
      </c>
      <c r="F60" s="3">
        <v>15246.06</v>
      </c>
      <c r="G60" s="3">
        <v>1274621.75</v>
      </c>
      <c r="H60" s="3">
        <v>0</v>
      </c>
      <c r="I60" s="3">
        <v>49546.62</v>
      </c>
      <c r="J60" s="3">
        <v>0</v>
      </c>
      <c r="K60" s="3">
        <v>58670</v>
      </c>
      <c r="L60" s="3">
        <v>59671</v>
      </c>
      <c r="M60" s="3">
        <v>0</v>
      </c>
      <c r="N60" s="3">
        <v>41327.660000000003</v>
      </c>
      <c r="O60" s="3">
        <v>21257.41</v>
      </c>
      <c r="P60" s="3">
        <v>39835.769999999997</v>
      </c>
      <c r="Q60" s="3">
        <v>19650.669999999998</v>
      </c>
      <c r="R60" s="3">
        <v>28.45</v>
      </c>
      <c r="S60" s="3">
        <v>35090.47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53821</v>
      </c>
      <c r="AB60">
        <v>792428.09</v>
      </c>
      <c r="AC60">
        <v>23881.94</v>
      </c>
      <c r="AD60">
        <v>240768.87</v>
      </c>
      <c r="AE60">
        <v>0</v>
      </c>
      <c r="AF60">
        <v>59997.82</v>
      </c>
      <c r="AG60">
        <v>0</v>
      </c>
      <c r="AH60">
        <v>31457.279999999999</v>
      </c>
      <c r="AI60">
        <v>5908.04</v>
      </c>
      <c r="AJ60">
        <v>7217.67</v>
      </c>
      <c r="AK60">
        <v>14878.67</v>
      </c>
      <c r="AL60">
        <v>3786.17</v>
      </c>
      <c r="AM60">
        <v>36773.839999999997</v>
      </c>
      <c r="AN60">
        <v>2258.33</v>
      </c>
      <c r="AO60">
        <v>60726.49</v>
      </c>
      <c r="AP60">
        <v>3113.38</v>
      </c>
      <c r="AQ60">
        <v>41880.86</v>
      </c>
      <c r="AR60">
        <v>24076.75</v>
      </c>
      <c r="AS60">
        <v>20506.07</v>
      </c>
      <c r="AT60">
        <v>96578.08</v>
      </c>
      <c r="AU60">
        <v>28933.5</v>
      </c>
      <c r="AV60">
        <v>0</v>
      </c>
      <c r="AW60">
        <v>5405.77</v>
      </c>
      <c r="AX60">
        <v>8377.25</v>
      </c>
      <c r="AY60">
        <v>600.72</v>
      </c>
      <c r="AZ60">
        <v>105339.6</v>
      </c>
      <c r="BA60">
        <v>15258.29</v>
      </c>
      <c r="BB60">
        <v>30342.87</v>
      </c>
      <c r="BC60" s="3">
        <v>24743.54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22985.97</v>
      </c>
      <c r="BJ60" s="3">
        <v>0</v>
      </c>
      <c r="BK60" s="3">
        <v>0</v>
      </c>
      <c r="BL60" s="3">
        <v>1</v>
      </c>
      <c r="BM60" s="3">
        <v>0</v>
      </c>
      <c r="BN60" s="3">
        <v>5697</v>
      </c>
      <c r="BO60" s="3">
        <v>0</v>
      </c>
      <c r="BP60" s="3">
        <v>14953.5</v>
      </c>
      <c r="BQ60" s="3">
        <v>0</v>
      </c>
      <c r="BR60" s="3">
        <v>56813.18</v>
      </c>
      <c r="BS60" s="3">
        <v>17581.53</v>
      </c>
      <c r="BT60" s="3">
        <v>0</v>
      </c>
      <c r="BU60" s="3">
        <v>0</v>
      </c>
      <c r="BV60" s="3">
        <v>0</v>
      </c>
      <c r="BW60" s="3"/>
      <c r="BX60" s="2">
        <v>56813.18</v>
      </c>
      <c r="BY60" s="3">
        <f t="shared" si="52"/>
        <v>56813.18</v>
      </c>
      <c r="BZ60" s="3">
        <f t="shared" si="53"/>
        <v>0</v>
      </c>
      <c r="CB60" s="3">
        <f t="shared" si="51"/>
        <v>17581.53</v>
      </c>
      <c r="CC60" s="3">
        <f t="shared" si="54"/>
        <v>17581.53</v>
      </c>
      <c r="CD60" s="30">
        <f t="shared" si="55"/>
        <v>0</v>
      </c>
      <c r="CF60" s="24">
        <f t="shared" si="56"/>
        <v>56812.939999999478</v>
      </c>
      <c r="CG60" s="3">
        <f t="shared" si="57"/>
        <v>0</v>
      </c>
      <c r="CH60" s="3">
        <f t="shared" si="58"/>
        <v>0.24000000052183168</v>
      </c>
    </row>
    <row r="61" spans="1:86" ht="15" x14ac:dyDescent="0.25">
      <c r="A61" s="2">
        <v>2106</v>
      </c>
      <c r="B61" s="2" t="s">
        <v>473</v>
      </c>
      <c r="C61" s="2" t="s">
        <v>203</v>
      </c>
      <c r="D61" s="3">
        <v>148462.23000000001</v>
      </c>
      <c r="E61" s="3">
        <v>0</v>
      </c>
      <c r="F61" s="3">
        <v>13723.37</v>
      </c>
      <c r="G61" s="3">
        <v>423444.22</v>
      </c>
      <c r="H61" s="3">
        <v>0</v>
      </c>
      <c r="I61" s="3">
        <v>26949.7</v>
      </c>
      <c r="J61" s="3">
        <v>0</v>
      </c>
      <c r="K61" s="3">
        <v>2770</v>
      </c>
      <c r="L61" s="3">
        <v>12046.88</v>
      </c>
      <c r="M61" s="3">
        <v>0</v>
      </c>
      <c r="N61" s="3">
        <v>0</v>
      </c>
      <c r="O61" s="3">
        <v>11396.96</v>
      </c>
      <c r="P61" s="3">
        <v>7773.54</v>
      </c>
      <c r="Q61" s="3">
        <v>32494.21</v>
      </c>
      <c r="R61" s="3">
        <v>0</v>
      </c>
      <c r="S61" s="3">
        <v>4236.0600000000004</v>
      </c>
      <c r="T61" s="3">
        <v>0</v>
      </c>
      <c r="U61" s="3">
        <v>0</v>
      </c>
      <c r="V61" s="3">
        <v>0</v>
      </c>
      <c r="W61" s="3">
        <v>8835</v>
      </c>
      <c r="X61" s="3">
        <v>0</v>
      </c>
      <c r="Y61" s="3">
        <v>0</v>
      </c>
      <c r="Z61" s="3">
        <v>0</v>
      </c>
      <c r="AA61" s="3">
        <v>26025</v>
      </c>
      <c r="AB61">
        <v>206207.35999999999</v>
      </c>
      <c r="AC61">
        <v>13917.59</v>
      </c>
      <c r="AD61">
        <v>127565.29</v>
      </c>
      <c r="AE61">
        <v>8441.16</v>
      </c>
      <c r="AF61">
        <v>29047.49</v>
      </c>
      <c r="AG61">
        <v>0</v>
      </c>
      <c r="AH61">
        <v>5268.07</v>
      </c>
      <c r="AI61">
        <v>2594.81</v>
      </c>
      <c r="AJ61">
        <v>2098.0500000000002</v>
      </c>
      <c r="AK61">
        <v>5234.4799999999996</v>
      </c>
      <c r="AL61">
        <v>392.2</v>
      </c>
      <c r="AM61">
        <v>7011.26</v>
      </c>
      <c r="AN61">
        <v>870</v>
      </c>
      <c r="AO61">
        <v>1161.46</v>
      </c>
      <c r="AP61">
        <v>923.16</v>
      </c>
      <c r="AQ61">
        <v>14140.11</v>
      </c>
      <c r="AR61">
        <v>4141.7</v>
      </c>
      <c r="AS61">
        <v>1490.91</v>
      </c>
      <c r="AT61">
        <v>21741.15</v>
      </c>
      <c r="AU61">
        <v>7053.73</v>
      </c>
      <c r="AV61">
        <v>0</v>
      </c>
      <c r="AW61">
        <v>1663.52</v>
      </c>
      <c r="AX61">
        <v>1836.38</v>
      </c>
      <c r="AY61">
        <v>24004.07</v>
      </c>
      <c r="AZ61">
        <v>26925.21</v>
      </c>
      <c r="BA61">
        <v>10056.52</v>
      </c>
      <c r="BB61">
        <v>18129.96</v>
      </c>
      <c r="BC61" s="3">
        <v>11976.04</v>
      </c>
      <c r="BD61" s="3">
        <v>0</v>
      </c>
      <c r="BE61" s="3">
        <v>0</v>
      </c>
      <c r="BF61" s="3">
        <v>0</v>
      </c>
      <c r="BG61" s="3">
        <v>1994.8</v>
      </c>
      <c r="BH61" s="3">
        <v>0</v>
      </c>
      <c r="BI61" s="3">
        <v>15909.91</v>
      </c>
      <c r="BJ61" s="3">
        <v>0</v>
      </c>
      <c r="BK61" s="3">
        <v>0</v>
      </c>
      <c r="BL61" s="3">
        <v>1</v>
      </c>
      <c r="BM61" s="3">
        <v>0</v>
      </c>
      <c r="BN61" s="3">
        <v>2799.6</v>
      </c>
      <c r="BO61" s="3">
        <v>3268.82</v>
      </c>
      <c r="BP61" s="3">
        <v>1920</v>
      </c>
      <c r="BQ61" s="3">
        <v>0</v>
      </c>
      <c r="BR61" s="3">
        <v>141707.03999999998</v>
      </c>
      <c r="BS61" s="3">
        <v>21644.86</v>
      </c>
      <c r="BT61" s="3">
        <v>0</v>
      </c>
      <c r="BU61" s="3">
        <v>6840.2</v>
      </c>
      <c r="BV61" s="3">
        <v>0</v>
      </c>
      <c r="BW61" s="3"/>
      <c r="BX61" s="2">
        <v>148547.24</v>
      </c>
      <c r="BY61" s="3">
        <f t="shared" si="52"/>
        <v>148547.24</v>
      </c>
      <c r="BZ61" s="3">
        <f t="shared" si="53"/>
        <v>0</v>
      </c>
      <c r="CB61" s="3">
        <f t="shared" si="51"/>
        <v>21644.86</v>
      </c>
      <c r="CC61" s="3">
        <f t="shared" si="54"/>
        <v>21644.86</v>
      </c>
      <c r="CD61" s="30">
        <f t="shared" si="55"/>
        <v>0</v>
      </c>
      <c r="CF61" s="24">
        <f t="shared" si="56"/>
        <v>141707.12</v>
      </c>
      <c r="CG61" s="3">
        <f t="shared" si="57"/>
        <v>6840.2</v>
      </c>
      <c r="CH61" s="3">
        <f t="shared" si="58"/>
        <v>-8.0000000004474714E-2</v>
      </c>
    </row>
    <row r="62" spans="1:86" ht="15" x14ac:dyDescent="0.25">
      <c r="A62" s="2">
        <v>2107</v>
      </c>
      <c r="B62" s="2" t="s">
        <v>474</v>
      </c>
      <c r="C62" s="2" t="s">
        <v>204</v>
      </c>
      <c r="D62" s="3">
        <v>164721.89000000001</v>
      </c>
      <c r="E62" s="3">
        <v>0</v>
      </c>
      <c r="F62" s="3">
        <v>2274.79</v>
      </c>
      <c r="G62" s="3">
        <v>941993.07</v>
      </c>
      <c r="H62" s="3">
        <v>0</v>
      </c>
      <c r="I62" s="3">
        <v>30581.73</v>
      </c>
      <c r="J62" s="3">
        <v>0</v>
      </c>
      <c r="K62" s="3">
        <v>33511</v>
      </c>
      <c r="L62" s="3">
        <v>34765.5</v>
      </c>
      <c r="M62" s="3">
        <v>5720</v>
      </c>
      <c r="N62" s="3">
        <v>10583.76</v>
      </c>
      <c r="O62" s="3">
        <v>11788.39</v>
      </c>
      <c r="P62" s="3">
        <v>41558.85</v>
      </c>
      <c r="Q62" s="3">
        <v>392.28</v>
      </c>
      <c r="R62" s="3">
        <v>1658.07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50841</v>
      </c>
      <c r="AB62">
        <v>489717.83</v>
      </c>
      <c r="AC62">
        <v>1583.24</v>
      </c>
      <c r="AD62">
        <v>221548.62</v>
      </c>
      <c r="AE62">
        <v>33959.74</v>
      </c>
      <c r="AF62">
        <v>55429.81</v>
      </c>
      <c r="AG62">
        <v>0</v>
      </c>
      <c r="AH62">
        <v>28981.09</v>
      </c>
      <c r="AI62">
        <v>5133.43</v>
      </c>
      <c r="AJ62">
        <v>5614.33</v>
      </c>
      <c r="AK62">
        <v>10463.26</v>
      </c>
      <c r="AL62">
        <v>2623.36</v>
      </c>
      <c r="AM62">
        <v>120509.68</v>
      </c>
      <c r="AN62">
        <v>990.68</v>
      </c>
      <c r="AO62">
        <v>3660.61</v>
      </c>
      <c r="AP62">
        <v>1215.1099999999999</v>
      </c>
      <c r="AQ62">
        <v>20659.07</v>
      </c>
      <c r="AR62">
        <v>13722.5</v>
      </c>
      <c r="AS62">
        <v>3567.05</v>
      </c>
      <c r="AT62">
        <v>28393.16</v>
      </c>
      <c r="AU62">
        <v>23249</v>
      </c>
      <c r="AV62">
        <v>0</v>
      </c>
      <c r="AW62">
        <v>5092.8900000000003</v>
      </c>
      <c r="AX62">
        <v>5863</v>
      </c>
      <c r="AY62">
        <v>6521.36</v>
      </c>
      <c r="AZ62">
        <v>78895.87</v>
      </c>
      <c r="BA62">
        <v>1310</v>
      </c>
      <c r="BB62">
        <v>12740.57</v>
      </c>
      <c r="BC62" s="3">
        <v>18108.84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20575.099999999999</v>
      </c>
      <c r="BJ62" s="3">
        <v>0</v>
      </c>
      <c r="BK62" s="3">
        <v>0</v>
      </c>
      <c r="BL62" s="3">
        <v>1</v>
      </c>
      <c r="BM62" s="3">
        <v>0</v>
      </c>
      <c r="BN62" s="3">
        <v>677.13</v>
      </c>
      <c r="BO62" s="3">
        <v>0</v>
      </c>
      <c r="BP62" s="3">
        <v>7470</v>
      </c>
      <c r="BQ62" s="3">
        <v>0</v>
      </c>
      <c r="BR62" s="3">
        <v>128561.16</v>
      </c>
      <c r="BS62" s="3">
        <v>14702.76</v>
      </c>
      <c r="BT62" s="3">
        <v>0</v>
      </c>
      <c r="BU62" s="3">
        <v>0</v>
      </c>
      <c r="BV62" s="3">
        <v>0</v>
      </c>
      <c r="BW62" s="3"/>
      <c r="BX62" s="2">
        <v>128561.16</v>
      </c>
      <c r="BY62" s="3">
        <f t="shared" si="52"/>
        <v>128561.16</v>
      </c>
      <c r="BZ62" s="3">
        <f t="shared" si="53"/>
        <v>0</v>
      </c>
      <c r="CB62" s="3">
        <f t="shared" si="51"/>
        <v>14702.759999999998</v>
      </c>
      <c r="CC62" s="3">
        <f t="shared" si="54"/>
        <v>14702.76</v>
      </c>
      <c r="CD62" s="30">
        <f t="shared" si="55"/>
        <v>0</v>
      </c>
      <c r="CF62" s="24">
        <f t="shared" si="56"/>
        <v>128561.43999999994</v>
      </c>
      <c r="CG62" s="3">
        <f t="shared" si="57"/>
        <v>0</v>
      </c>
      <c r="CH62" s="3">
        <f t="shared" si="58"/>
        <v>-0.27999999994062819</v>
      </c>
    </row>
    <row r="63" spans="1:86" ht="15" x14ac:dyDescent="0.25">
      <c r="A63" s="2">
        <v>2109</v>
      </c>
      <c r="B63" s="2" t="s">
        <v>475</v>
      </c>
      <c r="C63" s="2" t="s">
        <v>205</v>
      </c>
      <c r="D63" s="3">
        <v>242582.42</v>
      </c>
      <c r="E63" s="3">
        <v>5970.85</v>
      </c>
      <c r="F63" s="3">
        <v>21137.69</v>
      </c>
      <c r="G63" s="3">
        <v>557932.61</v>
      </c>
      <c r="H63" s="3">
        <v>0</v>
      </c>
      <c r="I63" s="3">
        <v>36695.589999999997</v>
      </c>
      <c r="J63" s="3">
        <v>0</v>
      </c>
      <c r="K63" s="3">
        <v>26830</v>
      </c>
      <c r="L63" s="3">
        <v>22470.1</v>
      </c>
      <c r="M63" s="3">
        <v>0</v>
      </c>
      <c r="N63" s="3">
        <v>0</v>
      </c>
      <c r="O63" s="3">
        <v>9653.69</v>
      </c>
      <c r="P63" s="3">
        <v>4929.55</v>
      </c>
      <c r="Q63" s="3">
        <v>1231.1300000000001</v>
      </c>
      <c r="R63" s="3">
        <v>192.5</v>
      </c>
      <c r="S63" s="3">
        <v>0</v>
      </c>
      <c r="T63" s="3">
        <v>0</v>
      </c>
      <c r="U63" s="3">
        <v>0</v>
      </c>
      <c r="V63" s="3">
        <v>0</v>
      </c>
      <c r="W63" s="3">
        <v>6529.09</v>
      </c>
      <c r="X63" s="3">
        <v>0</v>
      </c>
      <c r="Y63" s="3">
        <v>0</v>
      </c>
      <c r="Z63" s="3">
        <v>0</v>
      </c>
      <c r="AA63" s="3">
        <v>32287</v>
      </c>
      <c r="AB63">
        <v>300125.64</v>
      </c>
      <c r="AC63">
        <v>11887.55</v>
      </c>
      <c r="AD63">
        <v>144761.64000000001</v>
      </c>
      <c r="AE63">
        <v>12193.26</v>
      </c>
      <c r="AF63">
        <v>30765.200000000001</v>
      </c>
      <c r="AG63">
        <v>0</v>
      </c>
      <c r="AH63">
        <v>15708.31</v>
      </c>
      <c r="AI63">
        <v>2501.88</v>
      </c>
      <c r="AJ63">
        <v>5295</v>
      </c>
      <c r="AK63">
        <v>6322.27</v>
      </c>
      <c r="AL63">
        <v>2992.67</v>
      </c>
      <c r="AM63">
        <v>28448.42</v>
      </c>
      <c r="AN63">
        <v>0</v>
      </c>
      <c r="AO63">
        <v>2133.56</v>
      </c>
      <c r="AP63">
        <v>1892.18</v>
      </c>
      <c r="AQ63">
        <v>9202.94</v>
      </c>
      <c r="AR63">
        <v>6611.75</v>
      </c>
      <c r="AS63">
        <v>7837.72</v>
      </c>
      <c r="AT63">
        <v>19957.849999999999</v>
      </c>
      <c r="AU63">
        <v>13692.78</v>
      </c>
      <c r="AV63">
        <v>0</v>
      </c>
      <c r="AW63">
        <v>2159.4499999999998</v>
      </c>
      <c r="AX63">
        <v>3260.75</v>
      </c>
      <c r="AY63">
        <v>14900.63</v>
      </c>
      <c r="AZ63">
        <v>34065.47</v>
      </c>
      <c r="BA63">
        <v>1815.78</v>
      </c>
      <c r="BB63">
        <v>9590.84</v>
      </c>
      <c r="BC63" s="3">
        <v>14970.36</v>
      </c>
      <c r="BD63" s="3">
        <v>0</v>
      </c>
      <c r="BE63" s="3">
        <v>0</v>
      </c>
      <c r="BF63" s="3">
        <v>0</v>
      </c>
      <c r="BG63" s="3">
        <v>9420.01</v>
      </c>
      <c r="BH63" s="3">
        <v>54.7</v>
      </c>
      <c r="BI63" s="3">
        <v>17538.03</v>
      </c>
      <c r="BJ63" s="3">
        <v>0</v>
      </c>
      <c r="BK63" s="3">
        <v>0</v>
      </c>
      <c r="BL63" s="3">
        <v>1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231710.31</v>
      </c>
      <c r="BS63" s="3">
        <v>38675.72</v>
      </c>
      <c r="BT63" s="3">
        <v>0</v>
      </c>
      <c r="BU63" s="3">
        <v>3025.2300000000005</v>
      </c>
      <c r="BV63" s="3">
        <v>0</v>
      </c>
      <c r="BW63" s="3"/>
      <c r="BX63" s="2">
        <v>234735.54</v>
      </c>
      <c r="BY63" s="3">
        <f t="shared" si="52"/>
        <v>234735.54</v>
      </c>
      <c r="BZ63" s="3">
        <f t="shared" si="53"/>
        <v>0</v>
      </c>
      <c r="CB63" s="3">
        <f t="shared" si="51"/>
        <v>38675.72</v>
      </c>
      <c r="CC63" s="3">
        <f t="shared" si="54"/>
        <v>38675.72</v>
      </c>
      <c r="CD63" s="30">
        <f t="shared" si="55"/>
        <v>0</v>
      </c>
      <c r="CF63" s="24">
        <f t="shared" si="56"/>
        <v>231710.68999999994</v>
      </c>
      <c r="CG63" s="3">
        <f t="shared" si="57"/>
        <v>3025.2300000000005</v>
      </c>
      <c r="CH63" s="3">
        <f t="shared" si="58"/>
        <v>-0.37999999993644451</v>
      </c>
    </row>
    <row r="64" spans="1:86" ht="15" x14ac:dyDescent="0.25">
      <c r="A64" s="2">
        <v>2113</v>
      </c>
      <c r="B64" s="2" t="s">
        <v>476</v>
      </c>
      <c r="C64" s="2" t="s">
        <v>206</v>
      </c>
      <c r="D64" s="3">
        <v>40017.15</v>
      </c>
      <c r="E64" s="3">
        <v>16098.28</v>
      </c>
      <c r="F64" s="3">
        <v>14914.7</v>
      </c>
      <c r="G64" s="3">
        <v>1142115.1299999999</v>
      </c>
      <c r="H64" s="3">
        <v>0</v>
      </c>
      <c r="I64" s="3">
        <v>84666.63</v>
      </c>
      <c r="J64" s="3">
        <v>0</v>
      </c>
      <c r="K64" s="3">
        <v>120523</v>
      </c>
      <c r="L64" s="3">
        <v>61458.93</v>
      </c>
      <c r="M64" s="3">
        <v>0</v>
      </c>
      <c r="N64" s="3">
        <v>0</v>
      </c>
      <c r="O64" s="3">
        <v>10545.55</v>
      </c>
      <c r="P64" s="3">
        <v>17082.060000000001</v>
      </c>
      <c r="Q64" s="3">
        <v>10845.79</v>
      </c>
      <c r="R64" s="3">
        <v>18956.97</v>
      </c>
      <c r="S64" s="3">
        <v>11405.21</v>
      </c>
      <c r="T64" s="3">
        <v>0</v>
      </c>
      <c r="U64" s="3">
        <v>0</v>
      </c>
      <c r="V64" s="3">
        <v>0</v>
      </c>
      <c r="W64" s="3">
        <v>11990.85</v>
      </c>
      <c r="X64" s="3">
        <v>0</v>
      </c>
      <c r="Y64" s="3">
        <v>0</v>
      </c>
      <c r="Z64" s="3">
        <v>0</v>
      </c>
      <c r="AA64" s="3">
        <v>43388</v>
      </c>
      <c r="AB64">
        <v>603268.94999999995</v>
      </c>
      <c r="AC64">
        <v>4652.83</v>
      </c>
      <c r="AD64">
        <v>370725.98</v>
      </c>
      <c r="AE64">
        <v>25553.56</v>
      </c>
      <c r="AF64">
        <v>109963.8</v>
      </c>
      <c r="AG64">
        <v>0</v>
      </c>
      <c r="AH64">
        <v>36603.65</v>
      </c>
      <c r="AI64">
        <v>5958.86</v>
      </c>
      <c r="AJ64">
        <v>3830</v>
      </c>
      <c r="AK64">
        <v>14974.69</v>
      </c>
      <c r="AL64">
        <v>3647.97</v>
      </c>
      <c r="AM64">
        <v>14886.45</v>
      </c>
      <c r="AN64">
        <v>6155.92</v>
      </c>
      <c r="AO64">
        <v>5989.55</v>
      </c>
      <c r="AP64">
        <v>3040.99</v>
      </c>
      <c r="AQ64">
        <v>24519.759999999998</v>
      </c>
      <c r="AR64">
        <v>16966</v>
      </c>
      <c r="AS64">
        <v>2418.6</v>
      </c>
      <c r="AT64">
        <v>65046.810000000005</v>
      </c>
      <c r="AU64">
        <v>19699.91</v>
      </c>
      <c r="AV64">
        <v>0</v>
      </c>
      <c r="AW64">
        <v>8272.7999999999993</v>
      </c>
      <c r="AX64">
        <v>5763</v>
      </c>
      <c r="AY64">
        <v>8561.5</v>
      </c>
      <c r="AZ64">
        <v>74684.479999999996</v>
      </c>
      <c r="BA64">
        <v>4353</v>
      </c>
      <c r="BB64">
        <v>49411.64</v>
      </c>
      <c r="BC64" s="3">
        <v>23074.57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21447.39</v>
      </c>
      <c r="BJ64" s="3">
        <v>0</v>
      </c>
      <c r="BK64" s="3">
        <v>0</v>
      </c>
      <c r="BL64" s="3">
        <v>1</v>
      </c>
      <c r="BM64" s="3">
        <v>0</v>
      </c>
      <c r="BN64" s="3">
        <v>36328.620000000003</v>
      </c>
      <c r="BO64" s="3">
        <v>0</v>
      </c>
      <c r="BP64" s="3">
        <v>0</v>
      </c>
      <c r="BQ64" s="3">
        <v>0</v>
      </c>
      <c r="BR64" s="3">
        <v>48979.34</v>
      </c>
      <c r="BS64" s="3">
        <v>33.47</v>
      </c>
      <c r="BT64" s="3">
        <v>0</v>
      </c>
      <c r="BU64" s="3">
        <v>28089.13</v>
      </c>
      <c r="BV64" s="3">
        <v>0</v>
      </c>
      <c r="BW64" s="3"/>
      <c r="BX64" s="2">
        <v>77068.47</v>
      </c>
      <c r="BY64" s="3">
        <f t="shared" si="52"/>
        <v>77068.47</v>
      </c>
      <c r="BZ64" s="3">
        <f t="shared" si="53"/>
        <v>0</v>
      </c>
      <c r="CB64" s="3">
        <f t="shared" si="51"/>
        <v>33.469999999993888</v>
      </c>
      <c r="CC64" s="3">
        <f t="shared" si="54"/>
        <v>33.47</v>
      </c>
      <c r="CD64" s="30">
        <f t="shared" si="55"/>
        <v>-6.1106675275368616E-12</v>
      </c>
      <c r="CF64" s="24">
        <f t="shared" si="56"/>
        <v>48979.149999999907</v>
      </c>
      <c r="CG64" s="3">
        <f t="shared" si="57"/>
        <v>28089.13</v>
      </c>
      <c r="CH64" s="3">
        <f t="shared" si="58"/>
        <v>0.19000000009327778</v>
      </c>
    </row>
    <row r="65" spans="1:88" ht="15" x14ac:dyDescent="0.25">
      <c r="A65" s="2">
        <v>2115</v>
      </c>
      <c r="B65" s="2" t="s">
        <v>477</v>
      </c>
      <c r="C65" s="2" t="s">
        <v>207</v>
      </c>
      <c r="D65" s="3">
        <v>49864.639999999999</v>
      </c>
      <c r="E65" s="3">
        <v>0</v>
      </c>
      <c r="F65" s="3">
        <v>4480.41</v>
      </c>
      <c r="G65" s="3">
        <v>868120.34</v>
      </c>
      <c r="H65" s="3">
        <v>0</v>
      </c>
      <c r="I65" s="3">
        <v>16783.79</v>
      </c>
      <c r="J65" s="3">
        <v>0</v>
      </c>
      <c r="K65" s="3">
        <v>68755</v>
      </c>
      <c r="L65" s="3">
        <v>40480.75</v>
      </c>
      <c r="M65" s="3">
        <v>0</v>
      </c>
      <c r="N65" s="3">
        <v>1672</v>
      </c>
      <c r="O65" s="3">
        <v>40891.43</v>
      </c>
      <c r="P65" s="3">
        <v>16599.41</v>
      </c>
      <c r="Q65" s="3">
        <v>3116.32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45366</v>
      </c>
      <c r="AB65">
        <v>491967.85</v>
      </c>
      <c r="AC65">
        <v>14744.2</v>
      </c>
      <c r="AD65">
        <v>196021.22</v>
      </c>
      <c r="AE65">
        <v>26857.5</v>
      </c>
      <c r="AF65">
        <v>35292.01</v>
      </c>
      <c r="AG65">
        <v>37.85</v>
      </c>
      <c r="AH65">
        <v>31846.84</v>
      </c>
      <c r="AI65">
        <v>4482.9799999999996</v>
      </c>
      <c r="AJ65">
        <v>2055.63</v>
      </c>
      <c r="AK65">
        <v>10003.43</v>
      </c>
      <c r="AL65">
        <v>1325.35</v>
      </c>
      <c r="AM65">
        <v>38514.370000000003</v>
      </c>
      <c r="AN65">
        <v>2449.77</v>
      </c>
      <c r="AO65">
        <v>2031.66</v>
      </c>
      <c r="AP65">
        <v>4475.09</v>
      </c>
      <c r="AQ65">
        <v>22291.07</v>
      </c>
      <c r="AR65">
        <v>20708.5</v>
      </c>
      <c r="AS65">
        <v>10921.55</v>
      </c>
      <c r="AT65">
        <v>54285.27</v>
      </c>
      <c r="AU65">
        <v>24822.18</v>
      </c>
      <c r="AV65">
        <v>0</v>
      </c>
      <c r="AW65">
        <v>3864.15</v>
      </c>
      <c r="AX65">
        <v>6312</v>
      </c>
      <c r="AY65">
        <v>14997.99</v>
      </c>
      <c r="AZ65">
        <v>65563.179999999993</v>
      </c>
      <c r="BA65">
        <v>0</v>
      </c>
      <c r="BB65">
        <v>6045.83</v>
      </c>
      <c r="BC65" s="3">
        <v>23296.36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19886.28</v>
      </c>
      <c r="BJ65" s="3">
        <v>0</v>
      </c>
      <c r="BK65" s="3">
        <v>0</v>
      </c>
      <c r="BL65" s="3">
        <v>1</v>
      </c>
      <c r="BM65" s="3">
        <v>0</v>
      </c>
      <c r="BN65" s="3">
        <v>12362.2</v>
      </c>
      <c r="BO65" s="3">
        <v>8115</v>
      </c>
      <c r="BP65" s="3">
        <v>600</v>
      </c>
      <c r="BQ65" s="3">
        <v>0</v>
      </c>
      <c r="BR65" s="3">
        <v>36435.79</v>
      </c>
      <c r="BS65" s="3">
        <v>3289.49</v>
      </c>
      <c r="BT65" s="3">
        <v>0</v>
      </c>
      <c r="BU65" s="3">
        <v>0</v>
      </c>
      <c r="BV65" s="3">
        <v>0</v>
      </c>
      <c r="BW65" s="3"/>
      <c r="BX65" s="2">
        <v>36435.79</v>
      </c>
      <c r="BY65" s="3">
        <f t="shared" si="52"/>
        <v>36435.79</v>
      </c>
      <c r="BZ65" s="3">
        <f t="shared" si="53"/>
        <v>0</v>
      </c>
      <c r="CB65" s="3">
        <f t="shared" si="51"/>
        <v>3289.489999999998</v>
      </c>
      <c r="CC65" s="3">
        <f t="shared" si="54"/>
        <v>3289.49</v>
      </c>
      <c r="CD65" s="30">
        <f t="shared" si="55"/>
        <v>0</v>
      </c>
      <c r="CF65" s="24">
        <f t="shared" si="56"/>
        <v>36435.849999999627</v>
      </c>
      <c r="CG65" s="3">
        <f t="shared" si="57"/>
        <v>0</v>
      </c>
      <c r="CH65" s="3">
        <f t="shared" si="58"/>
        <v>-5.9999999626597855E-2</v>
      </c>
    </row>
    <row r="66" spans="1:88" ht="15" x14ac:dyDescent="0.25">
      <c r="A66" s="2">
        <v>2124</v>
      </c>
      <c r="B66" s="2" t="s">
        <v>478</v>
      </c>
      <c r="C66" s="2" t="s">
        <v>208</v>
      </c>
      <c r="D66" s="3">
        <v>90879.29</v>
      </c>
      <c r="E66" s="3">
        <v>0</v>
      </c>
      <c r="F66" s="3">
        <v>12679.43</v>
      </c>
      <c r="G66" s="3">
        <v>707090.63</v>
      </c>
      <c r="H66" s="3">
        <v>0</v>
      </c>
      <c r="I66" s="3">
        <v>25565.94</v>
      </c>
      <c r="J66" s="3">
        <v>0</v>
      </c>
      <c r="K66" s="3">
        <v>74045</v>
      </c>
      <c r="L66" s="3">
        <v>38873.129999999997</v>
      </c>
      <c r="M66" s="3">
        <v>0</v>
      </c>
      <c r="N66" s="3">
        <v>0</v>
      </c>
      <c r="O66" s="3">
        <v>14808.28</v>
      </c>
      <c r="P66" s="3">
        <v>13893.11</v>
      </c>
      <c r="Q66" s="3">
        <v>29352.639999999999</v>
      </c>
      <c r="R66" s="3">
        <v>1769.27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17452</v>
      </c>
      <c r="AB66">
        <v>396674.17</v>
      </c>
      <c r="AC66">
        <v>13430.24</v>
      </c>
      <c r="AD66">
        <v>148281.23000000001</v>
      </c>
      <c r="AE66">
        <v>0</v>
      </c>
      <c r="AF66">
        <v>40686.46</v>
      </c>
      <c r="AG66">
        <v>0</v>
      </c>
      <c r="AH66">
        <v>16989.21</v>
      </c>
      <c r="AI66">
        <v>3143.73</v>
      </c>
      <c r="AJ66">
        <v>630.51</v>
      </c>
      <c r="AK66">
        <v>9531.5499999999993</v>
      </c>
      <c r="AL66">
        <v>5076.3</v>
      </c>
      <c r="AM66">
        <v>15626.65</v>
      </c>
      <c r="AN66">
        <v>1400.64</v>
      </c>
      <c r="AO66">
        <v>21729.89</v>
      </c>
      <c r="AP66">
        <v>11324.91</v>
      </c>
      <c r="AQ66">
        <v>21773.46</v>
      </c>
      <c r="AR66">
        <v>11601.75</v>
      </c>
      <c r="AS66">
        <v>3459.97</v>
      </c>
      <c r="AT66">
        <v>29707.25</v>
      </c>
      <c r="AU66">
        <v>8733.4599999999991</v>
      </c>
      <c r="AV66">
        <v>0</v>
      </c>
      <c r="AW66">
        <v>4992.53</v>
      </c>
      <c r="AX66">
        <v>4108.25</v>
      </c>
      <c r="AY66">
        <v>4187.33</v>
      </c>
      <c r="AZ66">
        <v>39901.94</v>
      </c>
      <c r="BA66">
        <v>19054.099999999999</v>
      </c>
      <c r="BB66">
        <v>37815.33</v>
      </c>
      <c r="BC66" s="3">
        <v>18514.38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18727.810000000001</v>
      </c>
      <c r="BJ66" s="3">
        <v>0</v>
      </c>
      <c r="BK66" s="3">
        <v>0</v>
      </c>
      <c r="BL66" s="3">
        <v>1</v>
      </c>
      <c r="BM66" s="3">
        <v>0</v>
      </c>
      <c r="BN66" s="3">
        <v>0</v>
      </c>
      <c r="BO66" s="3">
        <v>0</v>
      </c>
      <c r="BP66" s="3">
        <v>2648.84</v>
      </c>
      <c r="BQ66" s="3">
        <v>0</v>
      </c>
      <c r="BR66" s="3">
        <v>125354.05</v>
      </c>
      <c r="BS66" s="3">
        <v>28758.400000000001</v>
      </c>
      <c r="BT66" s="3">
        <v>0</v>
      </c>
      <c r="BU66" s="3">
        <v>0</v>
      </c>
      <c r="BV66" s="3">
        <v>0</v>
      </c>
      <c r="BW66" s="3"/>
      <c r="BX66" s="2">
        <v>125354.05</v>
      </c>
      <c r="BY66" s="3">
        <f t="shared" si="52"/>
        <v>125354.05</v>
      </c>
      <c r="BZ66" s="3">
        <f t="shared" si="53"/>
        <v>0</v>
      </c>
      <c r="CB66" s="3">
        <f t="shared" si="51"/>
        <v>28758.400000000001</v>
      </c>
      <c r="CC66" s="3">
        <f t="shared" si="54"/>
        <v>28758.400000000001</v>
      </c>
      <c r="CD66" s="30">
        <f t="shared" si="55"/>
        <v>0</v>
      </c>
      <c r="CF66" s="24">
        <f t="shared" si="56"/>
        <v>125354.05000000016</v>
      </c>
      <c r="CG66" s="3">
        <f t="shared" si="57"/>
        <v>0</v>
      </c>
      <c r="CH66" s="3">
        <f t="shared" si="58"/>
        <v>-1.6007106751203537E-10</v>
      </c>
    </row>
    <row r="67" spans="1:88" ht="15" x14ac:dyDescent="0.25">
      <c r="A67" s="2">
        <v>2125</v>
      </c>
      <c r="B67" s="2" t="s">
        <v>479</v>
      </c>
      <c r="C67" s="2" t="s">
        <v>209</v>
      </c>
      <c r="D67" s="3">
        <v>-2047.22</v>
      </c>
      <c r="E67" s="3">
        <v>0</v>
      </c>
      <c r="F67" s="3">
        <v>22453.56</v>
      </c>
      <c r="G67" s="3">
        <v>329650.96000000002</v>
      </c>
      <c r="H67" s="3">
        <v>0</v>
      </c>
      <c r="I67" s="3">
        <v>10829.97</v>
      </c>
      <c r="J67" s="3">
        <v>0</v>
      </c>
      <c r="K67" s="3">
        <v>16620</v>
      </c>
      <c r="L67" s="3">
        <v>14068.13</v>
      </c>
      <c r="M67" s="3">
        <v>2672.45</v>
      </c>
      <c r="N67" s="3">
        <v>0</v>
      </c>
      <c r="O67" s="3">
        <v>1177.43</v>
      </c>
      <c r="P67" s="3">
        <v>0</v>
      </c>
      <c r="Q67" s="3">
        <v>2086.85</v>
      </c>
      <c r="R67" s="3">
        <v>277.83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34828</v>
      </c>
      <c r="AB67">
        <v>202881.98</v>
      </c>
      <c r="AC67">
        <v>0</v>
      </c>
      <c r="AD67">
        <v>62251.28</v>
      </c>
      <c r="AE67">
        <v>11170.73</v>
      </c>
      <c r="AF67">
        <v>16649.61</v>
      </c>
      <c r="AG67">
        <v>0</v>
      </c>
      <c r="AH67">
        <v>4787.3100000000004</v>
      </c>
      <c r="AI67">
        <v>1486.18</v>
      </c>
      <c r="AJ67">
        <v>0</v>
      </c>
      <c r="AK67">
        <v>3596.18</v>
      </c>
      <c r="AL67">
        <v>822.47</v>
      </c>
      <c r="AM67">
        <v>8912.26</v>
      </c>
      <c r="AN67">
        <v>0</v>
      </c>
      <c r="AO67">
        <v>1108.43</v>
      </c>
      <c r="AP67">
        <v>945.35</v>
      </c>
      <c r="AQ67">
        <v>4354.24</v>
      </c>
      <c r="AR67">
        <v>2594.8000000000002</v>
      </c>
      <c r="AS67">
        <v>1398.46</v>
      </c>
      <c r="AT67">
        <v>4776.59</v>
      </c>
      <c r="AU67">
        <v>8642.68</v>
      </c>
      <c r="AV67">
        <v>0</v>
      </c>
      <c r="AW67">
        <v>4298.84</v>
      </c>
      <c r="AX67">
        <v>1525.5</v>
      </c>
      <c r="AY67">
        <v>0</v>
      </c>
      <c r="AZ67">
        <v>30744.080000000002</v>
      </c>
      <c r="BA67">
        <v>402.63</v>
      </c>
      <c r="BB67">
        <v>15026.23</v>
      </c>
      <c r="BC67" s="3">
        <v>12602.53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15628.12</v>
      </c>
      <c r="BJ67" s="3">
        <v>0</v>
      </c>
      <c r="BK67" s="3">
        <v>0</v>
      </c>
      <c r="BL67" s="3">
        <v>1</v>
      </c>
      <c r="BM67" s="3">
        <v>0</v>
      </c>
      <c r="BN67" s="3">
        <v>7208.81</v>
      </c>
      <c r="BO67" s="3">
        <v>0</v>
      </c>
      <c r="BP67" s="3">
        <v>0</v>
      </c>
      <c r="BQ67" s="3">
        <v>0</v>
      </c>
      <c r="BR67" s="3">
        <v>9185.6</v>
      </c>
      <c r="BS67" s="3">
        <v>30872.87</v>
      </c>
      <c r="BT67" s="3">
        <v>0</v>
      </c>
      <c r="BU67" s="3">
        <v>0</v>
      </c>
      <c r="BV67" s="3">
        <v>0</v>
      </c>
      <c r="BW67" s="3"/>
      <c r="BX67" s="2">
        <v>9185.6</v>
      </c>
      <c r="BY67" s="3">
        <f t="shared" si="52"/>
        <v>9185.6</v>
      </c>
      <c r="BZ67" s="3">
        <f t="shared" si="53"/>
        <v>0</v>
      </c>
      <c r="CB67" s="3">
        <f t="shared" ref="CB67:CB130" si="59">F67+BI67+BJ67+BK67-BM67-BN67-BO67-BP67</f>
        <v>30872.87</v>
      </c>
      <c r="CC67" s="3">
        <f t="shared" si="54"/>
        <v>30872.87</v>
      </c>
      <c r="CD67" s="30">
        <f t="shared" si="55"/>
        <v>0</v>
      </c>
      <c r="CF67" s="24">
        <f t="shared" si="56"/>
        <v>9186.0400000000373</v>
      </c>
      <c r="CG67" s="3">
        <f t="shared" si="57"/>
        <v>0</v>
      </c>
      <c r="CH67" s="3">
        <f t="shared" si="58"/>
        <v>-0.44000000003688911</v>
      </c>
    </row>
    <row r="68" spans="1:88" ht="15" x14ac:dyDescent="0.25">
      <c r="A68" s="2">
        <v>2126</v>
      </c>
      <c r="B68" s="2" t="s">
        <v>480</v>
      </c>
      <c r="C68" s="2" t="s">
        <v>210</v>
      </c>
      <c r="D68" s="3">
        <v>174570.25</v>
      </c>
      <c r="E68" s="3">
        <v>-3287.19</v>
      </c>
      <c r="F68" s="3">
        <v>16928.02</v>
      </c>
      <c r="G68" s="3">
        <v>1078592.51</v>
      </c>
      <c r="H68" s="3">
        <v>0</v>
      </c>
      <c r="I68" s="3">
        <v>129839.33</v>
      </c>
      <c r="J68" s="3">
        <v>0</v>
      </c>
      <c r="K68" s="3">
        <v>132447</v>
      </c>
      <c r="L68" s="3">
        <v>51348.5</v>
      </c>
      <c r="M68" s="3">
        <v>0</v>
      </c>
      <c r="N68" s="3">
        <v>0</v>
      </c>
      <c r="O68" s="3">
        <v>16086.77</v>
      </c>
      <c r="P68" s="3">
        <v>18798.28</v>
      </c>
      <c r="Q68" s="3">
        <v>419.42</v>
      </c>
      <c r="R68" s="3">
        <v>1595.66</v>
      </c>
      <c r="S68" s="3">
        <v>9956.2999999999993</v>
      </c>
      <c r="T68" s="3">
        <v>0</v>
      </c>
      <c r="U68" s="3">
        <v>0</v>
      </c>
      <c r="V68" s="3">
        <v>0</v>
      </c>
      <c r="W68" s="3">
        <v>8360.5499999999993</v>
      </c>
      <c r="X68" s="3">
        <v>0</v>
      </c>
      <c r="Y68" s="3">
        <v>0</v>
      </c>
      <c r="Z68" s="3">
        <v>0</v>
      </c>
      <c r="AA68" s="3">
        <v>34232</v>
      </c>
      <c r="AB68">
        <v>626651.87</v>
      </c>
      <c r="AC68">
        <v>838.06</v>
      </c>
      <c r="AD68">
        <v>351196.19</v>
      </c>
      <c r="AE68">
        <v>34645.550000000003</v>
      </c>
      <c r="AF68">
        <v>70961.429999999993</v>
      </c>
      <c r="AG68">
        <v>374.64</v>
      </c>
      <c r="AH68">
        <v>38827.120000000003</v>
      </c>
      <c r="AI68">
        <v>7556.57</v>
      </c>
      <c r="AJ68">
        <v>1916.8</v>
      </c>
      <c r="AK68">
        <v>12171.37</v>
      </c>
      <c r="AL68">
        <v>5205.1899999999996</v>
      </c>
      <c r="AM68">
        <v>22490.32</v>
      </c>
      <c r="AN68">
        <v>812.29</v>
      </c>
      <c r="AO68">
        <v>22865.75</v>
      </c>
      <c r="AP68">
        <v>1179.25</v>
      </c>
      <c r="AQ68">
        <v>29262.43</v>
      </c>
      <c r="AR68">
        <v>14720.5</v>
      </c>
      <c r="AS68">
        <v>1934.41</v>
      </c>
      <c r="AT68">
        <v>42295.68</v>
      </c>
      <c r="AU68">
        <v>17134.650000000001</v>
      </c>
      <c r="AV68">
        <v>0</v>
      </c>
      <c r="AW68">
        <v>22518.87</v>
      </c>
      <c r="AX68">
        <v>6045.25</v>
      </c>
      <c r="AY68">
        <v>3909.67</v>
      </c>
      <c r="AZ68">
        <v>78865.98</v>
      </c>
      <c r="BA68">
        <v>2459.02</v>
      </c>
      <c r="BB68">
        <v>29580.59</v>
      </c>
      <c r="BC68" s="3">
        <v>22770.29</v>
      </c>
      <c r="BD68" s="3">
        <v>0</v>
      </c>
      <c r="BE68" s="3">
        <v>0</v>
      </c>
      <c r="BF68" s="3">
        <v>0</v>
      </c>
      <c r="BG68" s="3">
        <v>3262.09</v>
      </c>
      <c r="BH68" s="3">
        <v>1021.14</v>
      </c>
      <c r="BI68" s="3">
        <v>21076.06</v>
      </c>
      <c r="BJ68" s="3">
        <v>0</v>
      </c>
      <c r="BK68" s="3">
        <v>0</v>
      </c>
      <c r="BL68" s="3">
        <v>1</v>
      </c>
      <c r="BM68" s="3">
        <v>0</v>
      </c>
      <c r="BN68" s="3">
        <v>3406</v>
      </c>
      <c r="BO68" s="3">
        <v>0</v>
      </c>
      <c r="BP68" s="3">
        <v>4067</v>
      </c>
      <c r="BQ68" s="3">
        <v>0</v>
      </c>
      <c r="BR68" s="3">
        <v>178696.06</v>
      </c>
      <c r="BS68" s="3">
        <v>30531.08</v>
      </c>
      <c r="BT68" s="3">
        <v>0</v>
      </c>
      <c r="BU68" s="3">
        <v>790.12999999999863</v>
      </c>
      <c r="BV68" s="3">
        <v>0</v>
      </c>
      <c r="BW68" s="3"/>
      <c r="BX68" s="2">
        <v>179486.19</v>
      </c>
      <c r="BY68" s="3">
        <f t="shared" ref="BY68:BY126" si="60">BR68+BU68</f>
        <v>179486.19</v>
      </c>
      <c r="BZ68" s="3">
        <f t="shared" ref="BZ68:BZ126" si="61">BY68-BX68</f>
        <v>0</v>
      </c>
      <c r="CB68" s="3">
        <f t="shared" si="59"/>
        <v>30531.08</v>
      </c>
      <c r="CC68" s="3">
        <f t="shared" ref="CC68:CC126" si="62">BS68+BT68</f>
        <v>30531.08</v>
      </c>
      <c r="CD68" s="30">
        <f t="shared" ref="CD68:CD126" si="63">CB68-CC68</f>
        <v>0</v>
      </c>
      <c r="CF68" s="24">
        <f t="shared" ref="CF68:CF131" si="64">D68+SUM(G68:U68)+X68+Y68+Z68+AA68-SUM(AB68:BF68)</f>
        <v>178696.2799999998</v>
      </c>
      <c r="CG68" s="3">
        <f t="shared" ref="CG68:CG131" si="65">E68+V68+W68-BG68-BH68</f>
        <v>790.12999999999863</v>
      </c>
      <c r="CH68" s="3">
        <f t="shared" ref="CH68:CH126" si="66">BR68+BU68-CF68-CG68</f>
        <v>-0.21999999979141194</v>
      </c>
    </row>
    <row r="69" spans="1:88" ht="15" x14ac:dyDescent="0.25">
      <c r="A69" s="2">
        <v>2131</v>
      </c>
      <c r="B69" s="2" t="s">
        <v>481</v>
      </c>
      <c r="C69" s="2" t="s">
        <v>211</v>
      </c>
      <c r="D69" s="3">
        <v>66907.070000000007</v>
      </c>
      <c r="E69" s="3">
        <v>-4045.55</v>
      </c>
      <c r="F69" s="3">
        <v>3185.86</v>
      </c>
      <c r="G69" s="3">
        <v>332129.45</v>
      </c>
      <c r="H69" s="3">
        <v>0</v>
      </c>
      <c r="I69" s="3">
        <v>3946.61</v>
      </c>
      <c r="J69" s="3">
        <v>0</v>
      </c>
      <c r="K69" s="3">
        <v>9695</v>
      </c>
      <c r="L69" s="3">
        <v>13311.5</v>
      </c>
      <c r="M69" s="3">
        <v>0</v>
      </c>
      <c r="N69" s="3">
        <v>0</v>
      </c>
      <c r="O69" s="3">
        <v>63775.27</v>
      </c>
      <c r="P69" s="3">
        <v>7795.42</v>
      </c>
      <c r="Q69" s="3">
        <v>0</v>
      </c>
      <c r="R69" s="3">
        <v>5.32</v>
      </c>
      <c r="S69" s="3">
        <v>0</v>
      </c>
      <c r="T69" s="3">
        <v>0</v>
      </c>
      <c r="U69" s="3">
        <v>0</v>
      </c>
      <c r="V69" s="3">
        <v>0</v>
      </c>
      <c r="W69" s="3">
        <v>3500</v>
      </c>
      <c r="X69" s="3">
        <v>0</v>
      </c>
      <c r="Y69" s="3">
        <v>0</v>
      </c>
      <c r="Z69" s="3">
        <v>0</v>
      </c>
      <c r="AA69" s="3">
        <v>26356</v>
      </c>
      <c r="AB69">
        <v>197865.13</v>
      </c>
      <c r="AC69">
        <v>6687.74</v>
      </c>
      <c r="AD69">
        <v>46865.24</v>
      </c>
      <c r="AE69">
        <v>0</v>
      </c>
      <c r="AF69">
        <v>18654.650000000001</v>
      </c>
      <c r="AG69">
        <v>0</v>
      </c>
      <c r="AH69">
        <v>8078.2</v>
      </c>
      <c r="AI69">
        <v>1738.88</v>
      </c>
      <c r="AJ69">
        <v>2537</v>
      </c>
      <c r="AK69">
        <v>3620.66</v>
      </c>
      <c r="AL69">
        <v>829.24</v>
      </c>
      <c r="AM69">
        <v>41551.160000000003</v>
      </c>
      <c r="AN69">
        <v>420</v>
      </c>
      <c r="AO69">
        <v>10777.83</v>
      </c>
      <c r="AP69">
        <v>554.04</v>
      </c>
      <c r="AQ69">
        <v>8352.01</v>
      </c>
      <c r="AR69">
        <v>3692.6</v>
      </c>
      <c r="AS69">
        <v>1731.64</v>
      </c>
      <c r="AT69">
        <v>46131.32</v>
      </c>
      <c r="AU69">
        <v>5743.04</v>
      </c>
      <c r="AV69">
        <v>0</v>
      </c>
      <c r="AW69">
        <v>12825.84</v>
      </c>
      <c r="AX69">
        <v>1717.18</v>
      </c>
      <c r="AY69">
        <v>10863.48</v>
      </c>
      <c r="AZ69">
        <v>29363.45</v>
      </c>
      <c r="BA69">
        <v>3560</v>
      </c>
      <c r="BB69">
        <v>6737.3</v>
      </c>
      <c r="BC69" s="3">
        <v>10499.82</v>
      </c>
      <c r="BD69" s="3">
        <v>0</v>
      </c>
      <c r="BE69" s="3">
        <v>0</v>
      </c>
      <c r="BF69" s="3">
        <v>0</v>
      </c>
      <c r="BG69" s="3">
        <v>4150.6499999999996</v>
      </c>
      <c r="BH69" s="3">
        <v>0</v>
      </c>
      <c r="BI69" s="3">
        <v>15753.36</v>
      </c>
      <c r="BJ69" s="3">
        <v>0</v>
      </c>
      <c r="BK69" s="3">
        <v>0</v>
      </c>
      <c r="BL69" s="3">
        <v>1</v>
      </c>
      <c r="BM69" s="3">
        <v>0</v>
      </c>
      <c r="BN69" s="3">
        <v>9790</v>
      </c>
      <c r="BO69" s="3">
        <v>4800</v>
      </c>
      <c r="BP69" s="3">
        <v>0</v>
      </c>
      <c r="BQ69" s="3">
        <v>0</v>
      </c>
      <c r="BR69" s="3">
        <v>42523.74</v>
      </c>
      <c r="BS69" s="3">
        <v>4349.22</v>
      </c>
      <c r="BT69" s="3">
        <v>0</v>
      </c>
      <c r="BU69" s="3">
        <v>-4696.2</v>
      </c>
      <c r="BV69" s="3">
        <v>0</v>
      </c>
      <c r="BW69" s="3"/>
      <c r="BX69" s="2">
        <v>37827.54</v>
      </c>
      <c r="BY69" s="3">
        <f t="shared" si="60"/>
        <v>37827.54</v>
      </c>
      <c r="BZ69" s="3">
        <f t="shared" si="61"/>
        <v>0</v>
      </c>
      <c r="CB69" s="3">
        <f t="shared" si="59"/>
        <v>4349.2200000000012</v>
      </c>
      <c r="CC69" s="3">
        <f t="shared" si="62"/>
        <v>4349.22</v>
      </c>
      <c r="CD69" s="30">
        <f t="shared" si="63"/>
        <v>0</v>
      </c>
      <c r="CF69" s="24">
        <f t="shared" si="64"/>
        <v>42524.19</v>
      </c>
      <c r="CG69" s="3">
        <f t="shared" si="65"/>
        <v>-4696.2</v>
      </c>
      <c r="CH69" s="3">
        <f t="shared" si="66"/>
        <v>-0.45000000000163709</v>
      </c>
    </row>
    <row r="70" spans="1:88" ht="15" x14ac:dyDescent="0.25">
      <c r="A70" s="2">
        <v>2132</v>
      </c>
      <c r="B70" s="2" t="s">
        <v>482</v>
      </c>
      <c r="C70" s="2" t="s">
        <v>212</v>
      </c>
      <c r="D70" s="3">
        <v>-86416.34</v>
      </c>
      <c r="E70" s="3">
        <v>0</v>
      </c>
      <c r="F70" s="3">
        <v>3051.86</v>
      </c>
      <c r="G70" s="3">
        <v>316913.34000000003</v>
      </c>
      <c r="H70" s="3">
        <v>0</v>
      </c>
      <c r="I70" s="3">
        <v>16217.32</v>
      </c>
      <c r="J70" s="3">
        <v>0</v>
      </c>
      <c r="K70" s="3">
        <v>8310</v>
      </c>
      <c r="L70" s="3">
        <v>17842.5</v>
      </c>
      <c r="M70" s="3">
        <v>0</v>
      </c>
      <c r="N70" s="3">
        <v>0</v>
      </c>
      <c r="O70" s="3">
        <v>153655.57999999999</v>
      </c>
      <c r="P70" s="3">
        <v>10594.5</v>
      </c>
      <c r="Q70" s="3">
        <v>3382.6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23041</v>
      </c>
      <c r="AB70">
        <v>206672.88</v>
      </c>
      <c r="AC70">
        <v>13579.98</v>
      </c>
      <c r="AD70">
        <v>77419.990000000005</v>
      </c>
      <c r="AE70">
        <v>0</v>
      </c>
      <c r="AF70">
        <v>16545.29</v>
      </c>
      <c r="AG70">
        <v>20.14</v>
      </c>
      <c r="AH70">
        <v>3136.69</v>
      </c>
      <c r="AI70">
        <v>1783.33</v>
      </c>
      <c r="AJ70">
        <v>439</v>
      </c>
      <c r="AK70">
        <v>4156.1000000000004</v>
      </c>
      <c r="AL70">
        <v>351.62</v>
      </c>
      <c r="AM70">
        <v>12415.8</v>
      </c>
      <c r="AN70">
        <v>4760</v>
      </c>
      <c r="AO70">
        <v>5422.51</v>
      </c>
      <c r="AP70">
        <v>1591.17</v>
      </c>
      <c r="AQ70">
        <v>11359.78</v>
      </c>
      <c r="AR70">
        <v>3304.27</v>
      </c>
      <c r="AS70">
        <v>3254.3</v>
      </c>
      <c r="AT70">
        <v>27941.91</v>
      </c>
      <c r="AU70">
        <v>1987.46</v>
      </c>
      <c r="AV70">
        <v>0</v>
      </c>
      <c r="AW70">
        <v>4859.42</v>
      </c>
      <c r="AX70">
        <v>1497</v>
      </c>
      <c r="AY70">
        <v>6531.66</v>
      </c>
      <c r="AZ70">
        <v>25565.83</v>
      </c>
      <c r="BA70">
        <v>1347.5</v>
      </c>
      <c r="BB70">
        <v>9083.61</v>
      </c>
      <c r="BC70" s="3">
        <v>12844.23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15784.67</v>
      </c>
      <c r="BJ70" s="3">
        <v>0</v>
      </c>
      <c r="BK70" s="3">
        <v>0</v>
      </c>
      <c r="BL70" s="3">
        <v>1</v>
      </c>
      <c r="BM70" s="3">
        <v>0</v>
      </c>
      <c r="BN70" s="3">
        <v>3251.54</v>
      </c>
      <c r="BO70" s="3">
        <v>0</v>
      </c>
      <c r="BP70" s="3">
        <v>5851.92</v>
      </c>
      <c r="BQ70" s="3">
        <v>0</v>
      </c>
      <c r="BR70" s="3">
        <v>5669.32</v>
      </c>
      <c r="BS70" s="3">
        <v>9733.07</v>
      </c>
      <c r="BT70" s="3">
        <v>0</v>
      </c>
      <c r="BU70" s="3">
        <v>0</v>
      </c>
      <c r="BV70" s="3">
        <v>0</v>
      </c>
      <c r="BW70" s="3"/>
      <c r="BX70" s="2">
        <v>5669.32</v>
      </c>
      <c r="BY70" s="3">
        <f t="shared" si="60"/>
        <v>5669.32</v>
      </c>
      <c r="BZ70" s="3">
        <f t="shared" si="61"/>
        <v>0</v>
      </c>
      <c r="CB70" s="3">
        <f t="shared" si="59"/>
        <v>9733.0699999999979</v>
      </c>
      <c r="CC70" s="3">
        <f t="shared" si="62"/>
        <v>9733.07</v>
      </c>
      <c r="CD70" s="30">
        <f t="shared" si="63"/>
        <v>0</v>
      </c>
      <c r="CF70" s="24">
        <f t="shared" si="64"/>
        <v>5669.0300000000279</v>
      </c>
      <c r="CG70" s="3">
        <f t="shared" si="65"/>
        <v>0</v>
      </c>
      <c r="CH70" s="3">
        <f t="shared" si="66"/>
        <v>0.28999999997176928</v>
      </c>
    </row>
    <row r="71" spans="1:88" ht="15" x14ac:dyDescent="0.25">
      <c r="A71" s="2">
        <v>2138</v>
      </c>
      <c r="B71" s="2" t="s">
        <v>483</v>
      </c>
      <c r="C71" s="23" t="s">
        <v>213</v>
      </c>
      <c r="D71" s="24">
        <v>39403.21</v>
      </c>
      <c r="E71" s="24">
        <v>12553.51</v>
      </c>
      <c r="F71" s="24">
        <v>-19879.66</v>
      </c>
      <c r="G71" s="24">
        <v>1592604.73</v>
      </c>
      <c r="H71" s="24">
        <v>0</v>
      </c>
      <c r="I71" s="24">
        <v>178296.94</v>
      </c>
      <c r="J71" s="24">
        <v>0</v>
      </c>
      <c r="K71" s="24">
        <v>309392</v>
      </c>
      <c r="L71" s="24">
        <v>128389.68</v>
      </c>
      <c r="M71" s="24">
        <v>0</v>
      </c>
      <c r="N71" s="24">
        <v>0</v>
      </c>
      <c r="O71" s="24">
        <v>18640.21</v>
      </c>
      <c r="P71" s="24">
        <v>18922.55</v>
      </c>
      <c r="Q71" s="24">
        <v>17572.5</v>
      </c>
      <c r="R71" s="24">
        <v>42.47</v>
      </c>
      <c r="S71" s="24">
        <v>4920</v>
      </c>
      <c r="T71" s="3">
        <v>0</v>
      </c>
      <c r="U71" s="3">
        <v>0</v>
      </c>
      <c r="V71" s="3">
        <v>0</v>
      </c>
      <c r="W71" s="24">
        <v>2228.66</v>
      </c>
      <c r="X71" s="24">
        <v>0</v>
      </c>
      <c r="Y71" s="24">
        <v>0</v>
      </c>
      <c r="Z71" s="24">
        <v>0</v>
      </c>
      <c r="AA71" s="24">
        <v>18841</v>
      </c>
      <c r="AB71">
        <v>1132044.3999999999</v>
      </c>
      <c r="AC71">
        <v>48012.25</v>
      </c>
      <c r="AD71">
        <v>402209.77</v>
      </c>
      <c r="AE71">
        <v>60259.56</v>
      </c>
      <c r="AF71">
        <v>71014.080000000002</v>
      </c>
      <c r="AG71">
        <v>1073.96</v>
      </c>
      <c r="AH71">
        <v>11935.68</v>
      </c>
      <c r="AI71">
        <v>9626.7999999999993</v>
      </c>
      <c r="AJ71">
        <v>5667.8</v>
      </c>
      <c r="AK71">
        <v>20982.9</v>
      </c>
      <c r="AL71">
        <v>2116.94</v>
      </c>
      <c r="AM71">
        <v>57492.61</v>
      </c>
      <c r="AN71">
        <v>1842.67</v>
      </c>
      <c r="AO71">
        <v>8428.58</v>
      </c>
      <c r="AP71">
        <v>9568.4500000000007</v>
      </c>
      <c r="AQ71">
        <v>52937.17</v>
      </c>
      <c r="AR71">
        <v>16512</v>
      </c>
      <c r="AS71">
        <v>3502.1</v>
      </c>
      <c r="AT71">
        <v>53860.160000000003</v>
      </c>
      <c r="AU71">
        <v>44823.79</v>
      </c>
      <c r="AV71">
        <v>0</v>
      </c>
      <c r="AW71">
        <v>2443.58</v>
      </c>
      <c r="AX71">
        <v>8362</v>
      </c>
      <c r="AY71">
        <v>20597.21</v>
      </c>
      <c r="AZ71">
        <v>91491.42</v>
      </c>
      <c r="BA71">
        <v>35810.5</v>
      </c>
      <c r="BB71">
        <v>46538.39</v>
      </c>
      <c r="BC71" s="24">
        <v>25209.8</v>
      </c>
      <c r="BD71" s="24">
        <v>0</v>
      </c>
      <c r="BE71" s="24">
        <v>0</v>
      </c>
      <c r="BF71" s="24">
        <v>0</v>
      </c>
      <c r="BG71" s="24">
        <v>5778.21</v>
      </c>
      <c r="BH71" s="24">
        <v>0</v>
      </c>
      <c r="BI71" s="24">
        <v>22328.46</v>
      </c>
      <c r="BJ71" s="24">
        <v>0</v>
      </c>
      <c r="BK71" s="24">
        <v>0</v>
      </c>
      <c r="BL71" s="24">
        <v>1</v>
      </c>
      <c r="BM71" s="3">
        <v>0</v>
      </c>
      <c r="BN71" s="24">
        <v>7979</v>
      </c>
      <c r="BO71" s="24">
        <v>0</v>
      </c>
      <c r="BP71" s="24">
        <v>0</v>
      </c>
      <c r="BQ71" s="24">
        <v>0</v>
      </c>
      <c r="BR71" s="3">
        <v>82660.760000000009</v>
      </c>
      <c r="BS71" s="3">
        <v>-5530.2</v>
      </c>
      <c r="BT71" s="3">
        <v>0</v>
      </c>
      <c r="BU71" s="3">
        <v>9003.9599999999991</v>
      </c>
      <c r="BV71" s="3">
        <v>0</v>
      </c>
      <c r="BW71" s="3"/>
      <c r="BX71" s="2">
        <v>91664.72</v>
      </c>
      <c r="BY71" s="24">
        <f t="shared" si="60"/>
        <v>91664.72</v>
      </c>
      <c r="BZ71" s="24">
        <f t="shared" si="61"/>
        <v>0</v>
      </c>
      <c r="CA71" s="23"/>
      <c r="CB71" s="24">
        <f t="shared" si="59"/>
        <v>-5530.2000000000007</v>
      </c>
      <c r="CC71" s="24">
        <f t="shared" si="62"/>
        <v>-5530.2</v>
      </c>
      <c r="CD71" s="30">
        <f t="shared" si="63"/>
        <v>0</v>
      </c>
      <c r="CE71" s="23"/>
      <c r="CF71" s="24">
        <f t="shared" si="64"/>
        <v>82660.720000000205</v>
      </c>
      <c r="CG71" s="3">
        <f t="shared" si="65"/>
        <v>9003.9599999999991</v>
      </c>
      <c r="CH71" s="24">
        <f t="shared" si="66"/>
        <v>3.9999999797146302E-2</v>
      </c>
      <c r="CI71" s="23"/>
      <c r="CJ71" s="23"/>
    </row>
    <row r="72" spans="1:88" s="23" customFormat="1" ht="15" x14ac:dyDescent="0.25">
      <c r="A72" s="23">
        <v>2139</v>
      </c>
      <c r="B72" s="2" t="s">
        <v>484</v>
      </c>
      <c r="C72" s="2" t="s">
        <v>214</v>
      </c>
      <c r="D72" s="3">
        <v>431605.84</v>
      </c>
      <c r="E72" s="3">
        <v>-129115.54</v>
      </c>
      <c r="F72" s="3">
        <v>-4286.59</v>
      </c>
      <c r="G72" s="3">
        <v>1245269.47</v>
      </c>
      <c r="H72" s="3">
        <v>0</v>
      </c>
      <c r="I72" s="3">
        <v>70839.34</v>
      </c>
      <c r="J72" s="3">
        <v>0</v>
      </c>
      <c r="K72" s="3">
        <v>184924.95</v>
      </c>
      <c r="L72" s="3">
        <v>62245.88</v>
      </c>
      <c r="M72" s="3">
        <v>0</v>
      </c>
      <c r="N72" s="3">
        <v>0</v>
      </c>
      <c r="O72" s="3">
        <v>16576.91</v>
      </c>
      <c r="P72" s="3">
        <v>15.1</v>
      </c>
      <c r="Q72" s="3">
        <v>603.86</v>
      </c>
      <c r="R72" s="3">
        <v>1471.7</v>
      </c>
      <c r="S72" s="3">
        <v>3341.48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40939</v>
      </c>
      <c r="AB72">
        <v>732045.61</v>
      </c>
      <c r="AC72">
        <v>0</v>
      </c>
      <c r="AD72">
        <v>459773.47</v>
      </c>
      <c r="AE72">
        <v>63422.12</v>
      </c>
      <c r="AF72">
        <v>75379.009999999995</v>
      </c>
      <c r="AG72">
        <v>8.15</v>
      </c>
      <c r="AH72">
        <v>38974.61</v>
      </c>
      <c r="AI72">
        <v>6621.5</v>
      </c>
      <c r="AJ72">
        <v>3422.93</v>
      </c>
      <c r="AK72">
        <v>12388.5</v>
      </c>
      <c r="AL72">
        <v>2853.28</v>
      </c>
      <c r="AM72">
        <v>29015.08</v>
      </c>
      <c r="AN72">
        <v>942.9</v>
      </c>
      <c r="AO72">
        <v>4821.07</v>
      </c>
      <c r="AP72">
        <v>1185.76</v>
      </c>
      <c r="AQ72">
        <v>24595.96</v>
      </c>
      <c r="AR72">
        <v>16512</v>
      </c>
      <c r="AS72">
        <v>9896.1299999999992</v>
      </c>
      <c r="AT72">
        <v>38559.519999999997</v>
      </c>
      <c r="AU72">
        <v>31429.49</v>
      </c>
      <c r="AV72">
        <v>0</v>
      </c>
      <c r="AW72">
        <v>1941.81</v>
      </c>
      <c r="AX72">
        <v>5122</v>
      </c>
      <c r="AY72">
        <v>1108</v>
      </c>
      <c r="AZ72">
        <v>67777.98</v>
      </c>
      <c r="BA72">
        <v>2689.1</v>
      </c>
      <c r="BB72">
        <v>18074.830000000002</v>
      </c>
      <c r="BC72" s="3">
        <v>28439.4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21908.91</v>
      </c>
      <c r="BJ72" s="3">
        <v>0</v>
      </c>
      <c r="BK72" s="3">
        <v>0</v>
      </c>
      <c r="BL72" s="3">
        <v>1</v>
      </c>
      <c r="BM72" s="3">
        <v>0</v>
      </c>
      <c r="BN72" s="3">
        <v>2350</v>
      </c>
      <c r="BO72" s="3">
        <v>0</v>
      </c>
      <c r="BP72" s="3">
        <v>0</v>
      </c>
      <c r="BQ72" s="3">
        <v>0</v>
      </c>
      <c r="BR72" s="3">
        <v>380833.52999999997</v>
      </c>
      <c r="BS72" s="3">
        <v>15272.32</v>
      </c>
      <c r="BT72" s="3">
        <v>0</v>
      </c>
      <c r="BU72" s="3">
        <v>-129115.54</v>
      </c>
      <c r="BV72" s="3">
        <v>0</v>
      </c>
      <c r="BW72" s="3"/>
      <c r="BX72" s="2">
        <v>251717.99</v>
      </c>
      <c r="BY72" s="3">
        <f t="shared" si="60"/>
        <v>251717.99</v>
      </c>
      <c r="BZ72" s="3">
        <f t="shared" si="61"/>
        <v>0</v>
      </c>
      <c r="CA72" s="2"/>
      <c r="CB72" s="3">
        <f t="shared" si="59"/>
        <v>15272.32</v>
      </c>
      <c r="CC72" s="3">
        <f t="shared" si="62"/>
        <v>15272.32</v>
      </c>
      <c r="CD72" s="30">
        <f t="shared" si="63"/>
        <v>0</v>
      </c>
      <c r="CE72" s="2"/>
      <c r="CF72" s="24">
        <f t="shared" si="64"/>
        <v>380833.31999999983</v>
      </c>
      <c r="CG72" s="3">
        <f t="shared" si="65"/>
        <v>-129115.54</v>
      </c>
      <c r="CH72" s="3">
        <f t="shared" si="66"/>
        <v>0.21000000015192199</v>
      </c>
      <c r="CI72" s="2"/>
      <c r="CJ72" s="2"/>
    </row>
    <row r="73" spans="1:88" ht="15" x14ac:dyDescent="0.25">
      <c r="A73" s="2">
        <v>2141</v>
      </c>
      <c r="B73" s="2" t="s">
        <v>485</v>
      </c>
      <c r="C73" s="2" t="s">
        <v>215</v>
      </c>
      <c r="D73" s="3">
        <v>206553.03</v>
      </c>
      <c r="E73" s="3">
        <v>-51222.46</v>
      </c>
      <c r="F73" s="3">
        <v>18186.27</v>
      </c>
      <c r="G73" s="3">
        <v>1434666.03</v>
      </c>
      <c r="H73" s="3">
        <v>0</v>
      </c>
      <c r="I73" s="3">
        <v>79462.81</v>
      </c>
      <c r="J73" s="3">
        <v>0</v>
      </c>
      <c r="K73" s="3">
        <v>180340</v>
      </c>
      <c r="L73" s="3">
        <v>80744</v>
      </c>
      <c r="M73" s="3">
        <v>3161.71</v>
      </c>
      <c r="N73" s="3">
        <v>340.4</v>
      </c>
      <c r="O73" s="3">
        <v>15820.38</v>
      </c>
      <c r="P73" s="3">
        <v>29150.82</v>
      </c>
      <c r="Q73" s="3">
        <v>20546.79</v>
      </c>
      <c r="R73" s="3">
        <v>0</v>
      </c>
      <c r="S73" s="3">
        <v>15566.3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19156</v>
      </c>
      <c r="AB73">
        <v>912770.66</v>
      </c>
      <c r="AC73">
        <v>6414.88</v>
      </c>
      <c r="AD73">
        <v>328677.84999999998</v>
      </c>
      <c r="AE73">
        <v>35746.76</v>
      </c>
      <c r="AF73">
        <v>105515.43</v>
      </c>
      <c r="AG73">
        <v>0</v>
      </c>
      <c r="AH73">
        <v>30386.01</v>
      </c>
      <c r="AI73">
        <v>7366.74</v>
      </c>
      <c r="AJ73">
        <v>6663.37</v>
      </c>
      <c r="AK73">
        <v>19778.52</v>
      </c>
      <c r="AL73">
        <v>2136.79</v>
      </c>
      <c r="AM73">
        <v>17090</v>
      </c>
      <c r="AN73">
        <v>1186.1400000000001</v>
      </c>
      <c r="AO73">
        <v>7303.75</v>
      </c>
      <c r="AP73">
        <v>5715.35</v>
      </c>
      <c r="AQ73">
        <v>30727.83</v>
      </c>
      <c r="AR73">
        <v>18587.75</v>
      </c>
      <c r="AS73">
        <v>32148.7</v>
      </c>
      <c r="AT73">
        <v>38995.4</v>
      </c>
      <c r="AU73">
        <v>21712.92</v>
      </c>
      <c r="AV73">
        <v>0</v>
      </c>
      <c r="AW73">
        <v>12857.81</v>
      </c>
      <c r="AX73">
        <v>8927</v>
      </c>
      <c r="AY73">
        <v>8725.67</v>
      </c>
      <c r="AZ73">
        <v>78569.87</v>
      </c>
      <c r="BA73">
        <v>83041.039999999994</v>
      </c>
      <c r="BB73">
        <v>50613.25</v>
      </c>
      <c r="BC73" s="3">
        <v>32918.81</v>
      </c>
      <c r="BD73" s="3">
        <v>0</v>
      </c>
      <c r="BE73" s="3">
        <v>0</v>
      </c>
      <c r="BF73" s="3">
        <v>0</v>
      </c>
      <c r="BG73" s="3">
        <v>11625.93</v>
      </c>
      <c r="BH73" s="3">
        <v>786.1</v>
      </c>
      <c r="BI73" s="3">
        <v>23846.99</v>
      </c>
      <c r="BJ73" s="3">
        <v>0</v>
      </c>
      <c r="BK73" s="3">
        <v>0</v>
      </c>
      <c r="BL73" s="3">
        <v>1</v>
      </c>
      <c r="BM73" s="3">
        <v>0</v>
      </c>
      <c r="BN73" s="3">
        <v>0</v>
      </c>
      <c r="BO73" s="3">
        <v>0</v>
      </c>
      <c r="BP73" s="3">
        <v>19015.8</v>
      </c>
      <c r="BQ73" s="3">
        <v>0</v>
      </c>
      <c r="BR73" s="3">
        <v>180929.57</v>
      </c>
      <c r="BS73" s="3">
        <v>23017.46</v>
      </c>
      <c r="BT73" s="3">
        <v>0</v>
      </c>
      <c r="BU73" s="3">
        <v>-63634.49</v>
      </c>
      <c r="BV73" s="3">
        <v>0</v>
      </c>
      <c r="BW73" s="3"/>
      <c r="BX73" s="2">
        <v>117295.08</v>
      </c>
      <c r="BY73" s="3">
        <f t="shared" si="60"/>
        <v>117295.08000000002</v>
      </c>
      <c r="BZ73" s="3">
        <f t="shared" si="61"/>
        <v>0</v>
      </c>
      <c r="CB73" s="3">
        <f t="shared" si="59"/>
        <v>23017.460000000003</v>
      </c>
      <c r="CC73" s="3">
        <f t="shared" si="62"/>
        <v>23017.46</v>
      </c>
      <c r="CD73" s="30">
        <f t="shared" si="63"/>
        <v>0</v>
      </c>
      <c r="CF73" s="24">
        <f t="shared" si="64"/>
        <v>180929.96999999974</v>
      </c>
      <c r="CG73" s="3">
        <f t="shared" si="65"/>
        <v>-63634.49</v>
      </c>
      <c r="CH73" s="3">
        <f t="shared" si="66"/>
        <v>-0.3999999997249688</v>
      </c>
    </row>
    <row r="74" spans="1:88" ht="15" x14ac:dyDescent="0.25">
      <c r="A74" s="2">
        <v>2142</v>
      </c>
      <c r="B74" s="2" t="s">
        <v>486</v>
      </c>
      <c r="C74" s="2" t="s">
        <v>216</v>
      </c>
      <c r="D74" s="3">
        <v>200467.96</v>
      </c>
      <c r="E74" s="3">
        <v>0</v>
      </c>
      <c r="F74" s="3">
        <v>20729.78</v>
      </c>
      <c r="G74" s="3">
        <v>1047417.68</v>
      </c>
      <c r="H74" s="3">
        <v>0</v>
      </c>
      <c r="I74" s="3">
        <v>147152.04</v>
      </c>
      <c r="J74" s="3">
        <v>0</v>
      </c>
      <c r="K74" s="3">
        <v>105800</v>
      </c>
      <c r="L74" s="3">
        <v>53462.77</v>
      </c>
      <c r="M74" s="3">
        <v>0</v>
      </c>
      <c r="N74" s="3">
        <v>0</v>
      </c>
      <c r="O74" s="3">
        <v>9193.77</v>
      </c>
      <c r="P74" s="3">
        <v>24590.66</v>
      </c>
      <c r="Q74" s="3">
        <v>42722.21</v>
      </c>
      <c r="R74" s="3">
        <v>761.72</v>
      </c>
      <c r="S74" s="3">
        <v>7160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18260</v>
      </c>
      <c r="AB74">
        <v>624317.01</v>
      </c>
      <c r="AC74">
        <v>3533.72</v>
      </c>
      <c r="AD74">
        <v>213651.33</v>
      </c>
      <c r="AE74">
        <v>0</v>
      </c>
      <c r="AF74">
        <v>82945.17</v>
      </c>
      <c r="AG74">
        <v>0</v>
      </c>
      <c r="AH74">
        <v>36450.22</v>
      </c>
      <c r="AI74">
        <v>4611.3500000000004</v>
      </c>
      <c r="AJ74">
        <v>5657.23</v>
      </c>
      <c r="AK74">
        <v>14325.42</v>
      </c>
      <c r="AL74">
        <v>3088.59</v>
      </c>
      <c r="AM74">
        <v>35384.78</v>
      </c>
      <c r="AN74">
        <v>4923.66</v>
      </c>
      <c r="AO74">
        <v>43802.6</v>
      </c>
      <c r="AP74">
        <v>3616.97</v>
      </c>
      <c r="AQ74">
        <v>22665.05</v>
      </c>
      <c r="AR74">
        <v>19960</v>
      </c>
      <c r="AS74">
        <v>3704</v>
      </c>
      <c r="AT74">
        <v>49043.73</v>
      </c>
      <c r="AU74">
        <v>19347</v>
      </c>
      <c r="AV74">
        <v>0</v>
      </c>
      <c r="AW74">
        <v>13980.14</v>
      </c>
      <c r="AX74">
        <v>6356.25</v>
      </c>
      <c r="AY74">
        <v>8693.5</v>
      </c>
      <c r="AZ74">
        <v>56983.6</v>
      </c>
      <c r="BA74">
        <v>33988.93</v>
      </c>
      <c r="BB74">
        <v>46412.26</v>
      </c>
      <c r="BC74" s="3">
        <v>24915.040000000001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21076.06</v>
      </c>
      <c r="BJ74" s="3">
        <v>0</v>
      </c>
      <c r="BK74" s="3">
        <v>0</v>
      </c>
      <c r="BL74" s="3">
        <v>1</v>
      </c>
      <c r="BM74" s="3">
        <v>0</v>
      </c>
      <c r="BN74" s="3">
        <v>1795</v>
      </c>
      <c r="BO74" s="3">
        <v>0</v>
      </c>
      <c r="BP74" s="3">
        <v>0</v>
      </c>
      <c r="BQ74" s="3">
        <v>0</v>
      </c>
      <c r="BR74" s="3">
        <v>274631.58</v>
      </c>
      <c r="BS74" s="3">
        <v>40010.839999999997</v>
      </c>
      <c r="BT74" s="3">
        <v>0</v>
      </c>
      <c r="BU74" s="3">
        <v>0</v>
      </c>
      <c r="BV74" s="3">
        <v>0</v>
      </c>
      <c r="BW74" s="3"/>
      <c r="BX74" s="2">
        <v>274631.58</v>
      </c>
      <c r="BY74" s="3">
        <f t="shared" si="60"/>
        <v>274631.58</v>
      </c>
      <c r="BZ74" s="3">
        <f t="shared" si="61"/>
        <v>0</v>
      </c>
      <c r="CB74" s="3">
        <f t="shared" si="59"/>
        <v>40010.839999999997</v>
      </c>
      <c r="CC74" s="3">
        <f t="shared" si="62"/>
        <v>40010.839999999997</v>
      </c>
      <c r="CD74" s="30">
        <f t="shared" si="63"/>
        <v>0</v>
      </c>
      <c r="CF74" s="24">
        <f t="shared" si="64"/>
        <v>274631.25999999978</v>
      </c>
      <c r="CG74" s="3">
        <f t="shared" si="65"/>
        <v>0</v>
      </c>
      <c r="CH74" s="3">
        <f t="shared" si="66"/>
        <v>0.32000000023981556</v>
      </c>
    </row>
    <row r="75" spans="1:88" ht="15" x14ac:dyDescent="0.25">
      <c r="A75" s="2">
        <v>2146</v>
      </c>
      <c r="B75" s="2" t="s">
        <v>487</v>
      </c>
      <c r="C75" s="2" t="s">
        <v>217</v>
      </c>
      <c r="D75" s="3">
        <v>170474.67</v>
      </c>
      <c r="E75" s="3">
        <v>-5260.65</v>
      </c>
      <c r="F75" s="3">
        <v>17167.560000000001</v>
      </c>
      <c r="G75" s="3">
        <v>1325889.27</v>
      </c>
      <c r="H75" s="3">
        <v>0</v>
      </c>
      <c r="I75" s="3">
        <v>25924.33</v>
      </c>
      <c r="J75" s="3">
        <v>0</v>
      </c>
      <c r="K75" s="3">
        <v>112973</v>
      </c>
      <c r="L75" s="3">
        <v>58848.25</v>
      </c>
      <c r="M75" s="3">
        <v>0</v>
      </c>
      <c r="N75" s="3">
        <v>64</v>
      </c>
      <c r="O75" s="3">
        <v>34157.199999999997</v>
      </c>
      <c r="P75" s="3">
        <v>310</v>
      </c>
      <c r="Q75" s="3">
        <v>0</v>
      </c>
      <c r="R75" s="3">
        <v>0</v>
      </c>
      <c r="S75" s="3">
        <v>3470.45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85940</v>
      </c>
      <c r="AB75">
        <v>744407.58</v>
      </c>
      <c r="AC75">
        <v>4203.66</v>
      </c>
      <c r="AD75">
        <v>420864.45</v>
      </c>
      <c r="AE75">
        <v>31829.45</v>
      </c>
      <c r="AF75">
        <v>60706.86</v>
      </c>
      <c r="AG75">
        <v>0</v>
      </c>
      <c r="AH75">
        <v>47088.85</v>
      </c>
      <c r="AI75">
        <v>7480.71</v>
      </c>
      <c r="AJ75">
        <v>9222</v>
      </c>
      <c r="AK75">
        <v>3139.5</v>
      </c>
      <c r="AL75">
        <v>1690.5</v>
      </c>
      <c r="AM75">
        <v>28542.720000000001</v>
      </c>
      <c r="AN75">
        <v>3355</v>
      </c>
      <c r="AO75">
        <v>42066.02</v>
      </c>
      <c r="AP75">
        <v>0</v>
      </c>
      <c r="AQ75">
        <v>7791.79</v>
      </c>
      <c r="AR75">
        <v>19835.25</v>
      </c>
      <c r="AS75">
        <v>13790.61</v>
      </c>
      <c r="AT75">
        <v>32633.16</v>
      </c>
      <c r="AU75">
        <v>31547.02</v>
      </c>
      <c r="AV75">
        <v>0</v>
      </c>
      <c r="AW75">
        <v>14592.12</v>
      </c>
      <c r="AX75">
        <v>7242.5</v>
      </c>
      <c r="AY75">
        <v>0</v>
      </c>
      <c r="AZ75">
        <v>99555.95</v>
      </c>
      <c r="BA75">
        <v>23612.880000000001</v>
      </c>
      <c r="BB75">
        <v>27794.73</v>
      </c>
      <c r="BC75" s="3">
        <v>23070.49</v>
      </c>
      <c r="BD75" s="3">
        <v>0</v>
      </c>
      <c r="BE75" s="3">
        <v>0</v>
      </c>
      <c r="BF75" s="3">
        <v>0</v>
      </c>
      <c r="BG75" s="3">
        <v>12201.57</v>
      </c>
      <c r="BH75" s="3">
        <v>0</v>
      </c>
      <c r="BI75" s="3">
        <v>23211.4</v>
      </c>
      <c r="BJ75" s="3">
        <v>0</v>
      </c>
      <c r="BK75" s="3">
        <v>0</v>
      </c>
      <c r="BL75" s="3">
        <v>1</v>
      </c>
      <c r="BM75" s="3">
        <v>0</v>
      </c>
      <c r="BN75" s="3">
        <v>14750.94</v>
      </c>
      <c r="BO75" s="3">
        <v>0</v>
      </c>
      <c r="BP75" s="3">
        <v>0</v>
      </c>
      <c r="BQ75" s="3">
        <v>0</v>
      </c>
      <c r="BR75" s="3">
        <v>111987.08</v>
      </c>
      <c r="BS75" s="3">
        <v>25628.02</v>
      </c>
      <c r="BT75" s="3">
        <v>0</v>
      </c>
      <c r="BU75" s="3">
        <v>-17462.22</v>
      </c>
      <c r="BV75" s="3">
        <v>0</v>
      </c>
      <c r="BW75" s="3"/>
      <c r="BX75" s="2">
        <v>94524.86</v>
      </c>
      <c r="BY75" s="3">
        <f t="shared" si="60"/>
        <v>94524.86</v>
      </c>
      <c r="BZ75" s="3">
        <f t="shared" si="61"/>
        <v>0</v>
      </c>
      <c r="CB75" s="3">
        <f t="shared" si="59"/>
        <v>25628.020000000004</v>
      </c>
      <c r="CC75" s="3">
        <f t="shared" si="62"/>
        <v>25628.02</v>
      </c>
      <c r="CD75" s="30">
        <f t="shared" si="63"/>
        <v>0</v>
      </c>
      <c r="CF75" s="24">
        <f t="shared" si="64"/>
        <v>111987.36999999988</v>
      </c>
      <c r="CG75" s="3">
        <f t="shared" si="65"/>
        <v>-17462.22</v>
      </c>
      <c r="CH75" s="3">
        <f t="shared" si="66"/>
        <v>-0.28999999987718184</v>
      </c>
    </row>
    <row r="76" spans="1:88" ht="15" x14ac:dyDescent="0.25">
      <c r="A76" s="2">
        <v>2149</v>
      </c>
      <c r="B76" s="2" t="s">
        <v>488</v>
      </c>
      <c r="C76" s="2" t="s">
        <v>218</v>
      </c>
      <c r="D76" s="3">
        <v>118593.3</v>
      </c>
      <c r="E76" s="3">
        <v>3920</v>
      </c>
      <c r="F76" s="3">
        <v>7386.12</v>
      </c>
      <c r="G76" s="3">
        <v>604156.36</v>
      </c>
      <c r="H76" s="3">
        <v>0</v>
      </c>
      <c r="I76" s="3">
        <v>19265.07</v>
      </c>
      <c r="J76" s="3">
        <v>0</v>
      </c>
      <c r="K76" s="3">
        <v>31162.880000000001</v>
      </c>
      <c r="L76" s="3">
        <v>21964.63</v>
      </c>
      <c r="M76" s="3">
        <v>0</v>
      </c>
      <c r="N76" s="3">
        <v>0</v>
      </c>
      <c r="O76" s="3">
        <v>7327.35</v>
      </c>
      <c r="P76" s="3">
        <v>51.67</v>
      </c>
      <c r="Q76" s="3">
        <v>9348.84</v>
      </c>
      <c r="R76" s="3">
        <v>9.8699999999999992</v>
      </c>
      <c r="S76" s="3">
        <v>0</v>
      </c>
      <c r="T76" s="3">
        <v>0</v>
      </c>
      <c r="U76" s="3">
        <v>0</v>
      </c>
      <c r="V76" s="3">
        <v>0</v>
      </c>
      <c r="W76" s="3">
        <v>2712</v>
      </c>
      <c r="X76" s="3">
        <v>0</v>
      </c>
      <c r="Y76" s="3">
        <v>0</v>
      </c>
      <c r="Z76" s="3">
        <v>0</v>
      </c>
      <c r="AA76" s="3">
        <v>45491</v>
      </c>
      <c r="AB76">
        <v>297065.49</v>
      </c>
      <c r="AC76">
        <v>0</v>
      </c>
      <c r="AD76">
        <v>150129.62</v>
      </c>
      <c r="AE76">
        <v>36904.9</v>
      </c>
      <c r="AF76">
        <v>35579.910000000003</v>
      </c>
      <c r="AG76">
        <v>0</v>
      </c>
      <c r="AH76">
        <v>26764.799999999999</v>
      </c>
      <c r="AI76">
        <v>2956.73</v>
      </c>
      <c r="AJ76">
        <v>3093</v>
      </c>
      <c r="AK76">
        <v>8068.09</v>
      </c>
      <c r="AL76">
        <v>1499.08</v>
      </c>
      <c r="AM76">
        <v>15461.96</v>
      </c>
      <c r="AN76">
        <v>1916.3</v>
      </c>
      <c r="AO76">
        <v>1954.7</v>
      </c>
      <c r="AP76">
        <v>9559.99</v>
      </c>
      <c r="AQ76">
        <v>23406.7</v>
      </c>
      <c r="AR76">
        <v>12225.5</v>
      </c>
      <c r="AS76">
        <v>2919.33</v>
      </c>
      <c r="AT76">
        <v>26173.06</v>
      </c>
      <c r="AU76">
        <v>11286.55</v>
      </c>
      <c r="AV76">
        <v>0</v>
      </c>
      <c r="AW76">
        <v>2161.1</v>
      </c>
      <c r="AX76">
        <v>2599</v>
      </c>
      <c r="AY76">
        <v>0</v>
      </c>
      <c r="AZ76">
        <v>33878.559999999998</v>
      </c>
      <c r="BA76">
        <v>26360.02</v>
      </c>
      <c r="BB76">
        <v>6925</v>
      </c>
      <c r="BC76" s="3">
        <v>17998.55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17638.22</v>
      </c>
      <c r="BJ76" s="3">
        <v>0</v>
      </c>
      <c r="BK76" s="3">
        <v>0</v>
      </c>
      <c r="BL76" s="3">
        <v>1</v>
      </c>
      <c r="BM76" s="3">
        <v>0</v>
      </c>
      <c r="BN76" s="3">
        <v>-158.5</v>
      </c>
      <c r="BO76" s="3">
        <v>572.14</v>
      </c>
      <c r="BP76" s="3">
        <v>11216.01</v>
      </c>
      <c r="BQ76" s="3">
        <v>0</v>
      </c>
      <c r="BR76" s="3">
        <v>100483.24</v>
      </c>
      <c r="BS76" s="3">
        <v>13394.69</v>
      </c>
      <c r="BT76" s="3">
        <v>0</v>
      </c>
      <c r="BU76" s="3">
        <v>6632</v>
      </c>
      <c r="BV76" s="3">
        <v>0</v>
      </c>
      <c r="BW76" s="3"/>
      <c r="BX76" s="2">
        <v>107115.24</v>
      </c>
      <c r="BY76" s="3">
        <f t="shared" si="60"/>
        <v>107115.24</v>
      </c>
      <c r="BZ76" s="3">
        <f t="shared" si="61"/>
        <v>0</v>
      </c>
      <c r="CA76" s="23"/>
      <c r="CB76" s="3">
        <f t="shared" si="59"/>
        <v>13394.69</v>
      </c>
      <c r="CC76" s="3">
        <f t="shared" si="62"/>
        <v>13394.69</v>
      </c>
      <c r="CD76" s="30">
        <f t="shared" si="63"/>
        <v>0</v>
      </c>
      <c r="CF76" s="24">
        <f t="shared" si="64"/>
        <v>100483.03000000003</v>
      </c>
      <c r="CG76" s="3">
        <f t="shared" si="65"/>
        <v>6632</v>
      </c>
      <c r="CH76" s="3">
        <f t="shared" si="66"/>
        <v>0.20999999997729901</v>
      </c>
    </row>
    <row r="77" spans="1:88" ht="15" x14ac:dyDescent="0.25">
      <c r="A77" s="2">
        <v>2150</v>
      </c>
      <c r="B77" s="2" t="s">
        <v>489</v>
      </c>
      <c r="C77" s="2" t="s">
        <v>219</v>
      </c>
      <c r="D77" s="3">
        <v>39690.76</v>
      </c>
      <c r="E77" s="3">
        <v>10999.8</v>
      </c>
      <c r="F77" s="3">
        <v>4725.03</v>
      </c>
      <c r="G77" s="3">
        <v>686734.35</v>
      </c>
      <c r="H77" s="3">
        <v>0</v>
      </c>
      <c r="I77" s="3">
        <v>33164.32</v>
      </c>
      <c r="J77" s="3">
        <v>0</v>
      </c>
      <c r="K77" s="3">
        <v>70945</v>
      </c>
      <c r="L77" s="3">
        <v>36893.58</v>
      </c>
      <c r="M77" s="3">
        <v>0</v>
      </c>
      <c r="N77" s="3">
        <v>0</v>
      </c>
      <c r="O77" s="3">
        <v>68852.100000000006</v>
      </c>
      <c r="P77" s="3">
        <v>18109.14</v>
      </c>
      <c r="Q77" s="3">
        <v>3317.33</v>
      </c>
      <c r="R77" s="3">
        <v>323.58999999999997</v>
      </c>
      <c r="S77" s="3">
        <v>14708.76</v>
      </c>
      <c r="T77" s="3">
        <v>0</v>
      </c>
      <c r="U77" s="3">
        <v>0</v>
      </c>
      <c r="V77" s="3">
        <v>0</v>
      </c>
      <c r="W77" s="3">
        <v>5444.2</v>
      </c>
      <c r="X77" s="3">
        <v>0</v>
      </c>
      <c r="Y77" s="3">
        <v>0</v>
      </c>
      <c r="Z77" s="3">
        <v>0</v>
      </c>
      <c r="AA77" s="3">
        <v>17373</v>
      </c>
      <c r="AB77">
        <v>441127.21</v>
      </c>
      <c r="AC77">
        <v>6538.38</v>
      </c>
      <c r="AD77">
        <v>150508.51</v>
      </c>
      <c r="AE77">
        <v>45445.03</v>
      </c>
      <c r="AF77">
        <v>68966.990000000005</v>
      </c>
      <c r="AG77">
        <v>0</v>
      </c>
      <c r="AH77">
        <v>17718.41</v>
      </c>
      <c r="AI77">
        <v>4328.8100000000004</v>
      </c>
      <c r="AJ77">
        <v>870</v>
      </c>
      <c r="AK77">
        <v>9246.2900000000009</v>
      </c>
      <c r="AL77">
        <v>1913.57</v>
      </c>
      <c r="AM77">
        <v>20882.419999999998</v>
      </c>
      <c r="AN77">
        <v>532.4</v>
      </c>
      <c r="AO77">
        <v>989.23</v>
      </c>
      <c r="AP77">
        <v>1972.45</v>
      </c>
      <c r="AQ77">
        <v>31469.4</v>
      </c>
      <c r="AR77">
        <v>15968</v>
      </c>
      <c r="AS77">
        <v>1693.31</v>
      </c>
      <c r="AT77">
        <v>36969.919999999998</v>
      </c>
      <c r="AU77">
        <v>9832.9</v>
      </c>
      <c r="AV77">
        <v>0</v>
      </c>
      <c r="AW77">
        <v>1244.69</v>
      </c>
      <c r="AX77">
        <v>4051.75</v>
      </c>
      <c r="AY77">
        <v>6335.86</v>
      </c>
      <c r="AZ77">
        <v>43425.16</v>
      </c>
      <c r="BA77">
        <v>25361.29</v>
      </c>
      <c r="BB77">
        <v>44577.97</v>
      </c>
      <c r="BC77" s="3">
        <v>17997.79</v>
      </c>
      <c r="BD77" s="3">
        <v>0</v>
      </c>
      <c r="BE77" s="3">
        <v>0</v>
      </c>
      <c r="BF77" s="3">
        <v>0</v>
      </c>
      <c r="BG77" s="3">
        <v>0</v>
      </c>
      <c r="BH77" s="3">
        <v>776.76</v>
      </c>
      <c r="BI77" s="3">
        <v>18226.849999999999</v>
      </c>
      <c r="BJ77" s="3">
        <v>0</v>
      </c>
      <c r="BK77" s="3">
        <v>0</v>
      </c>
      <c r="BL77" s="3">
        <v>1</v>
      </c>
      <c r="BM77" s="3">
        <v>0</v>
      </c>
      <c r="BN77" s="3">
        <v>2617.29</v>
      </c>
      <c r="BO77" s="3">
        <v>0</v>
      </c>
      <c r="BP77" s="3">
        <v>2363</v>
      </c>
      <c r="BQ77" s="3">
        <v>0</v>
      </c>
      <c r="BR77" s="3">
        <v>-19855.64</v>
      </c>
      <c r="BS77" s="3">
        <v>17971.59</v>
      </c>
      <c r="BT77" s="3">
        <v>0</v>
      </c>
      <c r="BU77" s="3">
        <v>15667.24</v>
      </c>
      <c r="BV77" s="3">
        <v>0</v>
      </c>
      <c r="BW77" s="3"/>
      <c r="BX77" s="2">
        <v>-4188.3999999999996</v>
      </c>
      <c r="BY77" s="3">
        <f t="shared" si="60"/>
        <v>-4188.3999999999996</v>
      </c>
      <c r="BZ77" s="3">
        <f t="shared" si="61"/>
        <v>0</v>
      </c>
      <c r="CB77" s="3">
        <f t="shared" si="59"/>
        <v>17971.589999999997</v>
      </c>
      <c r="CC77" s="3">
        <f t="shared" si="62"/>
        <v>17971.59</v>
      </c>
      <c r="CD77" s="30">
        <f t="shared" si="63"/>
        <v>0</v>
      </c>
      <c r="CF77" s="24">
        <f t="shared" si="64"/>
        <v>-19855.810000000522</v>
      </c>
      <c r="CG77" s="3">
        <f t="shared" si="65"/>
        <v>15667.24</v>
      </c>
      <c r="CH77" s="3">
        <f t="shared" si="66"/>
        <v>0.17000000052212272</v>
      </c>
    </row>
    <row r="78" spans="1:88" ht="15" x14ac:dyDescent="0.25">
      <c r="A78" s="2">
        <v>2151</v>
      </c>
      <c r="B78" s="2" t="s">
        <v>490</v>
      </c>
      <c r="C78" s="2" t="s">
        <v>220</v>
      </c>
      <c r="D78" s="3">
        <v>98076.05</v>
      </c>
      <c r="E78" s="3">
        <v>10129.9</v>
      </c>
      <c r="F78" s="3">
        <v>8908.18</v>
      </c>
      <c r="G78" s="3">
        <v>680485.52</v>
      </c>
      <c r="H78" s="3">
        <v>0</v>
      </c>
      <c r="I78" s="3">
        <v>41363.74</v>
      </c>
      <c r="J78" s="3">
        <v>0</v>
      </c>
      <c r="K78" s="3">
        <v>53719</v>
      </c>
      <c r="L78" s="3">
        <v>29595.43</v>
      </c>
      <c r="M78" s="3">
        <v>0</v>
      </c>
      <c r="N78" s="3">
        <v>0</v>
      </c>
      <c r="O78" s="3">
        <v>9402.65</v>
      </c>
      <c r="P78" s="3">
        <v>4268.17</v>
      </c>
      <c r="Q78" s="3">
        <v>7111.14</v>
      </c>
      <c r="R78" s="3">
        <v>10.58</v>
      </c>
      <c r="S78" s="3">
        <v>0</v>
      </c>
      <c r="T78" s="3">
        <v>0</v>
      </c>
      <c r="U78" s="3">
        <v>0</v>
      </c>
      <c r="V78" s="3">
        <v>0</v>
      </c>
      <c r="W78" s="3">
        <v>20655.189999999999</v>
      </c>
      <c r="X78" s="3">
        <v>0</v>
      </c>
      <c r="Y78" s="3">
        <v>0</v>
      </c>
      <c r="Z78" s="3">
        <v>0</v>
      </c>
      <c r="AA78" s="3">
        <v>49751</v>
      </c>
      <c r="AB78">
        <v>381532.43</v>
      </c>
      <c r="AC78">
        <v>0</v>
      </c>
      <c r="AD78">
        <v>147749.39000000001</v>
      </c>
      <c r="AE78">
        <v>0</v>
      </c>
      <c r="AF78">
        <v>24814.12</v>
      </c>
      <c r="AG78">
        <v>0</v>
      </c>
      <c r="AH78">
        <v>18695.439999999999</v>
      </c>
      <c r="AI78">
        <v>3427.04</v>
      </c>
      <c r="AJ78">
        <v>850.2</v>
      </c>
      <c r="AK78">
        <v>8751.09</v>
      </c>
      <c r="AL78">
        <v>1679.5</v>
      </c>
      <c r="AM78">
        <v>22596.59</v>
      </c>
      <c r="AN78">
        <v>635.38</v>
      </c>
      <c r="AO78">
        <v>40991.18</v>
      </c>
      <c r="AP78">
        <v>1953.87</v>
      </c>
      <c r="AQ78">
        <v>26753.97</v>
      </c>
      <c r="AR78">
        <v>17465</v>
      </c>
      <c r="AS78">
        <v>1810.5</v>
      </c>
      <c r="AT78">
        <v>26778.76</v>
      </c>
      <c r="AU78">
        <v>14728.6</v>
      </c>
      <c r="AV78">
        <v>0</v>
      </c>
      <c r="AW78">
        <v>640.02</v>
      </c>
      <c r="AX78">
        <v>3051</v>
      </c>
      <c r="AY78">
        <v>650</v>
      </c>
      <c r="AZ78">
        <v>54909.77</v>
      </c>
      <c r="BA78">
        <v>21622.91</v>
      </c>
      <c r="BB78">
        <v>8803.75</v>
      </c>
      <c r="BC78" s="3">
        <v>17168.830000000002</v>
      </c>
      <c r="BD78" s="3">
        <v>0</v>
      </c>
      <c r="BE78" s="3">
        <v>0</v>
      </c>
      <c r="BF78" s="3">
        <v>0</v>
      </c>
      <c r="BG78" s="3">
        <v>22647.29</v>
      </c>
      <c r="BH78" s="3">
        <v>0</v>
      </c>
      <c r="BI78" s="3">
        <v>18097.849999999999</v>
      </c>
      <c r="BJ78" s="3">
        <v>0</v>
      </c>
      <c r="BK78" s="3">
        <v>0</v>
      </c>
      <c r="BL78" s="3">
        <v>1</v>
      </c>
      <c r="BM78" s="3">
        <v>0</v>
      </c>
      <c r="BN78" s="3">
        <v>3414.78</v>
      </c>
      <c r="BO78" s="3">
        <v>7050</v>
      </c>
      <c r="BP78" s="3">
        <v>4474.6499999999996</v>
      </c>
      <c r="BQ78" s="3">
        <v>0</v>
      </c>
      <c r="BR78" s="3">
        <v>125724.01000000001</v>
      </c>
      <c r="BS78" s="3">
        <v>12066.6</v>
      </c>
      <c r="BT78" s="3">
        <v>0</v>
      </c>
      <c r="BU78" s="3">
        <v>8137.7999999999956</v>
      </c>
      <c r="BV78" s="3">
        <v>0</v>
      </c>
      <c r="BW78" s="3"/>
      <c r="BX78" s="2">
        <v>133861.81</v>
      </c>
      <c r="BY78" s="3">
        <f t="shared" si="60"/>
        <v>133861.81</v>
      </c>
      <c r="BZ78" s="3">
        <f t="shared" si="61"/>
        <v>0</v>
      </c>
      <c r="CB78" s="3">
        <f t="shared" si="59"/>
        <v>12066.6</v>
      </c>
      <c r="CC78" s="3">
        <f t="shared" si="62"/>
        <v>12066.6</v>
      </c>
      <c r="CD78" s="30">
        <f t="shared" si="63"/>
        <v>0</v>
      </c>
      <c r="CF78" s="24">
        <f t="shared" si="64"/>
        <v>125723.94000000018</v>
      </c>
      <c r="CG78" s="3">
        <f t="shared" si="65"/>
        <v>8137.7999999999956</v>
      </c>
      <c r="CH78" s="3">
        <f t="shared" si="66"/>
        <v>6.9999999825085979E-2</v>
      </c>
    </row>
    <row r="79" spans="1:88" ht="15" x14ac:dyDescent="0.25">
      <c r="A79" s="2">
        <v>2153</v>
      </c>
      <c r="B79" s="2" t="s">
        <v>491</v>
      </c>
      <c r="C79" s="2" t="s">
        <v>221</v>
      </c>
      <c r="D79" s="3">
        <v>7534.6</v>
      </c>
      <c r="E79" s="3">
        <v>77596.61</v>
      </c>
      <c r="F79" s="3">
        <v>4936.6099999999997</v>
      </c>
      <c r="G79" s="3">
        <v>942427.5</v>
      </c>
      <c r="H79" s="3">
        <v>0</v>
      </c>
      <c r="I79" s="3">
        <v>46313.62</v>
      </c>
      <c r="J79" s="3">
        <v>0</v>
      </c>
      <c r="K79" s="3">
        <v>26980</v>
      </c>
      <c r="L79" s="3">
        <v>33179</v>
      </c>
      <c r="M79" s="3">
        <v>0</v>
      </c>
      <c r="N79" s="3">
        <v>10</v>
      </c>
      <c r="O79" s="3">
        <v>13186.42</v>
      </c>
      <c r="P79" s="3">
        <v>33871.93</v>
      </c>
      <c r="Q79" s="3">
        <v>5846.6</v>
      </c>
      <c r="R79" s="3">
        <v>0</v>
      </c>
      <c r="S79" s="3">
        <v>2763.5</v>
      </c>
      <c r="T79" s="3">
        <v>0</v>
      </c>
      <c r="U79" s="3">
        <v>0</v>
      </c>
      <c r="V79" s="3">
        <v>0</v>
      </c>
      <c r="W79" s="3">
        <v>28505.77</v>
      </c>
      <c r="X79" s="3">
        <v>0</v>
      </c>
      <c r="Y79" s="3">
        <v>0</v>
      </c>
      <c r="Z79" s="3">
        <v>0</v>
      </c>
      <c r="AA79" s="3">
        <v>55033</v>
      </c>
      <c r="AB79">
        <v>496735.85</v>
      </c>
      <c r="AC79">
        <v>53501.22</v>
      </c>
      <c r="AD79">
        <v>246242.84</v>
      </c>
      <c r="AE79">
        <v>34749.96</v>
      </c>
      <c r="AF79">
        <v>43770.5</v>
      </c>
      <c r="AG79">
        <v>162.4</v>
      </c>
      <c r="AH79">
        <v>38886.21</v>
      </c>
      <c r="AI79">
        <v>5076.5</v>
      </c>
      <c r="AJ79">
        <v>6512.5</v>
      </c>
      <c r="AK79">
        <v>13092.93</v>
      </c>
      <c r="AL79">
        <v>1467.35</v>
      </c>
      <c r="AM79">
        <v>18832.7</v>
      </c>
      <c r="AN79">
        <v>0</v>
      </c>
      <c r="AO79">
        <v>2044.77</v>
      </c>
      <c r="AP79">
        <v>3545.39</v>
      </c>
      <c r="AQ79">
        <v>23084.11</v>
      </c>
      <c r="AR79">
        <v>13722.5</v>
      </c>
      <c r="AS79">
        <v>2023.85</v>
      </c>
      <c r="AT79" s="25">
        <v>22930.74</v>
      </c>
      <c r="AU79">
        <v>7876.64</v>
      </c>
      <c r="AV79">
        <v>0</v>
      </c>
      <c r="AW79">
        <v>12168.26</v>
      </c>
      <c r="AX79">
        <v>6130.25</v>
      </c>
      <c r="AY79">
        <v>7411.67</v>
      </c>
      <c r="AZ79">
        <v>85173.16</v>
      </c>
      <c r="BA79">
        <v>9597</v>
      </c>
      <c r="BB79">
        <v>7020.83</v>
      </c>
      <c r="BC79" s="3">
        <v>20397.759999999998</v>
      </c>
      <c r="BD79" s="3">
        <v>0</v>
      </c>
      <c r="BE79" s="3">
        <v>0</v>
      </c>
      <c r="BF79" s="3">
        <v>0</v>
      </c>
      <c r="BG79" s="3">
        <v>18984.62</v>
      </c>
      <c r="BH79" s="3">
        <v>0</v>
      </c>
      <c r="BI79" s="3">
        <v>20762.96</v>
      </c>
      <c r="BJ79" s="3">
        <v>0</v>
      </c>
      <c r="BK79" s="3">
        <v>0</v>
      </c>
      <c r="BL79" s="3">
        <v>1</v>
      </c>
      <c r="BM79" s="3">
        <v>0</v>
      </c>
      <c r="BN79" s="3">
        <v>5404</v>
      </c>
      <c r="BO79" s="3">
        <v>2395</v>
      </c>
      <c r="BP79" s="3">
        <v>4477</v>
      </c>
      <c r="BQ79" s="3">
        <v>0</v>
      </c>
      <c r="BR79" s="3">
        <v>-15012.160000000003</v>
      </c>
      <c r="BS79" s="3">
        <v>13423.57</v>
      </c>
      <c r="BT79" s="3">
        <v>0</v>
      </c>
      <c r="BU79" s="3">
        <v>87117.760000000009</v>
      </c>
      <c r="BV79" s="3">
        <v>0</v>
      </c>
      <c r="BW79" s="3"/>
      <c r="BX79" s="2">
        <v>72105.600000000006</v>
      </c>
      <c r="BY79" s="3">
        <f t="shared" si="60"/>
        <v>72105.600000000006</v>
      </c>
      <c r="BZ79" s="3">
        <f t="shared" si="61"/>
        <v>0</v>
      </c>
      <c r="CB79" s="3">
        <f t="shared" si="59"/>
        <v>13423.57</v>
      </c>
      <c r="CC79" s="3">
        <f t="shared" si="62"/>
        <v>13423.57</v>
      </c>
      <c r="CD79" s="30">
        <f t="shared" si="63"/>
        <v>0</v>
      </c>
      <c r="CF79" s="24">
        <f t="shared" si="64"/>
        <v>-15011.719999999506</v>
      </c>
      <c r="CG79" s="3">
        <f t="shared" si="65"/>
        <v>87117.760000000009</v>
      </c>
      <c r="CH79" s="3">
        <f t="shared" si="66"/>
        <v>-0.44000000049709342</v>
      </c>
    </row>
    <row r="80" spans="1:88" ht="15" x14ac:dyDescent="0.25">
      <c r="A80" s="2">
        <v>2157</v>
      </c>
      <c r="B80" s="2" t="s">
        <v>492</v>
      </c>
      <c r="C80" s="2" t="s">
        <v>222</v>
      </c>
      <c r="D80" s="3">
        <v>684153.27</v>
      </c>
      <c r="E80" s="3">
        <v>0</v>
      </c>
      <c r="F80" s="3">
        <v>129124.26</v>
      </c>
      <c r="G80" s="3">
        <v>1056175.74</v>
      </c>
      <c r="H80" s="3">
        <v>0</v>
      </c>
      <c r="I80" s="3">
        <v>4248.4399999999996</v>
      </c>
      <c r="J80" s="3">
        <v>0</v>
      </c>
      <c r="K80" s="3">
        <v>114225</v>
      </c>
      <c r="L80" s="3">
        <v>51444.75</v>
      </c>
      <c r="M80" s="3">
        <v>0</v>
      </c>
      <c r="N80" s="3">
        <v>0</v>
      </c>
      <c r="O80" s="3">
        <v>105059.39</v>
      </c>
      <c r="P80" s="3">
        <v>66403.679999999993</v>
      </c>
      <c r="Q80" s="3">
        <v>0</v>
      </c>
      <c r="R80" s="3">
        <v>16.95</v>
      </c>
      <c r="S80" s="3">
        <v>5550.2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18292</v>
      </c>
      <c r="AB80">
        <v>660642.27</v>
      </c>
      <c r="AC80">
        <v>0</v>
      </c>
      <c r="AD80">
        <v>154506.81</v>
      </c>
      <c r="AE80">
        <v>0</v>
      </c>
      <c r="AF80">
        <v>57503.15</v>
      </c>
      <c r="AG80">
        <v>0</v>
      </c>
      <c r="AH80">
        <v>13846.56</v>
      </c>
      <c r="AI80">
        <v>5309.37</v>
      </c>
      <c r="AJ80">
        <v>370</v>
      </c>
      <c r="AK80">
        <v>12122.37</v>
      </c>
      <c r="AL80">
        <v>2982.15</v>
      </c>
      <c r="AM80">
        <v>18663.52</v>
      </c>
      <c r="AN80">
        <v>1554.56</v>
      </c>
      <c r="AO80">
        <v>24205.7</v>
      </c>
      <c r="AP80">
        <v>469.07</v>
      </c>
      <c r="AQ80">
        <v>11124.97</v>
      </c>
      <c r="AR80">
        <v>19336.25</v>
      </c>
      <c r="AS80">
        <v>5588.69</v>
      </c>
      <c r="AT80">
        <v>54548.63</v>
      </c>
      <c r="AU80">
        <v>13165.64</v>
      </c>
      <c r="AV80">
        <v>0</v>
      </c>
      <c r="AW80">
        <v>2212.89</v>
      </c>
      <c r="AX80">
        <v>6592.75</v>
      </c>
      <c r="AY80">
        <v>6634.79</v>
      </c>
      <c r="AZ80">
        <v>66395.240000000005</v>
      </c>
      <c r="BA80">
        <v>8720.42</v>
      </c>
      <c r="BB80">
        <v>8975.36</v>
      </c>
      <c r="BC80" s="3">
        <v>21972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21123.03</v>
      </c>
      <c r="BJ80" s="3">
        <v>0</v>
      </c>
      <c r="BK80" s="3">
        <v>0</v>
      </c>
      <c r="BL80" s="3">
        <v>1</v>
      </c>
      <c r="BM80" s="3">
        <v>0</v>
      </c>
      <c r="BN80" s="3">
        <v>553.98</v>
      </c>
      <c r="BO80" s="3">
        <v>0</v>
      </c>
      <c r="BP80" s="3">
        <v>0</v>
      </c>
      <c r="BQ80" s="3">
        <v>0</v>
      </c>
      <c r="BR80" s="3">
        <v>928126.13</v>
      </c>
      <c r="BS80" s="3">
        <v>71593.31</v>
      </c>
      <c r="BT80" s="3">
        <v>78100</v>
      </c>
      <c r="BU80" s="3">
        <v>0</v>
      </c>
      <c r="BV80" s="3">
        <v>0</v>
      </c>
      <c r="BW80" s="3"/>
      <c r="BX80" s="2">
        <v>928126.13</v>
      </c>
      <c r="BY80" s="3">
        <f t="shared" si="60"/>
        <v>928126.13</v>
      </c>
      <c r="BZ80" s="3">
        <f t="shared" si="61"/>
        <v>0</v>
      </c>
      <c r="CB80" s="3">
        <f t="shared" si="59"/>
        <v>149693.30999999997</v>
      </c>
      <c r="CC80" s="3">
        <f t="shared" si="62"/>
        <v>149693.31</v>
      </c>
      <c r="CD80" s="30">
        <f t="shared" si="63"/>
        <v>0</v>
      </c>
      <c r="CF80" s="24">
        <f t="shared" si="64"/>
        <v>928126.26</v>
      </c>
      <c r="CG80" s="3">
        <f t="shared" si="65"/>
        <v>0</v>
      </c>
      <c r="CH80" s="3">
        <f t="shared" si="66"/>
        <v>-0.13000000000465661</v>
      </c>
    </row>
    <row r="81" spans="1:86" ht="15" x14ac:dyDescent="0.25">
      <c r="A81" s="2">
        <v>2159</v>
      </c>
      <c r="B81" s="2" t="s">
        <v>493</v>
      </c>
      <c r="C81" s="2" t="s">
        <v>223</v>
      </c>
      <c r="D81" s="3">
        <v>440578.81</v>
      </c>
      <c r="E81" s="3">
        <v>330</v>
      </c>
      <c r="F81" s="3">
        <v>23323.69</v>
      </c>
      <c r="G81" s="3">
        <v>1037325.24</v>
      </c>
      <c r="H81" s="3">
        <v>0</v>
      </c>
      <c r="I81" s="3">
        <v>23523.7</v>
      </c>
      <c r="J81" s="3">
        <v>0</v>
      </c>
      <c r="K81" s="3">
        <v>71999.899999999994</v>
      </c>
      <c r="L81" s="3">
        <v>36736.5</v>
      </c>
      <c r="M81" s="3">
        <v>0</v>
      </c>
      <c r="N81" s="3">
        <v>4245.62</v>
      </c>
      <c r="O81" s="3">
        <v>19903.8</v>
      </c>
      <c r="P81" s="3">
        <v>5025.75</v>
      </c>
      <c r="Q81" s="3">
        <v>0</v>
      </c>
      <c r="R81" s="3">
        <v>419.91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70039</v>
      </c>
      <c r="AB81">
        <v>572882.41</v>
      </c>
      <c r="AC81">
        <v>0</v>
      </c>
      <c r="AD81">
        <v>239591.49</v>
      </c>
      <c r="AE81">
        <v>43695.85</v>
      </c>
      <c r="AF81">
        <v>58933.77</v>
      </c>
      <c r="AG81">
        <v>0</v>
      </c>
      <c r="AH81">
        <v>21587.040000000001</v>
      </c>
      <c r="AI81">
        <v>4910.63</v>
      </c>
      <c r="AJ81">
        <v>2515.75</v>
      </c>
      <c r="AK81">
        <v>11068.58</v>
      </c>
      <c r="AL81">
        <v>2597.4299999999998</v>
      </c>
      <c r="AM81">
        <v>13750.3</v>
      </c>
      <c r="AN81">
        <v>2119.21</v>
      </c>
      <c r="AO81">
        <v>3813.16</v>
      </c>
      <c r="AP81">
        <v>6494.55</v>
      </c>
      <c r="AQ81">
        <v>22143.13</v>
      </c>
      <c r="AR81">
        <v>19336.25</v>
      </c>
      <c r="AS81">
        <v>2451.91</v>
      </c>
      <c r="AT81">
        <v>34350.370000000003</v>
      </c>
      <c r="AU81">
        <v>10981.34</v>
      </c>
      <c r="AV81">
        <v>0</v>
      </c>
      <c r="AW81">
        <v>4146.3500000000004</v>
      </c>
      <c r="AX81">
        <v>4972</v>
      </c>
      <c r="AY81">
        <v>21329</v>
      </c>
      <c r="AZ81">
        <v>78943.41</v>
      </c>
      <c r="BA81">
        <v>18724.41</v>
      </c>
      <c r="BB81">
        <v>20399.759999999998</v>
      </c>
      <c r="BC81" s="3">
        <v>17128.349999999999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20873.169999999998</v>
      </c>
      <c r="BJ81" s="3">
        <v>0</v>
      </c>
      <c r="BK81" s="3">
        <v>0</v>
      </c>
      <c r="BL81" s="3">
        <v>1</v>
      </c>
      <c r="BM81" s="3">
        <v>0</v>
      </c>
      <c r="BN81" s="3">
        <v>9897</v>
      </c>
      <c r="BO81" s="3">
        <v>0</v>
      </c>
      <c r="BP81" s="3">
        <v>0</v>
      </c>
      <c r="BQ81" s="3">
        <v>0</v>
      </c>
      <c r="BR81" s="3">
        <v>470931.68</v>
      </c>
      <c r="BS81" s="3">
        <v>34299.86</v>
      </c>
      <c r="BT81" s="3">
        <v>0</v>
      </c>
      <c r="BU81" s="3">
        <v>330</v>
      </c>
      <c r="BV81" s="3">
        <v>0</v>
      </c>
      <c r="BW81" s="3"/>
      <c r="BX81" s="2">
        <v>471261.68</v>
      </c>
      <c r="BY81" s="3">
        <f t="shared" si="60"/>
        <v>471261.68</v>
      </c>
      <c r="BZ81" s="3">
        <f t="shared" si="61"/>
        <v>0</v>
      </c>
      <c r="CB81" s="3">
        <f t="shared" si="59"/>
        <v>34299.86</v>
      </c>
      <c r="CC81" s="3">
        <f t="shared" si="62"/>
        <v>34299.86</v>
      </c>
      <c r="CD81" s="30">
        <f t="shared" si="63"/>
        <v>0</v>
      </c>
      <c r="CF81" s="24">
        <f t="shared" si="64"/>
        <v>470931.77999999956</v>
      </c>
      <c r="CG81" s="3">
        <f t="shared" si="65"/>
        <v>330</v>
      </c>
      <c r="CH81" s="3">
        <f t="shared" si="66"/>
        <v>-9.9999999569263309E-2</v>
      </c>
    </row>
    <row r="82" spans="1:86" ht="15" x14ac:dyDescent="0.25">
      <c r="A82" s="2">
        <v>2160</v>
      </c>
      <c r="B82" s="2" t="s">
        <v>494</v>
      </c>
      <c r="C82" s="2" t="s">
        <v>224</v>
      </c>
      <c r="D82" s="3">
        <v>361733.68</v>
      </c>
      <c r="E82" s="3">
        <v>-46.9</v>
      </c>
      <c r="F82" s="3">
        <v>11741.32</v>
      </c>
      <c r="G82" s="3">
        <v>1950860.49</v>
      </c>
      <c r="H82" s="3">
        <v>0</v>
      </c>
      <c r="I82" s="3">
        <v>79028.31</v>
      </c>
      <c r="J82" s="3">
        <v>0</v>
      </c>
      <c r="K82" s="3">
        <v>190776</v>
      </c>
      <c r="L82" s="3">
        <v>96668.3</v>
      </c>
      <c r="M82" s="3">
        <v>0</v>
      </c>
      <c r="N82" s="3">
        <v>30546.15</v>
      </c>
      <c r="O82" s="3">
        <v>34872.629999999997</v>
      </c>
      <c r="P82" s="3">
        <v>28788.42</v>
      </c>
      <c r="Q82" s="3">
        <v>227.69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66407</v>
      </c>
      <c r="AB82">
        <v>1061460.69</v>
      </c>
      <c r="AC82">
        <v>28280.3</v>
      </c>
      <c r="AD82">
        <v>457449.03</v>
      </c>
      <c r="AE82">
        <v>87909.17</v>
      </c>
      <c r="AF82">
        <v>95397.4</v>
      </c>
      <c r="AG82">
        <v>0</v>
      </c>
      <c r="AH82">
        <v>63655.39</v>
      </c>
      <c r="AI82">
        <v>10915.59</v>
      </c>
      <c r="AJ82">
        <v>4192.2</v>
      </c>
      <c r="AK82">
        <v>22219.27</v>
      </c>
      <c r="AL82">
        <v>2792.71</v>
      </c>
      <c r="AM82">
        <v>29941.99</v>
      </c>
      <c r="AN82">
        <v>8201.9699999999993</v>
      </c>
      <c r="AO82">
        <v>8245.9699999999993</v>
      </c>
      <c r="AP82">
        <v>9510.77</v>
      </c>
      <c r="AQ82">
        <v>72354.929999999993</v>
      </c>
      <c r="AR82">
        <v>29696</v>
      </c>
      <c r="AS82">
        <v>8262.52</v>
      </c>
      <c r="AT82">
        <v>73015.77</v>
      </c>
      <c r="AU82">
        <v>44540.73</v>
      </c>
      <c r="AV82">
        <v>0</v>
      </c>
      <c r="AW82">
        <v>15198.67</v>
      </c>
      <c r="AX82">
        <v>11798.79</v>
      </c>
      <c r="AY82">
        <v>10964.8</v>
      </c>
      <c r="AZ82">
        <v>120942.9</v>
      </c>
      <c r="BA82">
        <v>63953.1</v>
      </c>
      <c r="BB82">
        <v>62970.71</v>
      </c>
      <c r="BC82" s="3">
        <v>31171.17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27467.06</v>
      </c>
      <c r="BJ82" s="3">
        <v>0</v>
      </c>
      <c r="BK82" s="3">
        <v>0</v>
      </c>
      <c r="BL82" s="3">
        <v>1</v>
      </c>
      <c r="BM82" s="3">
        <v>0</v>
      </c>
      <c r="BN82" s="3">
        <v>6500</v>
      </c>
      <c r="BO82" s="3">
        <v>0</v>
      </c>
      <c r="BP82" s="3">
        <v>0</v>
      </c>
      <c r="BQ82" s="3">
        <v>0</v>
      </c>
      <c r="BR82" s="3">
        <v>404866.2</v>
      </c>
      <c r="BS82" s="3">
        <v>32708.38</v>
      </c>
      <c r="BT82" s="3">
        <v>0</v>
      </c>
      <c r="BU82" s="3">
        <v>-46.9</v>
      </c>
      <c r="BV82" s="3">
        <v>0</v>
      </c>
      <c r="BW82" s="3"/>
      <c r="BX82" s="2">
        <v>404819.3</v>
      </c>
      <c r="BY82" s="3">
        <f t="shared" si="60"/>
        <v>404819.3</v>
      </c>
      <c r="BZ82" s="3">
        <f t="shared" si="61"/>
        <v>0</v>
      </c>
      <c r="CB82" s="3">
        <f t="shared" si="59"/>
        <v>32708.380000000005</v>
      </c>
      <c r="CC82" s="3">
        <f t="shared" si="62"/>
        <v>32708.38</v>
      </c>
      <c r="CD82" s="30">
        <f t="shared" si="63"/>
        <v>0</v>
      </c>
      <c r="CF82" s="24">
        <f t="shared" si="64"/>
        <v>404866.12999999989</v>
      </c>
      <c r="CG82" s="3">
        <f t="shared" si="65"/>
        <v>-46.9</v>
      </c>
      <c r="CH82" s="3">
        <f t="shared" si="66"/>
        <v>7.0000000100115756E-2</v>
      </c>
    </row>
    <row r="83" spans="1:86" ht="15" x14ac:dyDescent="0.25">
      <c r="A83" s="2">
        <v>2161</v>
      </c>
      <c r="B83" s="2" t="s">
        <v>495</v>
      </c>
      <c r="C83" s="2" t="s">
        <v>225</v>
      </c>
      <c r="D83" s="3">
        <v>453352.42</v>
      </c>
      <c r="E83" s="3">
        <v>4870.1000000000004</v>
      </c>
      <c r="F83" s="3">
        <v>24271.94</v>
      </c>
      <c r="G83" s="3">
        <v>1848756.02</v>
      </c>
      <c r="H83" s="3">
        <v>0</v>
      </c>
      <c r="I83" s="3">
        <v>86139.31</v>
      </c>
      <c r="J83" s="3">
        <v>0</v>
      </c>
      <c r="K83" s="3">
        <v>205603.4</v>
      </c>
      <c r="L83" s="3">
        <v>101817.2</v>
      </c>
      <c r="M83" s="3">
        <v>0</v>
      </c>
      <c r="N83" s="3">
        <v>0</v>
      </c>
      <c r="O83" s="3">
        <v>18930.830000000002</v>
      </c>
      <c r="P83" s="3">
        <v>38492.92</v>
      </c>
      <c r="Q83" s="3">
        <v>1291.5</v>
      </c>
      <c r="R83" s="3">
        <v>6819.45</v>
      </c>
      <c r="S83" s="3">
        <v>3580.49</v>
      </c>
      <c r="T83" s="3">
        <v>0</v>
      </c>
      <c r="U83" s="3">
        <v>0</v>
      </c>
      <c r="V83" s="3">
        <v>0</v>
      </c>
      <c r="W83" s="3">
        <v>46717.1</v>
      </c>
      <c r="X83" s="3">
        <v>0</v>
      </c>
      <c r="Y83" s="3">
        <v>0</v>
      </c>
      <c r="Z83" s="3">
        <v>0</v>
      </c>
      <c r="AA83" s="3">
        <v>67153</v>
      </c>
      <c r="AB83">
        <v>1249843.01</v>
      </c>
      <c r="AC83">
        <v>2252.09</v>
      </c>
      <c r="AD83">
        <v>375253.32</v>
      </c>
      <c r="AE83">
        <v>0</v>
      </c>
      <c r="AF83">
        <v>92867.81</v>
      </c>
      <c r="AG83">
        <v>0</v>
      </c>
      <c r="AH83">
        <v>68343.39</v>
      </c>
      <c r="AI83">
        <v>8939.66</v>
      </c>
      <c r="AJ83">
        <v>3409</v>
      </c>
      <c r="AK83">
        <v>20927.900000000001</v>
      </c>
      <c r="AL83">
        <v>5224.08</v>
      </c>
      <c r="AM83">
        <v>137063.32</v>
      </c>
      <c r="AN83">
        <v>1521.06</v>
      </c>
      <c r="AO83">
        <v>41162.65</v>
      </c>
      <c r="AP83">
        <v>12196.15</v>
      </c>
      <c r="AQ83">
        <v>39072.47</v>
      </c>
      <c r="AR83">
        <v>30208</v>
      </c>
      <c r="AS83">
        <v>2100.84</v>
      </c>
      <c r="AT83">
        <v>70569.81</v>
      </c>
      <c r="AU83">
        <v>15109.78</v>
      </c>
      <c r="AV83">
        <v>0</v>
      </c>
      <c r="AW83">
        <v>7465.69</v>
      </c>
      <c r="AX83">
        <v>11225.75</v>
      </c>
      <c r="AY83">
        <v>8708.61</v>
      </c>
      <c r="AZ83">
        <v>142937.20000000001</v>
      </c>
      <c r="BA83">
        <v>53410.38</v>
      </c>
      <c r="BB83">
        <v>62186.97</v>
      </c>
      <c r="BC83" s="3">
        <v>28198.99</v>
      </c>
      <c r="BD83" s="3">
        <v>0</v>
      </c>
      <c r="BE83" s="3">
        <v>0</v>
      </c>
      <c r="BF83" s="3">
        <v>0</v>
      </c>
      <c r="BG83" s="3">
        <v>31844.87</v>
      </c>
      <c r="BH83" s="3">
        <v>2536.92</v>
      </c>
      <c r="BI83" s="3">
        <v>27415.08</v>
      </c>
      <c r="BJ83" s="3">
        <v>0</v>
      </c>
      <c r="BK83" s="3">
        <v>0</v>
      </c>
      <c r="BL83" s="3">
        <v>1</v>
      </c>
      <c r="BM83" s="3">
        <v>0</v>
      </c>
      <c r="BN83" s="3">
        <v>6691.94</v>
      </c>
      <c r="BO83" s="3">
        <v>0</v>
      </c>
      <c r="BP83" s="3">
        <v>0</v>
      </c>
      <c r="BQ83" s="3">
        <v>0</v>
      </c>
      <c r="BR83" s="3">
        <v>341738.4</v>
      </c>
      <c r="BS83" s="3">
        <v>44995.08</v>
      </c>
      <c r="BT83" s="3">
        <v>0</v>
      </c>
      <c r="BU83" s="3">
        <v>17205.409999999996</v>
      </c>
      <c r="BV83" s="3">
        <v>0</v>
      </c>
      <c r="BW83" s="3"/>
      <c r="BX83" s="2">
        <v>358943.81</v>
      </c>
      <c r="BY83" s="3">
        <f t="shared" si="60"/>
        <v>358943.81</v>
      </c>
      <c r="BZ83" s="3">
        <f t="shared" si="61"/>
        <v>0</v>
      </c>
      <c r="CB83" s="3">
        <f t="shared" si="59"/>
        <v>44995.08</v>
      </c>
      <c r="CC83" s="3">
        <f t="shared" si="62"/>
        <v>44995.08</v>
      </c>
      <c r="CD83" s="30">
        <f t="shared" si="63"/>
        <v>0</v>
      </c>
      <c r="CF83" s="24">
        <f t="shared" si="64"/>
        <v>341738.61000000034</v>
      </c>
      <c r="CG83" s="3">
        <f t="shared" si="65"/>
        <v>17205.409999999996</v>
      </c>
      <c r="CH83" s="3">
        <f t="shared" si="66"/>
        <v>-0.21000000033382094</v>
      </c>
    </row>
    <row r="84" spans="1:86" ht="15" x14ac:dyDescent="0.25">
      <c r="A84" s="2">
        <v>2169</v>
      </c>
      <c r="B84" s="2" t="s">
        <v>496</v>
      </c>
      <c r="C84" s="2" t="s">
        <v>226</v>
      </c>
      <c r="D84" s="3">
        <v>147381.09</v>
      </c>
      <c r="E84" s="3">
        <v>-2720.58</v>
      </c>
      <c r="F84" s="3">
        <v>26887.62</v>
      </c>
      <c r="G84" s="3">
        <v>318914.99</v>
      </c>
      <c r="H84" s="3">
        <v>0</v>
      </c>
      <c r="I84" s="3">
        <v>14532.94</v>
      </c>
      <c r="J84" s="3">
        <v>0</v>
      </c>
      <c r="K84" s="3">
        <v>12465</v>
      </c>
      <c r="L84" s="3">
        <v>10788.88</v>
      </c>
      <c r="M84" s="3">
        <v>0</v>
      </c>
      <c r="N84" s="3">
        <v>0</v>
      </c>
      <c r="O84" s="3">
        <v>9637.2900000000009</v>
      </c>
      <c r="P84" s="3">
        <v>3972.96</v>
      </c>
      <c r="Q84" s="3">
        <v>1905.72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19045</v>
      </c>
      <c r="AB84">
        <v>133753.71</v>
      </c>
      <c r="AC84">
        <v>955</v>
      </c>
      <c r="AD84">
        <v>69642.009999999995</v>
      </c>
      <c r="AE84">
        <v>9994.2099999999991</v>
      </c>
      <c r="AF84">
        <v>18989.38</v>
      </c>
      <c r="AG84">
        <v>346.41</v>
      </c>
      <c r="AH84">
        <v>4608.22</v>
      </c>
      <c r="AI84">
        <v>1191.8599999999999</v>
      </c>
      <c r="AJ84">
        <v>595</v>
      </c>
      <c r="AK84">
        <v>3235.4</v>
      </c>
      <c r="AL84">
        <v>236.67</v>
      </c>
      <c r="AM84">
        <v>4186.71</v>
      </c>
      <c r="AN84">
        <v>1091.56</v>
      </c>
      <c r="AO84">
        <v>819.95</v>
      </c>
      <c r="AP84">
        <v>1410.72</v>
      </c>
      <c r="AQ84">
        <v>5338.28</v>
      </c>
      <c r="AR84">
        <v>4241.5</v>
      </c>
      <c r="AS84">
        <v>3313.96</v>
      </c>
      <c r="AT84">
        <v>5520.38</v>
      </c>
      <c r="AU84">
        <v>45012.15</v>
      </c>
      <c r="AV84">
        <v>0</v>
      </c>
      <c r="AW84">
        <v>123.2</v>
      </c>
      <c r="AX84">
        <v>988.75</v>
      </c>
      <c r="AY84">
        <v>2162.5</v>
      </c>
      <c r="AZ84">
        <v>20830.669999999998</v>
      </c>
      <c r="BA84">
        <v>20840.04</v>
      </c>
      <c r="BB84">
        <v>22468.16</v>
      </c>
      <c r="BC84" s="3">
        <v>16290.4</v>
      </c>
      <c r="BD84" s="3">
        <v>0</v>
      </c>
      <c r="BE84" s="3">
        <v>0</v>
      </c>
      <c r="BF84" s="3">
        <v>0</v>
      </c>
      <c r="BG84" s="3">
        <v>51.56</v>
      </c>
      <c r="BH84" s="3">
        <v>0</v>
      </c>
      <c r="BI84" s="3">
        <v>15033.23</v>
      </c>
      <c r="BJ84" s="3">
        <v>0</v>
      </c>
      <c r="BK84" s="3">
        <v>0</v>
      </c>
      <c r="BL84" s="3">
        <v>1</v>
      </c>
      <c r="BM84" s="3">
        <v>0</v>
      </c>
      <c r="BN84" s="3">
        <v>550</v>
      </c>
      <c r="BO84" s="3">
        <v>0</v>
      </c>
      <c r="BP84" s="3">
        <v>0</v>
      </c>
      <c r="BQ84" s="3">
        <v>0</v>
      </c>
      <c r="BR84" s="3">
        <v>140457.38</v>
      </c>
      <c r="BS84" s="3">
        <v>41370.85</v>
      </c>
      <c r="BT84" s="3">
        <v>0</v>
      </c>
      <c r="BU84" s="3">
        <v>-2772.14</v>
      </c>
      <c r="BV84" s="3">
        <v>0</v>
      </c>
      <c r="BW84" s="3"/>
      <c r="BX84" s="2">
        <v>137685.24</v>
      </c>
      <c r="BY84" s="3">
        <f t="shared" si="60"/>
        <v>137685.24</v>
      </c>
      <c r="BZ84" s="3">
        <f t="shared" si="61"/>
        <v>0</v>
      </c>
      <c r="CB84" s="3">
        <f t="shared" si="59"/>
        <v>41370.85</v>
      </c>
      <c r="CC84" s="3">
        <f t="shared" si="62"/>
        <v>41370.85</v>
      </c>
      <c r="CD84" s="30">
        <f t="shared" si="63"/>
        <v>0</v>
      </c>
      <c r="CF84" s="24">
        <f t="shared" si="64"/>
        <v>140457.07</v>
      </c>
      <c r="CG84" s="3">
        <f t="shared" si="65"/>
        <v>-2772.14</v>
      </c>
      <c r="CH84" s="3">
        <f t="shared" si="66"/>
        <v>0.30999999998357453</v>
      </c>
    </row>
    <row r="85" spans="1:86" ht="15" x14ac:dyDescent="0.25">
      <c r="A85" s="2">
        <v>2172</v>
      </c>
      <c r="B85" s="2" t="s">
        <v>497</v>
      </c>
      <c r="C85" s="2" t="s">
        <v>227</v>
      </c>
      <c r="D85" s="3">
        <v>-754.2</v>
      </c>
      <c r="E85" s="3">
        <v>6608.24</v>
      </c>
      <c r="F85" s="3">
        <v>-8508.2199999999993</v>
      </c>
      <c r="G85" s="3">
        <v>901633.38</v>
      </c>
      <c r="H85" s="3">
        <v>0</v>
      </c>
      <c r="I85" s="3">
        <v>33889.43</v>
      </c>
      <c r="J85" s="3">
        <v>0</v>
      </c>
      <c r="K85" s="3">
        <v>31855</v>
      </c>
      <c r="L85" s="3">
        <v>34874.629999999997</v>
      </c>
      <c r="M85" s="3">
        <v>13500</v>
      </c>
      <c r="N85" s="3">
        <v>3230</v>
      </c>
      <c r="O85" s="3">
        <v>11505.54</v>
      </c>
      <c r="P85" s="3">
        <v>21127.85</v>
      </c>
      <c r="Q85" s="3">
        <v>417.98</v>
      </c>
      <c r="R85" s="3">
        <v>14.7</v>
      </c>
      <c r="S85" s="3">
        <v>27407.5</v>
      </c>
      <c r="T85" s="3">
        <v>0</v>
      </c>
      <c r="U85" s="3">
        <v>0</v>
      </c>
      <c r="V85" s="3">
        <v>0</v>
      </c>
      <c r="W85" s="3">
        <v>21764</v>
      </c>
      <c r="X85" s="3">
        <v>0</v>
      </c>
      <c r="Y85" s="3">
        <v>0</v>
      </c>
      <c r="Z85" s="3">
        <v>0</v>
      </c>
      <c r="AA85" s="3">
        <v>45805</v>
      </c>
      <c r="AB85">
        <v>496243.7</v>
      </c>
      <c r="AC85">
        <v>2693.63</v>
      </c>
      <c r="AD85">
        <v>176974.55</v>
      </c>
      <c r="AE85">
        <v>0</v>
      </c>
      <c r="AF85">
        <v>51901.1</v>
      </c>
      <c r="AG85">
        <v>0</v>
      </c>
      <c r="AH85">
        <v>27364.19</v>
      </c>
      <c r="AI85">
        <v>4028.26</v>
      </c>
      <c r="AJ85">
        <v>5124</v>
      </c>
      <c r="AK85">
        <v>10410</v>
      </c>
      <c r="AL85">
        <v>1386.21</v>
      </c>
      <c r="AM85">
        <v>9663.9599999999991</v>
      </c>
      <c r="AN85">
        <v>4591.62</v>
      </c>
      <c r="AO85">
        <v>44301.81</v>
      </c>
      <c r="AP85">
        <v>5874.32</v>
      </c>
      <c r="AQ85">
        <v>31818.18</v>
      </c>
      <c r="AR85">
        <v>17964</v>
      </c>
      <c r="AS85">
        <v>1334.8</v>
      </c>
      <c r="AT85">
        <v>42100.27</v>
      </c>
      <c r="AU85">
        <v>11212.02</v>
      </c>
      <c r="AV85">
        <v>0</v>
      </c>
      <c r="AW85">
        <v>5077.22</v>
      </c>
      <c r="AX85">
        <v>5791.25</v>
      </c>
      <c r="AY85">
        <v>12229</v>
      </c>
      <c r="AZ85">
        <v>67766.34</v>
      </c>
      <c r="BA85">
        <v>3043.12</v>
      </c>
      <c r="BB85">
        <v>15422.5</v>
      </c>
      <c r="BC85" s="3">
        <v>21587.97</v>
      </c>
      <c r="BD85" s="3">
        <v>0</v>
      </c>
      <c r="BE85" s="3">
        <v>0</v>
      </c>
      <c r="BF85" s="3">
        <v>0</v>
      </c>
      <c r="BG85" s="3">
        <v>33307.199999999997</v>
      </c>
      <c r="BH85" s="3">
        <v>0</v>
      </c>
      <c r="BI85" s="3">
        <v>20355.93</v>
      </c>
      <c r="BJ85" s="3">
        <v>0</v>
      </c>
      <c r="BK85" s="3">
        <v>0</v>
      </c>
      <c r="BL85" s="3">
        <v>1</v>
      </c>
      <c r="BM85" s="3">
        <v>0</v>
      </c>
      <c r="BN85" s="3">
        <v>6700</v>
      </c>
      <c r="BO85" s="3">
        <v>0</v>
      </c>
      <c r="BP85" s="3">
        <v>748</v>
      </c>
      <c r="BQ85" s="3">
        <v>0</v>
      </c>
      <c r="BR85" s="3">
        <v>48603.19</v>
      </c>
      <c r="BS85" s="3">
        <v>4399.71</v>
      </c>
      <c r="BT85" s="3">
        <v>0</v>
      </c>
      <c r="BU85" s="3">
        <v>-4934.9599999999991</v>
      </c>
      <c r="BV85" s="3">
        <v>0</v>
      </c>
      <c r="BW85" s="3"/>
      <c r="BX85" s="2">
        <v>43668.23</v>
      </c>
      <c r="BY85" s="3">
        <f t="shared" si="60"/>
        <v>43668.23</v>
      </c>
      <c r="BZ85" s="3">
        <f t="shared" si="61"/>
        <v>0</v>
      </c>
      <c r="CB85" s="3">
        <f t="shared" si="59"/>
        <v>4399.7100000000009</v>
      </c>
      <c r="CC85" s="3">
        <f t="shared" si="62"/>
        <v>4399.71</v>
      </c>
      <c r="CD85" s="30">
        <f t="shared" si="63"/>
        <v>0</v>
      </c>
      <c r="CF85" s="24">
        <f t="shared" si="64"/>
        <v>48602.79000000027</v>
      </c>
      <c r="CG85" s="3">
        <f t="shared" si="65"/>
        <v>-4934.9599999999991</v>
      </c>
      <c r="CH85" s="3">
        <f t="shared" si="66"/>
        <v>0.39999999973224476</v>
      </c>
    </row>
    <row r="86" spans="1:86" ht="15" x14ac:dyDescent="0.25">
      <c r="A86" s="2">
        <v>2173</v>
      </c>
      <c r="B86" s="2" t="s">
        <v>498</v>
      </c>
      <c r="C86" s="2" t="s">
        <v>228</v>
      </c>
      <c r="D86" s="3">
        <v>92448.67</v>
      </c>
      <c r="E86" s="3">
        <v>-3647.12</v>
      </c>
      <c r="F86" s="3">
        <v>10683.7</v>
      </c>
      <c r="G86" s="3">
        <v>461601.6</v>
      </c>
      <c r="H86" s="3">
        <v>0</v>
      </c>
      <c r="I86" s="3">
        <v>21560.74</v>
      </c>
      <c r="J86" s="3">
        <v>0</v>
      </c>
      <c r="K86" s="3">
        <v>27340</v>
      </c>
      <c r="L86" s="3">
        <v>19337.38</v>
      </c>
      <c r="M86" s="3">
        <v>0</v>
      </c>
      <c r="N86" s="3">
        <v>0</v>
      </c>
      <c r="O86" s="3">
        <v>25340.21</v>
      </c>
      <c r="P86" s="3">
        <v>9339.1</v>
      </c>
      <c r="Q86" s="3">
        <v>14093.17</v>
      </c>
      <c r="R86" s="3">
        <v>7.37</v>
      </c>
      <c r="S86" s="3">
        <v>0</v>
      </c>
      <c r="T86" s="3">
        <v>0</v>
      </c>
      <c r="U86" s="3">
        <v>0</v>
      </c>
      <c r="V86" s="3">
        <v>0</v>
      </c>
      <c r="W86" s="3">
        <v>9495.09</v>
      </c>
      <c r="X86" s="3">
        <v>0</v>
      </c>
      <c r="Y86" s="3">
        <v>0</v>
      </c>
      <c r="Z86" s="3">
        <v>0</v>
      </c>
      <c r="AA86" s="3">
        <v>29001</v>
      </c>
      <c r="AB86">
        <v>267695.3</v>
      </c>
      <c r="AC86">
        <v>103.25</v>
      </c>
      <c r="AD86">
        <v>86868.04</v>
      </c>
      <c r="AE86">
        <v>0</v>
      </c>
      <c r="AF86">
        <v>21281.54</v>
      </c>
      <c r="AG86">
        <v>0</v>
      </c>
      <c r="AH86">
        <v>13545.95</v>
      </c>
      <c r="AI86">
        <v>2003.18</v>
      </c>
      <c r="AJ86">
        <v>4412</v>
      </c>
      <c r="AK86">
        <v>6055.45</v>
      </c>
      <c r="AL86">
        <v>1196.4000000000001</v>
      </c>
      <c r="AM86">
        <v>12721.59</v>
      </c>
      <c r="AN86">
        <v>592.23</v>
      </c>
      <c r="AO86">
        <v>21931.42</v>
      </c>
      <c r="AP86">
        <v>1221.51</v>
      </c>
      <c r="AQ86">
        <v>12847.66</v>
      </c>
      <c r="AR86">
        <v>9231.5</v>
      </c>
      <c r="AS86">
        <v>1454.5</v>
      </c>
      <c r="AT86">
        <v>26168.02</v>
      </c>
      <c r="AU86">
        <v>9150.82</v>
      </c>
      <c r="AV86">
        <v>0</v>
      </c>
      <c r="AW86">
        <v>455.62</v>
      </c>
      <c r="AX86">
        <v>2260</v>
      </c>
      <c r="AY86">
        <v>6997.93</v>
      </c>
      <c r="AZ86">
        <v>31182.21</v>
      </c>
      <c r="BA86">
        <v>21132.89</v>
      </c>
      <c r="BB86">
        <v>6947.64</v>
      </c>
      <c r="BC86" s="3">
        <v>13898.21</v>
      </c>
      <c r="BD86" s="3">
        <v>0</v>
      </c>
      <c r="BE86" s="3">
        <v>0</v>
      </c>
      <c r="BF86" s="3">
        <v>0</v>
      </c>
      <c r="BG86" s="3">
        <v>5905.46</v>
      </c>
      <c r="BH86" s="3">
        <v>0</v>
      </c>
      <c r="BI86" s="3">
        <v>16661.349999999999</v>
      </c>
      <c r="BJ86" s="3">
        <v>0</v>
      </c>
      <c r="BK86" s="3">
        <v>0</v>
      </c>
      <c r="BL86" s="3">
        <v>1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118714.68000000001</v>
      </c>
      <c r="BS86" s="3">
        <v>27345.05</v>
      </c>
      <c r="BT86" s="3">
        <v>0</v>
      </c>
      <c r="BU86" s="3">
        <v>-57.489999999999782</v>
      </c>
      <c r="BV86" s="3">
        <v>0</v>
      </c>
      <c r="BW86" s="3"/>
      <c r="BX86" s="2">
        <v>118657.19</v>
      </c>
      <c r="BY86" s="3">
        <f t="shared" si="60"/>
        <v>118657.19</v>
      </c>
      <c r="BZ86" s="3">
        <f t="shared" si="61"/>
        <v>0</v>
      </c>
      <c r="CB86" s="3">
        <f t="shared" si="59"/>
        <v>27345.05</v>
      </c>
      <c r="CC86" s="3">
        <f t="shared" si="62"/>
        <v>27345.05</v>
      </c>
      <c r="CD86" s="30">
        <f t="shared" si="63"/>
        <v>0</v>
      </c>
      <c r="CF86" s="24">
        <f t="shared" si="64"/>
        <v>118714.38</v>
      </c>
      <c r="CG86" s="3">
        <f t="shared" si="65"/>
        <v>-57.489999999999782</v>
      </c>
      <c r="CH86" s="3">
        <f t="shared" si="66"/>
        <v>0.29999999999745341</v>
      </c>
    </row>
    <row r="87" spans="1:86" ht="15" x14ac:dyDescent="0.25">
      <c r="A87" s="2">
        <v>2174</v>
      </c>
      <c r="B87" s="2" t="s">
        <v>499</v>
      </c>
      <c r="C87" s="2" t="s">
        <v>229</v>
      </c>
      <c r="D87" s="3">
        <v>171737.67</v>
      </c>
      <c r="E87" s="3">
        <v>0</v>
      </c>
      <c r="F87" s="3">
        <v>882.1</v>
      </c>
      <c r="G87" s="3">
        <v>1188695.9099999999</v>
      </c>
      <c r="H87" s="3">
        <v>0</v>
      </c>
      <c r="I87" s="3">
        <v>75466.44</v>
      </c>
      <c r="J87" s="3">
        <v>0</v>
      </c>
      <c r="K87" s="3">
        <v>51870</v>
      </c>
      <c r="L87" s="3">
        <v>46723.13</v>
      </c>
      <c r="M87" s="3">
        <v>0</v>
      </c>
      <c r="N87" s="3">
        <v>210</v>
      </c>
      <c r="O87" s="3">
        <v>9663.35</v>
      </c>
      <c r="P87" s="3">
        <v>64325.93</v>
      </c>
      <c r="Q87" s="3">
        <v>4433.5600000000004</v>
      </c>
      <c r="R87" s="3">
        <v>3098.34</v>
      </c>
      <c r="S87" s="3">
        <v>19344.05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18620</v>
      </c>
      <c r="AB87">
        <v>762974.42</v>
      </c>
      <c r="AC87">
        <v>15948.29</v>
      </c>
      <c r="AD87">
        <v>224636.22</v>
      </c>
      <c r="AE87">
        <v>0</v>
      </c>
      <c r="AF87">
        <v>53576.39</v>
      </c>
      <c r="AG87">
        <v>0</v>
      </c>
      <c r="AH87">
        <v>22274.42</v>
      </c>
      <c r="AI87">
        <v>8816.44</v>
      </c>
      <c r="AJ87">
        <v>4731</v>
      </c>
      <c r="AK87">
        <v>15928.72</v>
      </c>
      <c r="AL87">
        <v>5096.01</v>
      </c>
      <c r="AM87">
        <v>41320.870000000003</v>
      </c>
      <c r="AN87">
        <v>2528</v>
      </c>
      <c r="AO87">
        <v>34819.519999999997</v>
      </c>
      <c r="AP87">
        <v>3828.34</v>
      </c>
      <c r="AQ87">
        <v>15178.56</v>
      </c>
      <c r="AR87">
        <v>20833.25</v>
      </c>
      <c r="AS87">
        <v>2438.9499999999998</v>
      </c>
      <c r="AT87">
        <v>62425.5</v>
      </c>
      <c r="AU87">
        <v>7417.94</v>
      </c>
      <c r="AV87">
        <v>0</v>
      </c>
      <c r="AW87">
        <v>2784.84</v>
      </c>
      <c r="AX87">
        <v>7458</v>
      </c>
      <c r="AY87">
        <v>22575.62</v>
      </c>
      <c r="AZ87">
        <v>83017.350000000006</v>
      </c>
      <c r="BA87">
        <v>20125.48</v>
      </c>
      <c r="BB87">
        <v>41158.65</v>
      </c>
      <c r="BC87" s="3">
        <v>29312.04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22203.22</v>
      </c>
      <c r="BJ87" s="3">
        <v>0</v>
      </c>
      <c r="BK87" s="3">
        <v>0</v>
      </c>
      <c r="BL87" s="3">
        <v>1</v>
      </c>
      <c r="BM87" s="3">
        <v>0</v>
      </c>
      <c r="BN87" s="3">
        <v>0</v>
      </c>
      <c r="BO87" s="3">
        <v>0</v>
      </c>
      <c r="BP87" s="3">
        <v>8121.4</v>
      </c>
      <c r="BQ87" s="3">
        <v>0</v>
      </c>
      <c r="BR87" s="3">
        <v>142983.07999999999</v>
      </c>
      <c r="BS87" s="3">
        <v>14963.92</v>
      </c>
      <c r="BT87" s="3">
        <v>0</v>
      </c>
      <c r="BU87" s="3">
        <v>0</v>
      </c>
      <c r="BV87" s="3">
        <v>0</v>
      </c>
      <c r="BW87" s="3"/>
      <c r="BX87" s="2">
        <v>142983.07999999999</v>
      </c>
      <c r="BY87" s="3">
        <f t="shared" si="60"/>
        <v>142983.07999999999</v>
      </c>
      <c r="BZ87" s="3">
        <f t="shared" si="61"/>
        <v>0</v>
      </c>
      <c r="CB87" s="3">
        <f t="shared" si="59"/>
        <v>14963.92</v>
      </c>
      <c r="CC87" s="3">
        <f t="shared" si="62"/>
        <v>14963.92</v>
      </c>
      <c r="CD87" s="30">
        <f t="shared" si="63"/>
        <v>0</v>
      </c>
      <c r="CF87" s="24">
        <f t="shared" si="64"/>
        <v>142983.55999999959</v>
      </c>
      <c r="CG87" s="3">
        <f t="shared" si="65"/>
        <v>0</v>
      </c>
      <c r="CH87" s="3">
        <f t="shared" si="66"/>
        <v>-0.47999999960302375</v>
      </c>
    </row>
    <row r="88" spans="1:86" ht="15" x14ac:dyDescent="0.25">
      <c r="A88" s="2">
        <v>2175</v>
      </c>
      <c r="B88" s="2" t="s">
        <v>500</v>
      </c>
      <c r="C88" s="2" t="s">
        <v>230</v>
      </c>
      <c r="D88" s="3">
        <v>2015.35</v>
      </c>
      <c r="E88" s="3">
        <v>0</v>
      </c>
      <c r="F88" s="3">
        <v>-469.35</v>
      </c>
      <c r="G88" s="3">
        <v>821863.25</v>
      </c>
      <c r="H88" s="3">
        <v>0</v>
      </c>
      <c r="I88" s="3">
        <v>28092.09</v>
      </c>
      <c r="J88" s="3">
        <v>0</v>
      </c>
      <c r="K88" s="3">
        <v>35290</v>
      </c>
      <c r="L88" s="3">
        <v>30922</v>
      </c>
      <c r="M88" s="3">
        <v>0</v>
      </c>
      <c r="N88" s="3">
        <v>0</v>
      </c>
      <c r="O88" s="3">
        <v>19703.86</v>
      </c>
      <c r="P88" s="3">
        <v>310.60000000000002</v>
      </c>
      <c r="Q88" s="3">
        <v>7350.86</v>
      </c>
      <c r="R88" s="3">
        <v>476.64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80267</v>
      </c>
      <c r="AB88">
        <v>513425.59</v>
      </c>
      <c r="AC88">
        <v>6316.13</v>
      </c>
      <c r="AD88">
        <v>160762.37</v>
      </c>
      <c r="AE88">
        <v>0</v>
      </c>
      <c r="AF88">
        <v>43070.22</v>
      </c>
      <c r="AG88">
        <v>0</v>
      </c>
      <c r="AH88">
        <v>32724</v>
      </c>
      <c r="AI88">
        <v>4211.2700000000004</v>
      </c>
      <c r="AJ88">
        <v>4692</v>
      </c>
      <c r="AK88">
        <v>9476.93</v>
      </c>
      <c r="AL88">
        <v>3689.11</v>
      </c>
      <c r="AM88">
        <v>15241.79</v>
      </c>
      <c r="AN88">
        <v>1056</v>
      </c>
      <c r="AO88">
        <v>31222.77</v>
      </c>
      <c r="AP88">
        <v>1915.81</v>
      </c>
      <c r="AQ88">
        <v>26418.5</v>
      </c>
      <c r="AR88">
        <v>16467</v>
      </c>
      <c r="AS88">
        <v>2905.07</v>
      </c>
      <c r="AT88">
        <v>17103.78</v>
      </c>
      <c r="AU88">
        <v>5356.3</v>
      </c>
      <c r="AV88">
        <v>0</v>
      </c>
      <c r="AW88">
        <v>7748.05</v>
      </c>
      <c r="AX88">
        <v>5226.25</v>
      </c>
      <c r="AY88">
        <v>543.82000000000005</v>
      </c>
      <c r="AZ88">
        <v>89160.8</v>
      </c>
      <c r="BA88">
        <v>11174.71</v>
      </c>
      <c r="BB88">
        <v>11072.67</v>
      </c>
      <c r="BC88" s="3">
        <v>23028.92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19980.21</v>
      </c>
      <c r="BJ88" s="3">
        <v>0</v>
      </c>
      <c r="BK88" s="3">
        <v>0</v>
      </c>
      <c r="BL88" s="3">
        <v>1</v>
      </c>
      <c r="BM88" s="3">
        <v>0</v>
      </c>
      <c r="BN88" s="3">
        <v>-137.88999999999999</v>
      </c>
      <c r="BO88" s="3">
        <v>0</v>
      </c>
      <c r="BP88" s="3">
        <v>0</v>
      </c>
      <c r="BQ88" s="3">
        <v>0</v>
      </c>
      <c r="BR88" s="3">
        <v>-17718.66</v>
      </c>
      <c r="BS88" s="3">
        <v>19648.75</v>
      </c>
      <c r="BT88" s="3">
        <v>0</v>
      </c>
      <c r="BU88" s="3">
        <v>0</v>
      </c>
      <c r="BV88" s="3">
        <v>0</v>
      </c>
      <c r="BW88" s="3"/>
      <c r="BX88" s="2">
        <v>-17718.66</v>
      </c>
      <c r="BY88" s="3">
        <f t="shared" si="60"/>
        <v>-17718.66</v>
      </c>
      <c r="BZ88" s="3">
        <f t="shared" si="61"/>
        <v>0</v>
      </c>
      <c r="CB88" s="3">
        <f t="shared" si="59"/>
        <v>19648.75</v>
      </c>
      <c r="CC88" s="3">
        <f t="shared" si="62"/>
        <v>19648.75</v>
      </c>
      <c r="CD88" s="30">
        <f t="shared" si="63"/>
        <v>0</v>
      </c>
      <c r="CF88" s="24">
        <f t="shared" si="64"/>
        <v>-17718.210000000428</v>
      </c>
      <c r="CG88" s="3">
        <f t="shared" si="65"/>
        <v>0</v>
      </c>
      <c r="CH88" s="3">
        <f t="shared" si="66"/>
        <v>-0.4499999995714461</v>
      </c>
    </row>
    <row r="89" spans="1:86" ht="15" x14ac:dyDescent="0.25">
      <c r="A89" s="2">
        <v>2177</v>
      </c>
      <c r="B89" s="2" t="s">
        <v>501</v>
      </c>
      <c r="C89" s="2" t="s">
        <v>231</v>
      </c>
      <c r="D89" s="3">
        <v>45920.31</v>
      </c>
      <c r="E89" s="3">
        <v>0</v>
      </c>
      <c r="F89" s="3">
        <v>8398.06</v>
      </c>
      <c r="G89" s="3">
        <v>434469.15</v>
      </c>
      <c r="H89" s="3">
        <v>0</v>
      </c>
      <c r="I89" s="3">
        <v>1152.79</v>
      </c>
      <c r="J89" s="3">
        <v>0</v>
      </c>
      <c r="K89" s="3">
        <v>7565</v>
      </c>
      <c r="L89" s="3">
        <v>103989.09</v>
      </c>
      <c r="M89" s="3">
        <v>1050</v>
      </c>
      <c r="N89" s="3">
        <v>0</v>
      </c>
      <c r="O89" s="3">
        <v>270151.45</v>
      </c>
      <c r="P89" s="3">
        <v>10781.22</v>
      </c>
      <c r="Q89" s="3">
        <v>0</v>
      </c>
      <c r="R89" s="3">
        <v>7.04</v>
      </c>
      <c r="S89" s="3">
        <v>12893.35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29846</v>
      </c>
      <c r="AB89">
        <v>289984.71999999997</v>
      </c>
      <c r="AC89">
        <v>1126.3399999999999</v>
      </c>
      <c r="AD89">
        <v>94944.68</v>
      </c>
      <c r="AE89">
        <v>12208.31</v>
      </c>
      <c r="AF89">
        <v>73454.490000000005</v>
      </c>
      <c r="AG89">
        <v>0</v>
      </c>
      <c r="AH89">
        <v>14473.76</v>
      </c>
      <c r="AI89">
        <v>2319.2399999999998</v>
      </c>
      <c r="AJ89">
        <v>4176</v>
      </c>
      <c r="AK89">
        <v>4883.18</v>
      </c>
      <c r="AL89">
        <v>1155.94</v>
      </c>
      <c r="AM89">
        <v>4844.26</v>
      </c>
      <c r="AN89">
        <v>842.5</v>
      </c>
      <c r="AO89">
        <v>1489.01</v>
      </c>
      <c r="AP89">
        <v>1226.18</v>
      </c>
      <c r="AQ89">
        <v>8854.18</v>
      </c>
      <c r="AR89">
        <v>4441.1000000000004</v>
      </c>
      <c r="AS89">
        <v>7635.03</v>
      </c>
      <c r="AT89" s="25">
        <v>43779.21</v>
      </c>
      <c r="AU89">
        <v>17248.310000000001</v>
      </c>
      <c r="AV89">
        <v>0</v>
      </c>
      <c r="AW89">
        <v>12746.32</v>
      </c>
      <c r="AX89">
        <v>2344.5</v>
      </c>
      <c r="AY89">
        <v>13297.94</v>
      </c>
      <c r="AZ89">
        <v>34766.269999999997</v>
      </c>
      <c r="BA89">
        <v>18445</v>
      </c>
      <c r="BB89">
        <v>88466.49</v>
      </c>
      <c r="BC89" s="3">
        <v>17245.57</v>
      </c>
      <c r="BD89" s="3">
        <v>0</v>
      </c>
      <c r="BE89" s="3">
        <v>0</v>
      </c>
      <c r="BF89" s="3">
        <v>0</v>
      </c>
      <c r="BG89" s="3">
        <v>6.16</v>
      </c>
      <c r="BH89" s="3">
        <v>0</v>
      </c>
      <c r="BI89" s="3">
        <v>16630.04</v>
      </c>
      <c r="BJ89" s="3">
        <v>0</v>
      </c>
      <c r="BK89" s="3">
        <v>0</v>
      </c>
      <c r="BL89" s="3">
        <v>1</v>
      </c>
      <c r="BM89" s="3">
        <v>0</v>
      </c>
      <c r="BN89" s="3">
        <v>7369.88</v>
      </c>
      <c r="BO89" s="3">
        <v>531.20000000000005</v>
      </c>
      <c r="BP89" s="3">
        <v>0</v>
      </c>
      <c r="BQ89" s="3">
        <v>0</v>
      </c>
      <c r="BR89" s="3">
        <v>141426.58000000002</v>
      </c>
      <c r="BS89" s="3">
        <v>17127.02</v>
      </c>
      <c r="BT89" s="3">
        <v>0</v>
      </c>
      <c r="BU89" s="3">
        <v>-6.16</v>
      </c>
      <c r="BV89" s="3">
        <v>0</v>
      </c>
      <c r="BW89" s="3"/>
      <c r="BX89" s="2">
        <v>141420.42000000001</v>
      </c>
      <c r="BY89" s="3">
        <f t="shared" si="60"/>
        <v>141420.42000000001</v>
      </c>
      <c r="BZ89" s="3">
        <f t="shared" si="61"/>
        <v>0</v>
      </c>
      <c r="CB89" s="3">
        <f t="shared" si="59"/>
        <v>17127.019999999997</v>
      </c>
      <c r="CC89" s="3">
        <f t="shared" si="62"/>
        <v>17127.02</v>
      </c>
      <c r="CD89" s="30">
        <f t="shared" si="63"/>
        <v>0</v>
      </c>
      <c r="CF89" s="24">
        <f t="shared" si="64"/>
        <v>141426.87000000011</v>
      </c>
      <c r="CG89" s="3">
        <f t="shared" si="65"/>
        <v>-6.16</v>
      </c>
      <c r="CH89" s="3">
        <f t="shared" si="66"/>
        <v>-0.29000000009895288</v>
      </c>
    </row>
    <row r="90" spans="1:86" ht="15" x14ac:dyDescent="0.25">
      <c r="A90" s="2">
        <v>2178</v>
      </c>
      <c r="B90" s="2" t="s">
        <v>502</v>
      </c>
      <c r="C90" s="2" t="s">
        <v>232</v>
      </c>
      <c r="D90" s="3">
        <v>108361.08</v>
      </c>
      <c r="E90" s="3">
        <v>-72354.52</v>
      </c>
      <c r="F90" s="3">
        <v>671.21</v>
      </c>
      <c r="G90" s="3">
        <v>481379.65</v>
      </c>
      <c r="H90" s="3">
        <v>0</v>
      </c>
      <c r="I90" s="3">
        <v>11298.31</v>
      </c>
      <c r="J90" s="3">
        <v>0</v>
      </c>
      <c r="K90" s="3">
        <v>24122.080000000002</v>
      </c>
      <c r="L90" s="3">
        <v>19585.88</v>
      </c>
      <c r="M90" s="3">
        <v>-131.63</v>
      </c>
      <c r="N90" s="3">
        <v>0</v>
      </c>
      <c r="O90" s="3">
        <v>7280.54</v>
      </c>
      <c r="P90" s="3">
        <v>13424.25</v>
      </c>
      <c r="Q90" s="3">
        <v>18257.46</v>
      </c>
      <c r="R90" s="3">
        <v>0</v>
      </c>
      <c r="S90" s="3">
        <v>11336.88</v>
      </c>
      <c r="T90" s="3">
        <v>0</v>
      </c>
      <c r="U90" s="3">
        <v>0</v>
      </c>
      <c r="V90" s="3">
        <v>0</v>
      </c>
      <c r="W90" s="3">
        <v>13401.91</v>
      </c>
      <c r="X90" s="3">
        <v>0</v>
      </c>
      <c r="Y90" s="3">
        <v>0</v>
      </c>
      <c r="Z90" s="3">
        <v>0</v>
      </c>
      <c r="AA90" s="3">
        <v>31868</v>
      </c>
      <c r="AB90">
        <v>257291.29</v>
      </c>
      <c r="AC90">
        <v>227.85</v>
      </c>
      <c r="AD90">
        <v>123201.22</v>
      </c>
      <c r="AE90">
        <v>1890.68</v>
      </c>
      <c r="AF90">
        <v>30711.65</v>
      </c>
      <c r="AG90">
        <v>0</v>
      </c>
      <c r="AH90">
        <v>13372.48</v>
      </c>
      <c r="AI90">
        <v>2212.21</v>
      </c>
      <c r="AJ90">
        <v>1937.36</v>
      </c>
      <c r="AK90">
        <v>5553.6</v>
      </c>
      <c r="AL90">
        <v>696.49</v>
      </c>
      <c r="AM90">
        <v>5656.11</v>
      </c>
      <c r="AN90">
        <v>2815.01</v>
      </c>
      <c r="AO90">
        <v>24716.07</v>
      </c>
      <c r="AP90">
        <v>3119.53</v>
      </c>
      <c r="AQ90">
        <v>9497.0300000000007</v>
      </c>
      <c r="AR90">
        <v>4908.66</v>
      </c>
      <c r="AS90">
        <v>2576.5500000000002</v>
      </c>
      <c r="AT90">
        <v>31299.13</v>
      </c>
      <c r="AU90">
        <v>4289.8</v>
      </c>
      <c r="AV90">
        <v>0</v>
      </c>
      <c r="AW90">
        <v>9148.2000000000007</v>
      </c>
      <c r="AX90">
        <v>3074.75</v>
      </c>
      <c r="AY90">
        <v>24204.17</v>
      </c>
      <c r="AZ90">
        <v>34748.22</v>
      </c>
      <c r="BA90">
        <v>1991.72</v>
      </c>
      <c r="BB90">
        <v>8768.84</v>
      </c>
      <c r="BC90" s="3">
        <v>15362.07</v>
      </c>
      <c r="BD90" s="3">
        <v>0</v>
      </c>
      <c r="BE90" s="3">
        <v>0</v>
      </c>
      <c r="BF90" s="3">
        <v>0</v>
      </c>
      <c r="BG90" s="3">
        <v>18252.71</v>
      </c>
      <c r="BH90" s="3">
        <v>919</v>
      </c>
      <c r="BI90" s="3">
        <v>17318.86</v>
      </c>
      <c r="BJ90" s="3">
        <v>0</v>
      </c>
      <c r="BK90" s="3">
        <v>0</v>
      </c>
      <c r="BL90" s="3">
        <v>1</v>
      </c>
      <c r="BM90" s="3">
        <v>0</v>
      </c>
      <c r="BN90" s="3">
        <v>1129.42</v>
      </c>
      <c r="BO90" s="3">
        <v>0</v>
      </c>
      <c r="BP90" s="3">
        <v>2707.3</v>
      </c>
      <c r="BQ90" s="3">
        <v>0</v>
      </c>
      <c r="BR90" s="3">
        <v>103511.98000000001</v>
      </c>
      <c r="BS90" s="3">
        <v>14153.35</v>
      </c>
      <c r="BT90" s="3">
        <v>0</v>
      </c>
      <c r="BU90" s="3">
        <v>-78124.320000000007</v>
      </c>
      <c r="BV90" s="3">
        <v>0</v>
      </c>
      <c r="BW90" s="3"/>
      <c r="BX90" s="2">
        <v>25387.66</v>
      </c>
      <c r="BY90" s="3">
        <f t="shared" si="60"/>
        <v>25387.660000000003</v>
      </c>
      <c r="BZ90" s="3">
        <f t="shared" si="61"/>
        <v>0</v>
      </c>
      <c r="CB90" s="3">
        <f t="shared" si="59"/>
        <v>14153.350000000002</v>
      </c>
      <c r="CC90" s="3">
        <f t="shared" si="62"/>
        <v>14153.35</v>
      </c>
      <c r="CD90" s="30">
        <f t="shared" si="63"/>
        <v>0</v>
      </c>
      <c r="CF90" s="24">
        <f t="shared" si="64"/>
        <v>103511.81000000017</v>
      </c>
      <c r="CG90" s="3">
        <f t="shared" si="65"/>
        <v>-78124.320000000007</v>
      </c>
      <c r="CH90" s="3">
        <f t="shared" si="66"/>
        <v>0.1699999998381827</v>
      </c>
    </row>
    <row r="91" spans="1:86" ht="15" x14ac:dyDescent="0.25">
      <c r="A91" s="2">
        <v>2179</v>
      </c>
      <c r="B91" s="2" t="s">
        <v>503</v>
      </c>
      <c r="C91" s="2" t="s">
        <v>233</v>
      </c>
      <c r="D91" s="3">
        <v>-19162.55</v>
      </c>
      <c r="E91" s="3">
        <v>5519.24</v>
      </c>
      <c r="F91" s="3">
        <v>11888.73</v>
      </c>
      <c r="G91" s="3">
        <v>915931.44</v>
      </c>
      <c r="H91" s="3">
        <v>0</v>
      </c>
      <c r="I91" s="3">
        <v>27374.959999999999</v>
      </c>
      <c r="J91" s="3">
        <v>0</v>
      </c>
      <c r="K91" s="3">
        <v>57810</v>
      </c>
      <c r="L91" s="3">
        <v>46786.15</v>
      </c>
      <c r="M91" s="3">
        <v>0</v>
      </c>
      <c r="N91" s="3">
        <v>0</v>
      </c>
      <c r="O91" s="3">
        <v>16983.939999999999</v>
      </c>
      <c r="P91" s="3">
        <v>26852.45</v>
      </c>
      <c r="Q91" s="3">
        <v>41191.54</v>
      </c>
      <c r="R91" s="3">
        <v>2647.39</v>
      </c>
      <c r="S91" s="3">
        <v>0</v>
      </c>
      <c r="T91" s="3">
        <v>0</v>
      </c>
      <c r="U91" s="3">
        <v>0</v>
      </c>
      <c r="V91" s="3">
        <v>0</v>
      </c>
      <c r="W91" s="3">
        <v>32701.11</v>
      </c>
      <c r="X91" s="3">
        <v>0</v>
      </c>
      <c r="Y91" s="3">
        <v>0</v>
      </c>
      <c r="Z91" s="3">
        <v>0</v>
      </c>
      <c r="AA91" s="3">
        <v>52826</v>
      </c>
      <c r="AB91">
        <v>514633.05</v>
      </c>
      <c r="AC91">
        <v>30028.83</v>
      </c>
      <c r="AD91">
        <v>198504.93</v>
      </c>
      <c r="AE91">
        <v>39471.019999999997</v>
      </c>
      <c r="AF91">
        <v>49517.63</v>
      </c>
      <c r="AG91">
        <v>147.02000000000001</v>
      </c>
      <c r="AH91">
        <v>37122.53</v>
      </c>
      <c r="AI91">
        <v>5650.16</v>
      </c>
      <c r="AJ91">
        <v>23831.59</v>
      </c>
      <c r="AK91">
        <v>12500.24</v>
      </c>
      <c r="AL91">
        <v>2640.51</v>
      </c>
      <c r="AM91">
        <v>17318.53</v>
      </c>
      <c r="AN91">
        <v>3051.5</v>
      </c>
      <c r="AO91">
        <v>7076.59</v>
      </c>
      <c r="AP91">
        <v>11154.78</v>
      </c>
      <c r="AQ91">
        <v>30574.15</v>
      </c>
      <c r="AR91">
        <v>18837.25</v>
      </c>
      <c r="AS91">
        <v>2896.62</v>
      </c>
      <c r="AT91">
        <v>55057.97</v>
      </c>
      <c r="AU91">
        <v>17487.509999999998</v>
      </c>
      <c r="AV91">
        <v>0</v>
      </c>
      <c r="AW91">
        <v>2926.74</v>
      </c>
      <c r="AX91">
        <v>6457.03</v>
      </c>
      <c r="AY91">
        <v>11705.73</v>
      </c>
      <c r="AZ91">
        <v>74997.94</v>
      </c>
      <c r="BA91">
        <v>5999.96</v>
      </c>
      <c r="BB91">
        <v>9266.91</v>
      </c>
      <c r="BC91" s="3">
        <v>18101.349999999999</v>
      </c>
      <c r="BD91" s="3">
        <v>0</v>
      </c>
      <c r="BE91" s="3">
        <v>0</v>
      </c>
      <c r="BF91" s="3">
        <v>0</v>
      </c>
      <c r="BG91" s="3">
        <v>25178.36</v>
      </c>
      <c r="BH91" s="3">
        <v>0</v>
      </c>
      <c r="BI91" s="3">
        <v>17355.93</v>
      </c>
      <c r="BJ91" s="3">
        <v>0</v>
      </c>
      <c r="BK91" s="3">
        <v>0</v>
      </c>
      <c r="BL91" s="3">
        <v>1</v>
      </c>
      <c r="BM91" s="3">
        <v>0</v>
      </c>
      <c r="BN91" s="3">
        <v>12572.05</v>
      </c>
      <c r="BO91" s="3">
        <v>3038</v>
      </c>
      <c r="BP91" s="3">
        <v>0</v>
      </c>
      <c r="BQ91" s="3">
        <v>0</v>
      </c>
      <c r="BR91" s="3">
        <v>-37716.399999999994</v>
      </c>
      <c r="BS91" s="3">
        <v>13634.61</v>
      </c>
      <c r="BT91" s="3">
        <v>0</v>
      </c>
      <c r="BU91" s="3">
        <v>13041.989999999998</v>
      </c>
      <c r="BV91" s="3">
        <v>0</v>
      </c>
      <c r="BW91" s="3"/>
      <c r="BX91" s="2">
        <v>-24674.41</v>
      </c>
      <c r="BY91" s="3">
        <f t="shared" si="60"/>
        <v>-24674.409999999996</v>
      </c>
      <c r="BZ91" s="3">
        <f t="shared" si="61"/>
        <v>0</v>
      </c>
      <c r="CB91" s="3">
        <f t="shared" si="59"/>
        <v>13634.61</v>
      </c>
      <c r="CC91" s="3">
        <f t="shared" si="62"/>
        <v>13634.61</v>
      </c>
      <c r="CD91" s="30">
        <f t="shared" si="63"/>
        <v>0</v>
      </c>
      <c r="CF91" s="24">
        <f t="shared" si="64"/>
        <v>-37716.750000000233</v>
      </c>
      <c r="CG91" s="3">
        <f t="shared" si="65"/>
        <v>13041.989999999998</v>
      </c>
      <c r="CH91" s="3">
        <f t="shared" si="66"/>
        <v>0.35000000023865141</v>
      </c>
    </row>
    <row r="92" spans="1:86" ht="15" x14ac:dyDescent="0.25">
      <c r="A92" s="2">
        <v>2181</v>
      </c>
      <c r="B92" s="2" t="s">
        <v>504</v>
      </c>
      <c r="C92" s="2" t="s">
        <v>234</v>
      </c>
      <c r="D92" s="3">
        <v>32759.279999999999</v>
      </c>
      <c r="E92" s="3">
        <v>-40.46</v>
      </c>
      <c r="F92" s="3">
        <v>6229.25</v>
      </c>
      <c r="G92" s="3">
        <v>479776.52</v>
      </c>
      <c r="H92" s="3">
        <v>0</v>
      </c>
      <c r="I92" s="3">
        <v>26453.22</v>
      </c>
      <c r="J92" s="3">
        <v>0</v>
      </c>
      <c r="K92" s="3">
        <v>39805</v>
      </c>
      <c r="L92" s="3">
        <v>23960.5</v>
      </c>
      <c r="M92" s="3">
        <v>0</v>
      </c>
      <c r="N92" s="3">
        <v>0</v>
      </c>
      <c r="O92" s="3">
        <v>8913.56</v>
      </c>
      <c r="P92" s="3">
        <v>6967.6</v>
      </c>
      <c r="Q92" s="3">
        <v>841.74</v>
      </c>
      <c r="R92" s="3">
        <v>7.74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24470</v>
      </c>
      <c r="AB92">
        <v>257595.76</v>
      </c>
      <c r="AC92">
        <v>1252.79</v>
      </c>
      <c r="AD92">
        <v>120345.39</v>
      </c>
      <c r="AE92">
        <v>15145.41</v>
      </c>
      <c r="AF92">
        <v>29039.14</v>
      </c>
      <c r="AG92">
        <v>0</v>
      </c>
      <c r="AH92">
        <v>15785.63</v>
      </c>
      <c r="AI92">
        <v>2240.02</v>
      </c>
      <c r="AJ92">
        <v>1299</v>
      </c>
      <c r="AK92">
        <v>6348.12</v>
      </c>
      <c r="AL92">
        <v>1270.8699999999999</v>
      </c>
      <c r="AM92">
        <v>5941.77</v>
      </c>
      <c r="AN92">
        <v>0</v>
      </c>
      <c r="AO92">
        <v>896.74</v>
      </c>
      <c r="AP92">
        <v>4301.42</v>
      </c>
      <c r="AQ92">
        <v>14656.58</v>
      </c>
      <c r="AR92">
        <v>6986</v>
      </c>
      <c r="AS92">
        <v>2093.4299999999998</v>
      </c>
      <c r="AT92">
        <v>19190.22</v>
      </c>
      <c r="AU92">
        <v>11010.99</v>
      </c>
      <c r="AV92">
        <v>0</v>
      </c>
      <c r="AW92">
        <v>5693.31</v>
      </c>
      <c r="AX92">
        <v>2401.25</v>
      </c>
      <c r="AY92">
        <v>11592.21</v>
      </c>
      <c r="AZ92">
        <v>34604.07</v>
      </c>
      <c r="BA92">
        <v>435.15</v>
      </c>
      <c r="BB92">
        <v>8289.31</v>
      </c>
      <c r="BC92" s="3">
        <v>14746.02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16536.11</v>
      </c>
      <c r="BJ92" s="3">
        <v>0</v>
      </c>
      <c r="BK92" s="3">
        <v>0</v>
      </c>
      <c r="BL92" s="3">
        <v>1</v>
      </c>
      <c r="BM92" s="3">
        <v>0</v>
      </c>
      <c r="BN92" s="3">
        <v>0</v>
      </c>
      <c r="BO92" s="3">
        <v>0</v>
      </c>
      <c r="BP92" s="3">
        <v>1004.7</v>
      </c>
      <c r="BQ92" s="3">
        <v>0</v>
      </c>
      <c r="BR92" s="3">
        <v>50794.84</v>
      </c>
      <c r="BS92" s="3">
        <v>21760.66</v>
      </c>
      <c r="BT92" s="3">
        <v>0</v>
      </c>
      <c r="BU92" s="3">
        <v>-40.46</v>
      </c>
      <c r="BV92" s="3">
        <v>0</v>
      </c>
      <c r="BW92" s="3"/>
      <c r="BX92" s="2">
        <v>50754.38</v>
      </c>
      <c r="BY92" s="3">
        <f t="shared" si="60"/>
        <v>50754.38</v>
      </c>
      <c r="BZ92" s="3">
        <f t="shared" si="61"/>
        <v>0</v>
      </c>
      <c r="CB92" s="3">
        <f t="shared" si="59"/>
        <v>21760.66</v>
      </c>
      <c r="CC92" s="3">
        <f t="shared" si="62"/>
        <v>21760.66</v>
      </c>
      <c r="CD92" s="30">
        <f t="shared" si="63"/>
        <v>0</v>
      </c>
      <c r="CF92" s="24">
        <f t="shared" si="64"/>
        <v>50794.559999999939</v>
      </c>
      <c r="CG92" s="3">
        <f t="shared" si="65"/>
        <v>-40.46</v>
      </c>
      <c r="CH92" s="3">
        <f t="shared" si="66"/>
        <v>0.28000000005791748</v>
      </c>
    </row>
    <row r="93" spans="1:86" ht="15" x14ac:dyDescent="0.25">
      <c r="A93" s="2">
        <v>2182</v>
      </c>
      <c r="B93" s="2" t="s">
        <v>505</v>
      </c>
      <c r="C93" s="2" t="s">
        <v>235</v>
      </c>
      <c r="D93" s="3">
        <v>23596.59</v>
      </c>
      <c r="E93" s="3">
        <v>0</v>
      </c>
      <c r="F93" s="3">
        <v>2872.72</v>
      </c>
      <c r="G93" s="3">
        <v>480601.46</v>
      </c>
      <c r="H93" s="3">
        <v>0</v>
      </c>
      <c r="I93" s="3">
        <v>28041.43</v>
      </c>
      <c r="J93" s="3">
        <v>0</v>
      </c>
      <c r="K93" s="3">
        <v>41550</v>
      </c>
      <c r="L93" s="3">
        <v>25863</v>
      </c>
      <c r="M93" s="3">
        <v>0</v>
      </c>
      <c r="N93" s="3">
        <v>0</v>
      </c>
      <c r="O93" s="3">
        <v>7031.2</v>
      </c>
      <c r="P93" s="3">
        <v>9633.6</v>
      </c>
      <c r="Q93" s="3">
        <v>22701.34</v>
      </c>
      <c r="R93" s="3">
        <v>2157.12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24139</v>
      </c>
      <c r="AB93">
        <v>213189.51</v>
      </c>
      <c r="AC93">
        <v>1381.92</v>
      </c>
      <c r="AD93">
        <v>172404.41</v>
      </c>
      <c r="AE93">
        <v>13326.36</v>
      </c>
      <c r="AF93">
        <v>30327.89</v>
      </c>
      <c r="AG93">
        <v>0</v>
      </c>
      <c r="AH93">
        <v>13401.8</v>
      </c>
      <c r="AI93">
        <v>4698.3599999999997</v>
      </c>
      <c r="AJ93">
        <v>1085</v>
      </c>
      <c r="AK93">
        <v>6396.75</v>
      </c>
      <c r="AL93">
        <v>1269.53</v>
      </c>
      <c r="AM93">
        <v>4691.82</v>
      </c>
      <c r="AN93">
        <v>385.92</v>
      </c>
      <c r="AO93">
        <v>1408.17</v>
      </c>
      <c r="AP93">
        <v>2765.1</v>
      </c>
      <c r="AQ93">
        <v>18548.39</v>
      </c>
      <c r="AR93">
        <v>4590.8</v>
      </c>
      <c r="AS93">
        <v>1642.7</v>
      </c>
      <c r="AT93">
        <v>27616.11</v>
      </c>
      <c r="AU93">
        <v>7542.62</v>
      </c>
      <c r="AV93">
        <v>0</v>
      </c>
      <c r="AW93">
        <v>3674.01</v>
      </c>
      <c r="AX93">
        <v>2429.5</v>
      </c>
      <c r="AY93">
        <v>11451.43</v>
      </c>
      <c r="AZ93">
        <v>42232.639999999999</v>
      </c>
      <c r="BA93">
        <v>29106.48</v>
      </c>
      <c r="BB93">
        <v>11082.99</v>
      </c>
      <c r="BC93" s="3">
        <v>15103.68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16692.66</v>
      </c>
      <c r="BJ93" s="3">
        <v>0</v>
      </c>
      <c r="BK93" s="3">
        <v>0</v>
      </c>
      <c r="BL93" s="3">
        <v>1</v>
      </c>
      <c r="BM93" s="3">
        <v>0</v>
      </c>
      <c r="BN93" s="3">
        <v>0</v>
      </c>
      <c r="BO93" s="3">
        <v>0</v>
      </c>
      <c r="BP93" s="3">
        <v>0</v>
      </c>
      <c r="BQ93" s="3">
        <v>0</v>
      </c>
      <c r="BR93" s="3">
        <v>23560.67</v>
      </c>
      <c r="BS93" s="3">
        <v>19565.38</v>
      </c>
      <c r="BT93" s="3">
        <v>0</v>
      </c>
      <c r="BU93" s="3">
        <v>0</v>
      </c>
      <c r="BV93" s="3">
        <v>0</v>
      </c>
      <c r="BW93" s="3"/>
      <c r="BX93" s="2">
        <v>23560.67</v>
      </c>
      <c r="BY93" s="3">
        <f t="shared" si="60"/>
        <v>23560.67</v>
      </c>
      <c r="BZ93" s="3">
        <f t="shared" si="61"/>
        <v>0</v>
      </c>
      <c r="CB93" s="3">
        <f t="shared" si="59"/>
        <v>19565.38</v>
      </c>
      <c r="CC93" s="3">
        <f t="shared" si="62"/>
        <v>19565.38</v>
      </c>
      <c r="CD93" s="30">
        <f t="shared" si="63"/>
        <v>0</v>
      </c>
      <c r="CF93" s="24">
        <f t="shared" si="64"/>
        <v>23560.849999999744</v>
      </c>
      <c r="CG93" s="3">
        <f t="shared" si="65"/>
        <v>0</v>
      </c>
      <c r="CH93" s="3">
        <f t="shared" si="66"/>
        <v>-0.17999999974563252</v>
      </c>
    </row>
    <row r="94" spans="1:86" ht="15" x14ac:dyDescent="0.25">
      <c r="A94" s="2">
        <v>2186</v>
      </c>
      <c r="B94" s="2" t="s">
        <v>506</v>
      </c>
      <c r="C94" s="2" t="s">
        <v>236</v>
      </c>
      <c r="D94" s="3">
        <v>154167.25</v>
      </c>
      <c r="E94" s="3">
        <v>0</v>
      </c>
      <c r="F94" s="3">
        <v>2976.11</v>
      </c>
      <c r="G94" s="3">
        <v>923755.81</v>
      </c>
      <c r="H94" s="3">
        <v>0</v>
      </c>
      <c r="I94" s="3">
        <v>37790.04</v>
      </c>
      <c r="J94" s="3">
        <v>0</v>
      </c>
      <c r="K94" s="3">
        <v>74070</v>
      </c>
      <c r="L94" s="3">
        <v>44524</v>
      </c>
      <c r="M94" s="3">
        <v>0</v>
      </c>
      <c r="N94" s="3">
        <v>0</v>
      </c>
      <c r="O94" s="3">
        <v>4890.17</v>
      </c>
      <c r="P94" s="3">
        <v>20918.89</v>
      </c>
      <c r="Q94" s="3">
        <v>7187.52</v>
      </c>
      <c r="R94" s="3">
        <v>30.32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40392</v>
      </c>
      <c r="AB94">
        <v>549780.02</v>
      </c>
      <c r="AC94">
        <v>2283.25</v>
      </c>
      <c r="AD94">
        <v>229759.72</v>
      </c>
      <c r="AE94">
        <v>0</v>
      </c>
      <c r="AF94">
        <v>43707.61</v>
      </c>
      <c r="AG94">
        <v>0</v>
      </c>
      <c r="AH94">
        <v>11813.86</v>
      </c>
      <c r="AI94">
        <v>4549.5200000000004</v>
      </c>
      <c r="AJ94">
        <v>1388</v>
      </c>
      <c r="AK94">
        <v>10701.21</v>
      </c>
      <c r="AL94">
        <v>3313.06</v>
      </c>
      <c r="AM94">
        <v>17376.09</v>
      </c>
      <c r="AN94">
        <v>0</v>
      </c>
      <c r="AO94">
        <v>34422.870000000003</v>
      </c>
      <c r="AP94">
        <v>2111.33</v>
      </c>
      <c r="AQ94">
        <v>18287.45</v>
      </c>
      <c r="AR94">
        <v>11227.5</v>
      </c>
      <c r="AS94">
        <v>3883.1</v>
      </c>
      <c r="AT94" s="25">
        <v>40206.120000000003</v>
      </c>
      <c r="AU94">
        <v>2374</v>
      </c>
      <c r="AV94">
        <v>0</v>
      </c>
      <c r="AW94">
        <v>7667.93</v>
      </c>
      <c r="AX94">
        <v>6057.25</v>
      </c>
      <c r="AY94">
        <v>6079.8</v>
      </c>
      <c r="AZ94">
        <v>73819.56</v>
      </c>
      <c r="BA94">
        <v>24800.31</v>
      </c>
      <c r="BB94">
        <v>14039.68</v>
      </c>
      <c r="BC94" s="3">
        <v>24645.439999999999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20512.48</v>
      </c>
      <c r="BJ94" s="3">
        <v>0</v>
      </c>
      <c r="BK94" s="3">
        <v>0</v>
      </c>
      <c r="BL94" s="3">
        <v>1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163431.13</v>
      </c>
      <c r="BS94" s="3">
        <v>23488.59</v>
      </c>
      <c r="BT94" s="3">
        <v>0</v>
      </c>
      <c r="BU94" s="3">
        <v>0</v>
      </c>
      <c r="BV94" s="3">
        <v>0</v>
      </c>
      <c r="BW94" s="3"/>
      <c r="BX94" s="2">
        <v>163431.13</v>
      </c>
      <c r="BY94" s="3">
        <f t="shared" si="60"/>
        <v>163431.13</v>
      </c>
      <c r="BZ94" s="3">
        <f t="shared" si="61"/>
        <v>0</v>
      </c>
      <c r="CA94" s="23"/>
      <c r="CB94" s="3">
        <f t="shared" si="59"/>
        <v>23488.59</v>
      </c>
      <c r="CC94" s="3">
        <f t="shared" si="62"/>
        <v>23488.59</v>
      </c>
      <c r="CD94" s="30">
        <f t="shared" si="63"/>
        <v>0</v>
      </c>
      <c r="CF94" s="24">
        <f t="shared" si="64"/>
        <v>163431.32000000007</v>
      </c>
      <c r="CG94" s="3">
        <f t="shared" si="65"/>
        <v>0</v>
      </c>
      <c r="CH94" s="3">
        <f t="shared" si="66"/>
        <v>-0.19000000006053597</v>
      </c>
    </row>
    <row r="95" spans="1:86" ht="15" x14ac:dyDescent="0.25">
      <c r="A95" s="2">
        <v>2187</v>
      </c>
      <c r="B95" s="2" t="s">
        <v>507</v>
      </c>
      <c r="C95" s="2" t="s">
        <v>237</v>
      </c>
      <c r="D95" s="3">
        <v>54576.4</v>
      </c>
      <c r="E95" s="3">
        <v>822</v>
      </c>
      <c r="F95" s="3">
        <v>11682.83</v>
      </c>
      <c r="G95" s="3">
        <v>263658.33</v>
      </c>
      <c r="H95" s="3">
        <v>0</v>
      </c>
      <c r="I95" s="3">
        <v>15631.04</v>
      </c>
      <c r="J95" s="3">
        <v>0</v>
      </c>
      <c r="K95" s="3">
        <v>8270</v>
      </c>
      <c r="L95" s="3">
        <v>9515.3799999999992</v>
      </c>
      <c r="M95" s="3">
        <v>0</v>
      </c>
      <c r="N95" s="3">
        <v>0</v>
      </c>
      <c r="O95" s="3">
        <v>6746.85</v>
      </c>
      <c r="P95" s="3">
        <v>4607.82</v>
      </c>
      <c r="Q95" s="3">
        <v>40.770000000000003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2355</v>
      </c>
      <c r="X95" s="3">
        <v>0</v>
      </c>
      <c r="Y95" s="3">
        <v>0</v>
      </c>
      <c r="Z95" s="3">
        <v>0</v>
      </c>
      <c r="AA95" s="3">
        <v>21224</v>
      </c>
      <c r="AB95">
        <v>154725.51</v>
      </c>
      <c r="AC95">
        <v>1478.94</v>
      </c>
      <c r="AD95">
        <v>36569.42</v>
      </c>
      <c r="AE95">
        <v>11622.56</v>
      </c>
      <c r="AF95">
        <v>28901.46</v>
      </c>
      <c r="AG95">
        <v>17.05</v>
      </c>
      <c r="AH95">
        <v>11171.64</v>
      </c>
      <c r="AI95">
        <v>1056.58</v>
      </c>
      <c r="AJ95">
        <v>557.66999999999996</v>
      </c>
      <c r="AK95">
        <v>3212.17</v>
      </c>
      <c r="AL95">
        <v>169.05</v>
      </c>
      <c r="AM95">
        <v>10197.719999999999</v>
      </c>
      <c r="AN95">
        <v>728.34</v>
      </c>
      <c r="AO95">
        <v>1148.3800000000001</v>
      </c>
      <c r="AP95">
        <v>76.28</v>
      </c>
      <c r="AQ95">
        <v>3932.32</v>
      </c>
      <c r="AR95">
        <v>3542.9</v>
      </c>
      <c r="AS95">
        <v>1534.6</v>
      </c>
      <c r="AT95">
        <v>20755.580000000002</v>
      </c>
      <c r="AU95">
        <v>3931.54</v>
      </c>
      <c r="AV95">
        <v>0</v>
      </c>
      <c r="AW95">
        <v>2252.04</v>
      </c>
      <c r="AX95">
        <v>706.25</v>
      </c>
      <c r="AY95">
        <v>1651</v>
      </c>
      <c r="AZ95">
        <v>16802</v>
      </c>
      <c r="BA95">
        <v>0</v>
      </c>
      <c r="BB95">
        <v>5867</v>
      </c>
      <c r="BC95" s="3">
        <v>9914.23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14720.13</v>
      </c>
      <c r="BJ95" s="3">
        <v>0</v>
      </c>
      <c r="BK95" s="3">
        <v>0</v>
      </c>
      <c r="BL95" s="3">
        <v>1</v>
      </c>
      <c r="BM95" s="3">
        <v>0</v>
      </c>
      <c r="BN95" s="3">
        <v>3674.28</v>
      </c>
      <c r="BO95" s="3">
        <v>0</v>
      </c>
      <c r="BP95" s="3">
        <v>1778.94</v>
      </c>
      <c r="BQ95" s="3">
        <v>0</v>
      </c>
      <c r="BR95" s="3">
        <v>51747.93</v>
      </c>
      <c r="BS95" s="3">
        <v>20949.740000000002</v>
      </c>
      <c r="BT95" s="3">
        <v>0</v>
      </c>
      <c r="BU95" s="3">
        <v>3177</v>
      </c>
      <c r="BV95" s="3">
        <v>0</v>
      </c>
      <c r="BW95" s="3"/>
      <c r="BX95" s="2">
        <v>54924.93</v>
      </c>
      <c r="BY95" s="3">
        <f t="shared" si="60"/>
        <v>54924.93</v>
      </c>
      <c r="BZ95" s="3">
        <f t="shared" si="61"/>
        <v>0</v>
      </c>
      <c r="CB95" s="3">
        <f t="shared" si="59"/>
        <v>20949.740000000002</v>
      </c>
      <c r="CC95" s="3">
        <f t="shared" si="62"/>
        <v>20949.740000000002</v>
      </c>
      <c r="CD95" s="30">
        <f t="shared" si="63"/>
        <v>0</v>
      </c>
      <c r="CF95" s="24">
        <f t="shared" si="64"/>
        <v>51748.360000000102</v>
      </c>
      <c r="CG95" s="3">
        <f t="shared" si="65"/>
        <v>3177</v>
      </c>
      <c r="CH95" s="3">
        <f t="shared" si="66"/>
        <v>-0.43000000010215444</v>
      </c>
    </row>
    <row r="96" spans="1:86" ht="15" x14ac:dyDescent="0.25">
      <c r="A96" s="2">
        <v>2190</v>
      </c>
      <c r="B96" s="2" t="s">
        <v>508</v>
      </c>
      <c r="C96" s="2" t="s">
        <v>238</v>
      </c>
      <c r="D96" s="3">
        <v>121938.65</v>
      </c>
      <c r="E96" s="3">
        <v>272</v>
      </c>
      <c r="F96" s="3">
        <v>8290.75</v>
      </c>
      <c r="G96" s="3">
        <v>1099766.43</v>
      </c>
      <c r="H96" s="3">
        <v>0</v>
      </c>
      <c r="I96" s="3">
        <v>146293.31</v>
      </c>
      <c r="J96" s="3">
        <v>0</v>
      </c>
      <c r="K96" s="3">
        <v>77492.800000000003</v>
      </c>
      <c r="L96" s="3">
        <v>51088.66</v>
      </c>
      <c r="M96" s="3">
        <v>0</v>
      </c>
      <c r="N96" s="3">
        <v>3187.5</v>
      </c>
      <c r="O96" s="3">
        <v>8467.0300000000007</v>
      </c>
      <c r="P96" s="3">
        <v>19673.25</v>
      </c>
      <c r="Q96" s="3">
        <v>0</v>
      </c>
      <c r="R96" s="3">
        <v>9338.4699999999993</v>
      </c>
      <c r="S96" s="3">
        <v>12218</v>
      </c>
      <c r="T96" s="3">
        <v>0</v>
      </c>
      <c r="U96" s="3">
        <v>0</v>
      </c>
      <c r="V96" s="3">
        <v>0</v>
      </c>
      <c r="W96" s="3">
        <v>3679.5</v>
      </c>
      <c r="X96" s="3">
        <v>0</v>
      </c>
      <c r="Y96" s="3">
        <v>0</v>
      </c>
      <c r="Z96" s="3">
        <v>0</v>
      </c>
      <c r="AA96" s="3">
        <v>31247</v>
      </c>
      <c r="AB96">
        <v>645226.81000000006</v>
      </c>
      <c r="AC96">
        <v>1934.18</v>
      </c>
      <c r="AD96">
        <v>408855.5</v>
      </c>
      <c r="AE96">
        <v>0</v>
      </c>
      <c r="AF96">
        <v>33886.449999999997</v>
      </c>
      <c r="AG96">
        <v>0</v>
      </c>
      <c r="AH96">
        <v>20560.86</v>
      </c>
      <c r="AI96">
        <v>6686.98</v>
      </c>
      <c r="AJ96">
        <v>5940.52</v>
      </c>
      <c r="AK96">
        <v>2524.16</v>
      </c>
      <c r="AL96">
        <v>1359.16</v>
      </c>
      <c r="AM96">
        <v>20770.22</v>
      </c>
      <c r="AN96">
        <v>731.06</v>
      </c>
      <c r="AO96">
        <v>46659.839999999997</v>
      </c>
      <c r="AP96">
        <v>4497.04</v>
      </c>
      <c r="AQ96">
        <v>31842.32</v>
      </c>
      <c r="AR96">
        <v>16841.25</v>
      </c>
      <c r="AS96">
        <v>3054.07</v>
      </c>
      <c r="AT96">
        <v>32975.370000000003</v>
      </c>
      <c r="AU96">
        <v>8624.19</v>
      </c>
      <c r="AV96">
        <v>0</v>
      </c>
      <c r="AW96">
        <v>19402.04</v>
      </c>
      <c r="AX96">
        <v>14877.96</v>
      </c>
      <c r="AY96">
        <v>5959.42</v>
      </c>
      <c r="AZ96">
        <v>61791.63</v>
      </c>
      <c r="BA96">
        <v>26119.15</v>
      </c>
      <c r="BB96">
        <v>59986.98</v>
      </c>
      <c r="BC96" s="3">
        <v>22537.41</v>
      </c>
      <c r="BD96" s="3">
        <v>0</v>
      </c>
      <c r="BE96" s="3">
        <v>0</v>
      </c>
      <c r="BF96" s="3">
        <v>0</v>
      </c>
      <c r="BG96" s="3">
        <v>7911.51</v>
      </c>
      <c r="BH96" s="3">
        <v>0</v>
      </c>
      <c r="BI96" s="3">
        <v>20944.560000000001</v>
      </c>
      <c r="BJ96" s="3">
        <v>0</v>
      </c>
      <c r="BK96" s="3">
        <v>0</v>
      </c>
      <c r="BL96" s="3">
        <v>1</v>
      </c>
      <c r="BM96" s="3">
        <v>0</v>
      </c>
      <c r="BN96" s="3">
        <v>11380</v>
      </c>
      <c r="BO96" s="3">
        <v>0</v>
      </c>
      <c r="BP96" s="3">
        <v>0</v>
      </c>
      <c r="BQ96" s="3">
        <v>0</v>
      </c>
      <c r="BR96" s="3">
        <v>77066.61</v>
      </c>
      <c r="BS96" s="3">
        <v>17855.310000000001</v>
      </c>
      <c r="BT96" s="3">
        <v>0</v>
      </c>
      <c r="BU96" s="3">
        <v>-3960.01</v>
      </c>
      <c r="BV96" s="3">
        <v>0</v>
      </c>
      <c r="BW96" s="3"/>
      <c r="BX96" s="2">
        <v>73106.600000000006</v>
      </c>
      <c r="BY96" s="3">
        <f t="shared" si="60"/>
        <v>73106.600000000006</v>
      </c>
      <c r="BZ96" s="3">
        <f t="shared" si="61"/>
        <v>0</v>
      </c>
      <c r="CB96" s="3">
        <f t="shared" si="59"/>
        <v>17855.310000000001</v>
      </c>
      <c r="CC96" s="3">
        <f t="shared" si="62"/>
        <v>17855.310000000001</v>
      </c>
      <c r="CD96" s="30">
        <f t="shared" si="63"/>
        <v>0</v>
      </c>
      <c r="CF96" s="24">
        <f t="shared" si="64"/>
        <v>77066.529999999795</v>
      </c>
      <c r="CG96" s="3">
        <f t="shared" si="65"/>
        <v>-3960.01</v>
      </c>
      <c r="CH96" s="3">
        <f t="shared" si="66"/>
        <v>8.0000000210930011E-2</v>
      </c>
    </row>
    <row r="97" spans="1:86" ht="15" x14ac:dyDescent="0.25">
      <c r="A97" s="2">
        <v>2191</v>
      </c>
      <c r="B97" s="2" t="s">
        <v>509</v>
      </c>
      <c r="C97" s="2" t="s">
        <v>239</v>
      </c>
      <c r="D97" s="3">
        <v>74150.52</v>
      </c>
      <c r="E97" s="3">
        <v>11519.54</v>
      </c>
      <c r="F97" s="3">
        <v>393.97</v>
      </c>
      <c r="G97" s="3">
        <v>933198.73</v>
      </c>
      <c r="H97" s="3">
        <v>0</v>
      </c>
      <c r="I97" s="3">
        <v>62347.99</v>
      </c>
      <c r="J97" s="3">
        <v>0</v>
      </c>
      <c r="K97" s="3">
        <v>38725</v>
      </c>
      <c r="L97" s="3">
        <v>33726.5</v>
      </c>
      <c r="M97" s="3">
        <v>0</v>
      </c>
      <c r="N97" s="3">
        <v>150</v>
      </c>
      <c r="O97" s="3">
        <v>6319.24</v>
      </c>
      <c r="P97" s="3">
        <v>25652.32</v>
      </c>
      <c r="Q97" s="3">
        <v>9340.01</v>
      </c>
      <c r="R97" s="3">
        <v>306.52</v>
      </c>
      <c r="S97" s="3">
        <v>16651.5</v>
      </c>
      <c r="T97" s="3">
        <v>0</v>
      </c>
      <c r="U97" s="3">
        <v>0</v>
      </c>
      <c r="V97" s="3">
        <v>0</v>
      </c>
      <c r="W97" s="3">
        <v>38045.480000000003</v>
      </c>
      <c r="X97" s="3">
        <v>0</v>
      </c>
      <c r="Y97" s="3">
        <v>0</v>
      </c>
      <c r="Z97" s="3">
        <v>0</v>
      </c>
      <c r="AA97" s="3">
        <v>52419</v>
      </c>
      <c r="AB97">
        <v>543865.52</v>
      </c>
      <c r="AC97">
        <v>23112.83</v>
      </c>
      <c r="AD97">
        <v>198603.54</v>
      </c>
      <c r="AE97">
        <v>12343.21</v>
      </c>
      <c r="AF97">
        <v>42371.08</v>
      </c>
      <c r="AG97">
        <v>369.44</v>
      </c>
      <c r="AH97">
        <v>32695.24</v>
      </c>
      <c r="AI97">
        <v>4920.95</v>
      </c>
      <c r="AJ97">
        <v>2850</v>
      </c>
      <c r="AK97">
        <v>10816.24</v>
      </c>
      <c r="AL97">
        <v>2764.72</v>
      </c>
      <c r="AM97">
        <v>25806.720000000001</v>
      </c>
      <c r="AN97">
        <v>1848.62</v>
      </c>
      <c r="AO97">
        <v>5366.8</v>
      </c>
      <c r="AP97">
        <v>2997.14</v>
      </c>
      <c r="AQ97">
        <v>19838.689999999999</v>
      </c>
      <c r="AR97">
        <v>11352.25</v>
      </c>
      <c r="AS97">
        <v>1920.42</v>
      </c>
      <c r="AT97">
        <v>38338.120000000003</v>
      </c>
      <c r="AU97">
        <v>18939.37</v>
      </c>
      <c r="AV97">
        <v>0</v>
      </c>
      <c r="AW97">
        <v>1238.5999999999999</v>
      </c>
      <c r="AX97">
        <v>6017.25</v>
      </c>
      <c r="AY97">
        <v>13697.35</v>
      </c>
      <c r="AZ97">
        <v>72877.070000000007</v>
      </c>
      <c r="BA97">
        <v>2614</v>
      </c>
      <c r="BB97">
        <v>11532.47</v>
      </c>
      <c r="BC97" s="3">
        <v>17831.919999999998</v>
      </c>
      <c r="BD97" s="3">
        <v>0</v>
      </c>
      <c r="BE97" s="3">
        <v>0</v>
      </c>
      <c r="BF97" s="3">
        <v>0</v>
      </c>
      <c r="BG97" s="3">
        <v>21735.25</v>
      </c>
      <c r="BH97" s="3">
        <v>880.95</v>
      </c>
      <c r="BI97" s="3">
        <v>20731.650000000001</v>
      </c>
      <c r="BJ97" s="3">
        <v>0</v>
      </c>
      <c r="BK97" s="3">
        <v>0</v>
      </c>
      <c r="BL97" s="3">
        <v>1</v>
      </c>
      <c r="BM97" s="3">
        <v>0</v>
      </c>
      <c r="BN97" s="3">
        <v>0</v>
      </c>
      <c r="BO97" s="3">
        <v>0</v>
      </c>
      <c r="BP97" s="3">
        <v>6372.96</v>
      </c>
      <c r="BQ97" s="3">
        <v>0</v>
      </c>
      <c r="BR97" s="3">
        <v>126057.60999999999</v>
      </c>
      <c r="BS97" s="3">
        <v>14752.66</v>
      </c>
      <c r="BT97" s="3">
        <v>0</v>
      </c>
      <c r="BU97" s="3">
        <v>26948.820000000003</v>
      </c>
      <c r="BV97" s="3">
        <v>0</v>
      </c>
      <c r="BW97" s="3"/>
      <c r="BX97" s="2">
        <v>153006.43</v>
      </c>
      <c r="BY97" s="3">
        <f t="shared" si="60"/>
        <v>153006.43</v>
      </c>
      <c r="BZ97" s="3">
        <f t="shared" si="61"/>
        <v>0</v>
      </c>
      <c r="CA97" s="23"/>
      <c r="CB97" s="3">
        <f t="shared" si="59"/>
        <v>14752.660000000003</v>
      </c>
      <c r="CC97" s="3">
        <f t="shared" si="62"/>
        <v>14752.66</v>
      </c>
      <c r="CD97" s="30">
        <f t="shared" si="63"/>
        <v>0</v>
      </c>
      <c r="CF97" s="24">
        <f t="shared" si="64"/>
        <v>126057.77000000048</v>
      </c>
      <c r="CG97" s="3">
        <f t="shared" si="65"/>
        <v>26948.820000000003</v>
      </c>
      <c r="CH97" s="3">
        <f t="shared" si="66"/>
        <v>-0.1600000004946196</v>
      </c>
    </row>
    <row r="98" spans="1:86" ht="15" x14ac:dyDescent="0.25">
      <c r="A98" s="2">
        <v>2196</v>
      </c>
      <c r="B98" s="2" t="s">
        <v>510</v>
      </c>
      <c r="C98" s="2" t="s">
        <v>240</v>
      </c>
      <c r="D98" s="3">
        <v>63911.17</v>
      </c>
      <c r="E98" s="3">
        <v>2853.05</v>
      </c>
      <c r="F98" s="3">
        <v>8736.7999999999993</v>
      </c>
      <c r="G98" s="3">
        <v>1006640.79</v>
      </c>
      <c r="H98" s="3">
        <v>0</v>
      </c>
      <c r="I98" s="3">
        <v>35897.089999999997</v>
      </c>
      <c r="J98" s="3">
        <v>0</v>
      </c>
      <c r="K98" s="3">
        <v>109374.43</v>
      </c>
      <c r="L98" s="3">
        <v>53800.55</v>
      </c>
      <c r="M98" s="3">
        <v>0</v>
      </c>
      <c r="N98" s="3">
        <v>0</v>
      </c>
      <c r="O98" s="3">
        <v>21299.71</v>
      </c>
      <c r="P98" s="3">
        <v>16170.02</v>
      </c>
      <c r="Q98" s="3">
        <v>0</v>
      </c>
      <c r="R98" s="3">
        <v>803.6</v>
      </c>
      <c r="S98" s="3">
        <v>0</v>
      </c>
      <c r="T98" s="3">
        <v>0</v>
      </c>
      <c r="U98" s="3">
        <v>0</v>
      </c>
      <c r="V98" s="3">
        <v>0</v>
      </c>
      <c r="W98" s="3">
        <v>10726.15</v>
      </c>
      <c r="X98" s="3">
        <v>0</v>
      </c>
      <c r="Y98" s="3">
        <v>0</v>
      </c>
      <c r="Z98" s="3">
        <v>0</v>
      </c>
      <c r="AA98" s="3">
        <v>32108</v>
      </c>
      <c r="AB98">
        <v>500666.66</v>
      </c>
      <c r="AC98">
        <v>12061.42</v>
      </c>
      <c r="AD98">
        <v>353599.45</v>
      </c>
      <c r="AE98">
        <v>900.6</v>
      </c>
      <c r="AF98">
        <v>47309.24</v>
      </c>
      <c r="AG98">
        <v>0</v>
      </c>
      <c r="AH98">
        <v>26030.25</v>
      </c>
      <c r="AI98">
        <v>4967.32</v>
      </c>
      <c r="AJ98">
        <v>893.4</v>
      </c>
      <c r="AK98">
        <v>2273</v>
      </c>
      <c r="AL98">
        <v>2664.22</v>
      </c>
      <c r="AM98">
        <v>20952.09</v>
      </c>
      <c r="AN98">
        <v>2856.72</v>
      </c>
      <c r="AO98">
        <v>38410.379999999997</v>
      </c>
      <c r="AP98">
        <v>3522.93</v>
      </c>
      <c r="AQ98">
        <v>30326.92</v>
      </c>
      <c r="AR98">
        <v>17465</v>
      </c>
      <c r="AS98">
        <v>5756.83</v>
      </c>
      <c r="AT98">
        <v>46628.39</v>
      </c>
      <c r="AU98">
        <v>20738.27</v>
      </c>
      <c r="AV98">
        <v>0</v>
      </c>
      <c r="AW98">
        <v>689.89</v>
      </c>
      <c r="AX98">
        <v>5113.25</v>
      </c>
      <c r="AY98">
        <v>12001.06</v>
      </c>
      <c r="AZ98">
        <v>63783.97</v>
      </c>
      <c r="BA98">
        <v>1159.69</v>
      </c>
      <c r="BB98">
        <v>28738.98</v>
      </c>
      <c r="BC98" s="3">
        <v>19042.560000000001</v>
      </c>
      <c r="BD98" s="3">
        <v>0</v>
      </c>
      <c r="BE98" s="3">
        <v>0</v>
      </c>
      <c r="BF98" s="3">
        <v>0</v>
      </c>
      <c r="BG98" s="3">
        <v>10631.99</v>
      </c>
      <c r="BH98" s="3">
        <v>0</v>
      </c>
      <c r="BI98" s="3">
        <v>20399.759999999998</v>
      </c>
      <c r="BJ98" s="3">
        <v>0</v>
      </c>
      <c r="BK98" s="3">
        <v>0</v>
      </c>
      <c r="BL98" s="3">
        <v>1</v>
      </c>
      <c r="BM98" s="3">
        <v>0</v>
      </c>
      <c r="BN98" s="3">
        <v>0</v>
      </c>
      <c r="BO98" s="3">
        <v>0</v>
      </c>
      <c r="BP98" s="3">
        <v>4350</v>
      </c>
      <c r="BQ98" s="3">
        <v>0</v>
      </c>
      <c r="BR98" s="3">
        <v>71453.34</v>
      </c>
      <c r="BS98" s="3">
        <v>24786.560000000001</v>
      </c>
      <c r="BT98" s="3">
        <v>0</v>
      </c>
      <c r="BU98" s="3">
        <v>2947.2100000000009</v>
      </c>
      <c r="BV98" s="3">
        <v>0</v>
      </c>
      <c r="BW98" s="3"/>
      <c r="BX98" s="2">
        <v>74400.55</v>
      </c>
      <c r="BY98" s="3">
        <f t="shared" si="60"/>
        <v>74400.55</v>
      </c>
      <c r="BZ98" s="3">
        <f t="shared" si="61"/>
        <v>0</v>
      </c>
      <c r="CB98" s="3">
        <f t="shared" si="59"/>
        <v>24786.559999999998</v>
      </c>
      <c r="CC98" s="3">
        <f t="shared" si="62"/>
        <v>24786.560000000001</v>
      </c>
      <c r="CD98" s="30">
        <f t="shared" si="63"/>
        <v>0</v>
      </c>
      <c r="CF98" s="24">
        <f t="shared" si="64"/>
        <v>71452.870000000112</v>
      </c>
      <c r="CG98" s="3">
        <f t="shared" si="65"/>
        <v>2947.2100000000009</v>
      </c>
      <c r="CH98" s="3">
        <f t="shared" si="66"/>
        <v>0.4699999998902058</v>
      </c>
    </row>
    <row r="99" spans="1:86" ht="15" x14ac:dyDescent="0.25">
      <c r="A99" s="2">
        <v>2201</v>
      </c>
      <c r="B99" s="2" t="s">
        <v>511</v>
      </c>
      <c r="C99" s="2" t="s">
        <v>241</v>
      </c>
      <c r="D99" s="3">
        <v>71498.06</v>
      </c>
      <c r="E99" s="3">
        <v>26215.040000000001</v>
      </c>
      <c r="F99" s="3">
        <v>2088.75</v>
      </c>
      <c r="G99" s="3">
        <v>1428303.68</v>
      </c>
      <c r="H99" s="3">
        <v>0</v>
      </c>
      <c r="I99" s="3">
        <v>155734.69</v>
      </c>
      <c r="J99" s="3">
        <v>0</v>
      </c>
      <c r="K99" s="3">
        <v>188328</v>
      </c>
      <c r="L99" s="3">
        <v>75100.25</v>
      </c>
      <c r="M99" s="3">
        <v>0</v>
      </c>
      <c r="N99" s="3">
        <v>3961.5</v>
      </c>
      <c r="O99" s="3">
        <v>24165.83</v>
      </c>
      <c r="P99" s="3">
        <v>43480.52</v>
      </c>
      <c r="Q99" s="3">
        <v>15478.17</v>
      </c>
      <c r="R99" s="3">
        <v>25.87</v>
      </c>
      <c r="S99" s="3">
        <v>27021</v>
      </c>
      <c r="T99" s="3">
        <v>0</v>
      </c>
      <c r="U99" s="3">
        <v>0</v>
      </c>
      <c r="V99" s="3">
        <v>0</v>
      </c>
      <c r="W99" s="3">
        <v>25056.69</v>
      </c>
      <c r="X99" s="3">
        <v>0</v>
      </c>
      <c r="Y99" s="3">
        <v>0</v>
      </c>
      <c r="Z99" s="3">
        <v>0</v>
      </c>
      <c r="AA99" s="3">
        <v>19331</v>
      </c>
      <c r="AB99">
        <v>911533.3</v>
      </c>
      <c r="AC99">
        <v>3155.92</v>
      </c>
      <c r="AD99">
        <v>389912.39</v>
      </c>
      <c r="AE99">
        <v>0</v>
      </c>
      <c r="AF99">
        <v>83944.04</v>
      </c>
      <c r="AG99">
        <v>0</v>
      </c>
      <c r="AH99">
        <v>43039.37</v>
      </c>
      <c r="AI99">
        <v>7599.63</v>
      </c>
      <c r="AJ99">
        <v>695</v>
      </c>
      <c r="AK99">
        <v>16755.05</v>
      </c>
      <c r="AL99">
        <v>4350.93</v>
      </c>
      <c r="AM99">
        <v>40762.050000000003</v>
      </c>
      <c r="AN99">
        <v>6450.71</v>
      </c>
      <c r="AO99">
        <v>86497.48</v>
      </c>
      <c r="AP99">
        <v>10847.25</v>
      </c>
      <c r="AQ99">
        <v>19947.09</v>
      </c>
      <c r="AR99">
        <v>11726.5</v>
      </c>
      <c r="AS99">
        <v>2705.99</v>
      </c>
      <c r="AT99">
        <v>47699.85</v>
      </c>
      <c r="AU99">
        <v>32019.1</v>
      </c>
      <c r="AV99">
        <v>0</v>
      </c>
      <c r="AW99">
        <v>5525.08</v>
      </c>
      <c r="AX99">
        <v>9181.25</v>
      </c>
      <c r="AY99">
        <v>17203.330000000002</v>
      </c>
      <c r="AZ99">
        <v>94798.22</v>
      </c>
      <c r="BA99">
        <v>54537.88</v>
      </c>
      <c r="BB99">
        <v>19474.18</v>
      </c>
      <c r="BC99" s="3">
        <v>30501.47</v>
      </c>
      <c r="BD99" s="3">
        <v>0</v>
      </c>
      <c r="BE99" s="3">
        <v>0</v>
      </c>
      <c r="BF99" s="3">
        <v>0</v>
      </c>
      <c r="BG99" s="3">
        <v>8690.25</v>
      </c>
      <c r="BH99" s="3">
        <v>819</v>
      </c>
      <c r="BI99" s="3">
        <v>24473.19</v>
      </c>
      <c r="BJ99" s="3">
        <v>0</v>
      </c>
      <c r="BK99" s="3">
        <v>0</v>
      </c>
      <c r="BL99" s="3">
        <v>1</v>
      </c>
      <c r="BM99" s="3">
        <v>0</v>
      </c>
      <c r="BN99" s="3">
        <v>0</v>
      </c>
      <c r="BO99" s="3">
        <v>9532</v>
      </c>
      <c r="BP99" s="3">
        <v>0</v>
      </c>
      <c r="BQ99" s="3">
        <v>0</v>
      </c>
      <c r="BR99" s="3">
        <v>101565.33</v>
      </c>
      <c r="BS99" s="3">
        <v>17029.939999999999</v>
      </c>
      <c r="BT99" s="3">
        <v>0</v>
      </c>
      <c r="BU99" s="3">
        <v>41762.479999999996</v>
      </c>
      <c r="BV99" s="3">
        <v>0</v>
      </c>
      <c r="BW99" s="3"/>
      <c r="BX99" s="2">
        <v>143327.81</v>
      </c>
      <c r="BY99" s="3">
        <f t="shared" si="60"/>
        <v>143327.81</v>
      </c>
      <c r="BZ99" s="3">
        <f t="shared" si="61"/>
        <v>0</v>
      </c>
      <c r="CB99" s="3">
        <f t="shared" si="59"/>
        <v>17029.939999999999</v>
      </c>
      <c r="CC99" s="3">
        <f t="shared" si="62"/>
        <v>17029.939999999999</v>
      </c>
      <c r="CD99" s="30">
        <f t="shared" si="63"/>
        <v>0</v>
      </c>
      <c r="CF99" s="24">
        <f t="shared" si="64"/>
        <v>101565.50999999978</v>
      </c>
      <c r="CG99" s="3">
        <f t="shared" si="65"/>
        <v>41762.479999999996</v>
      </c>
      <c r="CH99" s="3">
        <f t="shared" si="66"/>
        <v>-0.17999999977473635</v>
      </c>
    </row>
    <row r="100" spans="1:86" ht="15" x14ac:dyDescent="0.25">
      <c r="A100" s="2">
        <v>2202</v>
      </c>
      <c r="B100" s="2" t="s">
        <v>512</v>
      </c>
      <c r="C100" s="2" t="s">
        <v>242</v>
      </c>
      <c r="D100" s="3">
        <v>115136.44</v>
      </c>
      <c r="E100" s="3">
        <v>0</v>
      </c>
      <c r="F100" s="3">
        <v>14279.97</v>
      </c>
      <c r="G100" s="3">
        <v>798356.61</v>
      </c>
      <c r="H100" s="3">
        <v>0</v>
      </c>
      <c r="I100" s="3">
        <v>36315.379999999997</v>
      </c>
      <c r="J100" s="3">
        <v>0</v>
      </c>
      <c r="K100" s="3">
        <v>98640</v>
      </c>
      <c r="L100" s="3">
        <v>38243.25</v>
      </c>
      <c r="M100" s="3">
        <v>265</v>
      </c>
      <c r="N100" s="3">
        <v>1188</v>
      </c>
      <c r="O100" s="3">
        <v>12591.82</v>
      </c>
      <c r="P100" s="3">
        <v>812.65</v>
      </c>
      <c r="Q100" s="3">
        <v>16523.09</v>
      </c>
      <c r="R100" s="3">
        <v>0</v>
      </c>
      <c r="S100" s="3">
        <v>3244.01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46322</v>
      </c>
      <c r="AB100">
        <v>438875.97</v>
      </c>
      <c r="AC100">
        <v>7220.21</v>
      </c>
      <c r="AD100">
        <v>217933.8</v>
      </c>
      <c r="AE100">
        <v>937.91</v>
      </c>
      <c r="AF100">
        <v>37644.800000000003</v>
      </c>
      <c r="AG100">
        <v>0</v>
      </c>
      <c r="AH100">
        <v>35820.82</v>
      </c>
      <c r="AI100">
        <v>4200.99</v>
      </c>
      <c r="AJ100">
        <v>2031.83</v>
      </c>
      <c r="AK100">
        <v>8955.94</v>
      </c>
      <c r="AL100">
        <v>1068.4000000000001</v>
      </c>
      <c r="AM100">
        <v>18329.34</v>
      </c>
      <c r="AN100">
        <v>2060.15</v>
      </c>
      <c r="AO100">
        <v>22016.44</v>
      </c>
      <c r="AP100">
        <v>4486.96</v>
      </c>
      <c r="AQ100">
        <v>10962.34</v>
      </c>
      <c r="AR100">
        <v>19585.75</v>
      </c>
      <c r="AS100">
        <v>2604.58</v>
      </c>
      <c r="AT100" s="25">
        <v>33491.32</v>
      </c>
      <c r="AU100">
        <v>6947.84</v>
      </c>
      <c r="AV100">
        <v>0</v>
      </c>
      <c r="AW100">
        <v>12849.26</v>
      </c>
      <c r="AX100">
        <v>4463.5</v>
      </c>
      <c r="AY100">
        <v>2671.39</v>
      </c>
      <c r="AZ100">
        <v>74800.52</v>
      </c>
      <c r="BA100">
        <v>31091.07</v>
      </c>
      <c r="BB100">
        <v>10413.459999999999</v>
      </c>
      <c r="BC100" s="3">
        <v>19701.080000000002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18727.810000000001</v>
      </c>
      <c r="BJ100" s="3">
        <v>0</v>
      </c>
      <c r="BK100" s="3">
        <v>0</v>
      </c>
      <c r="BL100" s="3">
        <v>1</v>
      </c>
      <c r="BM100" s="3">
        <v>0</v>
      </c>
      <c r="BN100" s="3">
        <v>37236.68</v>
      </c>
      <c r="BO100" s="3">
        <v>0</v>
      </c>
      <c r="BP100" s="3">
        <v>0</v>
      </c>
      <c r="BQ100" s="3">
        <v>0</v>
      </c>
      <c r="BR100" s="3">
        <v>136472.28</v>
      </c>
      <c r="BS100" s="3">
        <v>-4228.8999999999996</v>
      </c>
      <c r="BT100" s="3">
        <v>0</v>
      </c>
      <c r="BU100" s="3">
        <v>0</v>
      </c>
      <c r="BV100" s="3">
        <v>0</v>
      </c>
      <c r="BW100" s="3"/>
      <c r="BX100" s="2">
        <v>136472.28</v>
      </c>
      <c r="BY100" s="3">
        <f t="shared" si="60"/>
        <v>136472.28</v>
      </c>
      <c r="BZ100" s="3">
        <f t="shared" si="61"/>
        <v>0</v>
      </c>
      <c r="CB100" s="3">
        <f t="shared" si="59"/>
        <v>-4228.9000000000015</v>
      </c>
      <c r="CC100" s="3">
        <f t="shared" si="62"/>
        <v>-4228.8999999999996</v>
      </c>
      <c r="CD100" s="30">
        <f t="shared" si="63"/>
        <v>0</v>
      </c>
      <c r="CF100" s="24">
        <f t="shared" si="64"/>
        <v>136472.58000000042</v>
      </c>
      <c r="CG100" s="3">
        <f t="shared" si="65"/>
        <v>0</v>
      </c>
      <c r="CH100" s="3">
        <f t="shared" si="66"/>
        <v>-0.30000000042491592</v>
      </c>
    </row>
    <row r="101" spans="1:86" ht="15" x14ac:dyDescent="0.25">
      <c r="A101" s="2">
        <v>2210</v>
      </c>
      <c r="B101" s="2" t="s">
        <v>513</v>
      </c>
      <c r="C101" s="2" t="s">
        <v>243</v>
      </c>
      <c r="D101" s="3">
        <v>102437.5</v>
      </c>
      <c r="E101" s="3">
        <v>115683.9</v>
      </c>
      <c r="F101" s="3">
        <v>14932.67</v>
      </c>
      <c r="G101" s="3">
        <v>1049891.32</v>
      </c>
      <c r="H101" s="3">
        <v>0</v>
      </c>
      <c r="I101" s="3">
        <v>41855.72</v>
      </c>
      <c r="J101" s="3">
        <v>0</v>
      </c>
      <c r="K101" s="3">
        <v>103404</v>
      </c>
      <c r="L101" s="3">
        <v>49861.93</v>
      </c>
      <c r="M101" s="3">
        <v>3350</v>
      </c>
      <c r="N101" s="3">
        <v>9552</v>
      </c>
      <c r="O101" s="3">
        <v>15299.48</v>
      </c>
      <c r="P101" s="3">
        <v>2889.76</v>
      </c>
      <c r="Q101" s="3">
        <v>7371.09</v>
      </c>
      <c r="R101" s="3">
        <v>17.329999999999998</v>
      </c>
      <c r="S101" s="3">
        <v>3911.7</v>
      </c>
      <c r="T101" s="3">
        <v>0</v>
      </c>
      <c r="U101" s="3">
        <v>0</v>
      </c>
      <c r="V101" s="3">
        <v>0</v>
      </c>
      <c r="W101" s="3">
        <v>9475.3799999999992</v>
      </c>
      <c r="X101" s="3">
        <v>0</v>
      </c>
      <c r="Y101" s="3">
        <v>0</v>
      </c>
      <c r="Z101" s="3">
        <v>0</v>
      </c>
      <c r="AA101" s="3">
        <v>67022</v>
      </c>
      <c r="AB101">
        <v>554985.51</v>
      </c>
      <c r="AC101">
        <v>8988.15</v>
      </c>
      <c r="AD101">
        <v>297989.76000000001</v>
      </c>
      <c r="AE101">
        <v>0</v>
      </c>
      <c r="AF101">
        <v>54856.91</v>
      </c>
      <c r="AG101">
        <v>0</v>
      </c>
      <c r="AH101">
        <v>66814.570000000007</v>
      </c>
      <c r="AI101">
        <v>5231.37</v>
      </c>
      <c r="AJ101">
        <v>5057</v>
      </c>
      <c r="AK101">
        <v>14069.24</v>
      </c>
      <c r="AL101">
        <v>3425.9</v>
      </c>
      <c r="AM101">
        <v>28685.94</v>
      </c>
      <c r="AN101">
        <v>809.5</v>
      </c>
      <c r="AO101">
        <v>52838.71</v>
      </c>
      <c r="AP101">
        <v>3835.56</v>
      </c>
      <c r="AQ101">
        <v>30645.46</v>
      </c>
      <c r="AR101">
        <v>17040.849999999999</v>
      </c>
      <c r="AS101">
        <v>6331.55</v>
      </c>
      <c r="AT101" s="25">
        <v>45934.58</v>
      </c>
      <c r="AU101">
        <v>25248.400000000001</v>
      </c>
      <c r="AV101">
        <v>0</v>
      </c>
      <c r="AW101">
        <v>2481.4</v>
      </c>
      <c r="AX101">
        <v>5508.75</v>
      </c>
      <c r="AY101">
        <v>2580</v>
      </c>
      <c r="AZ101">
        <v>84213.49</v>
      </c>
      <c r="BA101">
        <v>10388.5</v>
      </c>
      <c r="BB101">
        <v>15675.27</v>
      </c>
      <c r="BC101" s="3">
        <v>17664.27</v>
      </c>
      <c r="BD101" s="3">
        <v>0</v>
      </c>
      <c r="BE101" s="3">
        <v>0</v>
      </c>
      <c r="BF101" s="3">
        <v>0</v>
      </c>
      <c r="BG101" s="3">
        <v>14273.97</v>
      </c>
      <c r="BH101" s="3">
        <v>2144.48</v>
      </c>
      <c r="BI101" s="3">
        <v>20658.37</v>
      </c>
      <c r="BJ101" s="3">
        <v>0</v>
      </c>
      <c r="BK101" s="3">
        <v>0</v>
      </c>
      <c r="BL101" s="3">
        <v>1</v>
      </c>
      <c r="BM101" s="3">
        <v>0</v>
      </c>
      <c r="BN101" s="3">
        <v>21554.66</v>
      </c>
      <c r="BO101" s="3">
        <v>0</v>
      </c>
      <c r="BP101" s="3">
        <v>0</v>
      </c>
      <c r="BQ101" s="3">
        <v>0</v>
      </c>
      <c r="BR101" s="3">
        <v>95562.969999999987</v>
      </c>
      <c r="BS101" s="3">
        <v>14036.38</v>
      </c>
      <c r="BT101" s="3">
        <v>0</v>
      </c>
      <c r="BU101" s="3">
        <v>108740.83</v>
      </c>
      <c r="BV101" s="3">
        <v>0</v>
      </c>
      <c r="BW101" s="3"/>
      <c r="BX101" s="2">
        <v>204303.8</v>
      </c>
      <c r="BY101" s="3">
        <f t="shared" si="60"/>
        <v>204303.8</v>
      </c>
      <c r="BZ101" s="3">
        <f t="shared" si="61"/>
        <v>0</v>
      </c>
      <c r="CB101" s="3">
        <f t="shared" si="59"/>
        <v>14036.380000000001</v>
      </c>
      <c r="CC101" s="3">
        <f t="shared" si="62"/>
        <v>14036.38</v>
      </c>
      <c r="CD101" s="30">
        <f t="shared" si="63"/>
        <v>0</v>
      </c>
      <c r="CF101" s="24">
        <f t="shared" si="64"/>
        <v>95563.189999999944</v>
      </c>
      <c r="CG101" s="3">
        <f t="shared" si="65"/>
        <v>108740.83</v>
      </c>
      <c r="CH101" s="3">
        <f t="shared" si="66"/>
        <v>-0.21999999995750841</v>
      </c>
    </row>
    <row r="102" spans="1:86" ht="15" x14ac:dyDescent="0.25">
      <c r="A102" s="2">
        <v>2211</v>
      </c>
      <c r="B102" s="2" t="s">
        <v>514</v>
      </c>
      <c r="C102" s="2" t="s">
        <v>244</v>
      </c>
      <c r="D102" s="3">
        <v>-762.89</v>
      </c>
      <c r="E102" s="3">
        <v>22109.45</v>
      </c>
      <c r="F102" s="3">
        <v>789.19</v>
      </c>
      <c r="G102" s="3">
        <v>477118.01</v>
      </c>
      <c r="H102" s="3">
        <v>0</v>
      </c>
      <c r="I102" s="3">
        <v>4883.04</v>
      </c>
      <c r="J102" s="3">
        <v>0</v>
      </c>
      <c r="K102" s="3">
        <v>20805</v>
      </c>
      <c r="L102" s="3">
        <v>19325.5</v>
      </c>
      <c r="M102" s="3">
        <v>0</v>
      </c>
      <c r="N102" s="3">
        <v>0</v>
      </c>
      <c r="O102" s="3">
        <v>17283.62</v>
      </c>
      <c r="P102" s="3">
        <v>8272.69</v>
      </c>
      <c r="Q102" s="3">
        <v>1679.36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16721.919999999998</v>
      </c>
      <c r="X102" s="3">
        <v>0</v>
      </c>
      <c r="Y102" s="3">
        <v>0</v>
      </c>
      <c r="Z102" s="3">
        <v>0</v>
      </c>
      <c r="AA102" s="3">
        <v>32547</v>
      </c>
      <c r="AB102">
        <v>301440.68</v>
      </c>
      <c r="AC102">
        <v>2216.2399999999998</v>
      </c>
      <c r="AD102">
        <v>124267.08</v>
      </c>
      <c r="AE102">
        <v>15315.61</v>
      </c>
      <c r="AF102">
        <v>23290.560000000001</v>
      </c>
      <c r="AG102">
        <v>0</v>
      </c>
      <c r="AH102">
        <v>13385.68</v>
      </c>
      <c r="AI102">
        <v>2709.26</v>
      </c>
      <c r="AJ102">
        <v>1284</v>
      </c>
      <c r="AK102">
        <v>5370.57</v>
      </c>
      <c r="AL102">
        <v>628.87</v>
      </c>
      <c r="AM102">
        <v>5814.69</v>
      </c>
      <c r="AN102">
        <v>848.5</v>
      </c>
      <c r="AO102">
        <v>1466.31</v>
      </c>
      <c r="AP102">
        <v>1165.79</v>
      </c>
      <c r="AQ102">
        <v>10427.58</v>
      </c>
      <c r="AR102">
        <v>6736.5</v>
      </c>
      <c r="AS102">
        <v>921.63</v>
      </c>
      <c r="AT102">
        <v>34175.57</v>
      </c>
      <c r="AU102">
        <v>7383.45</v>
      </c>
      <c r="AV102">
        <v>0</v>
      </c>
      <c r="AW102">
        <v>482</v>
      </c>
      <c r="AX102">
        <v>4797.9399999999996</v>
      </c>
      <c r="AY102">
        <v>4395.67</v>
      </c>
      <c r="AZ102">
        <v>39088.730000000003</v>
      </c>
      <c r="BA102">
        <v>6240</v>
      </c>
      <c r="BB102">
        <v>11254.41</v>
      </c>
      <c r="BC102" s="3">
        <v>10793.57</v>
      </c>
      <c r="BD102" s="3">
        <v>0</v>
      </c>
      <c r="BE102" s="3">
        <v>0</v>
      </c>
      <c r="BF102" s="3">
        <v>0</v>
      </c>
      <c r="BG102" s="3">
        <v>10461.370000000001</v>
      </c>
      <c r="BH102" s="3">
        <v>529.67999999999995</v>
      </c>
      <c r="BI102" s="3">
        <v>17005.759999999998</v>
      </c>
      <c r="BJ102" s="3">
        <v>0</v>
      </c>
      <c r="BK102" s="3">
        <v>0</v>
      </c>
      <c r="BL102" s="3">
        <v>1</v>
      </c>
      <c r="BM102" s="3">
        <v>0</v>
      </c>
      <c r="BN102" s="3">
        <v>-348.02</v>
      </c>
      <c r="BO102" s="3">
        <v>0</v>
      </c>
      <c r="BP102" s="3">
        <v>5639.13</v>
      </c>
      <c r="BQ102" s="3">
        <v>0</v>
      </c>
      <c r="BR102" s="3">
        <v>-54749.889999999992</v>
      </c>
      <c r="BS102" s="3">
        <v>12503.84</v>
      </c>
      <c r="BT102" s="3">
        <v>0</v>
      </c>
      <c r="BU102" s="3">
        <v>27840.319999999992</v>
      </c>
      <c r="BV102" s="3">
        <v>0</v>
      </c>
      <c r="BW102" s="3"/>
      <c r="BX102" s="2">
        <v>-26909.57</v>
      </c>
      <c r="BY102" s="3">
        <f t="shared" si="60"/>
        <v>-26909.57</v>
      </c>
      <c r="BZ102" s="3">
        <f t="shared" si="61"/>
        <v>0</v>
      </c>
      <c r="CB102" s="3">
        <f t="shared" si="59"/>
        <v>12503.839999999997</v>
      </c>
      <c r="CC102" s="3">
        <f t="shared" si="62"/>
        <v>12503.84</v>
      </c>
      <c r="CD102" s="30">
        <f t="shared" si="63"/>
        <v>0</v>
      </c>
      <c r="CF102" s="24">
        <f t="shared" si="64"/>
        <v>-54749.559999999939</v>
      </c>
      <c r="CG102" s="3">
        <f t="shared" si="65"/>
        <v>27840.319999999992</v>
      </c>
      <c r="CH102" s="3">
        <f t="shared" si="66"/>
        <v>-0.33000000005267793</v>
      </c>
    </row>
    <row r="103" spans="1:86" ht="15" x14ac:dyDescent="0.25">
      <c r="A103" s="2">
        <v>2213</v>
      </c>
      <c r="B103" s="2" t="s">
        <v>515</v>
      </c>
      <c r="C103" s="2" t="s">
        <v>245</v>
      </c>
      <c r="D103" s="3">
        <v>39452.15</v>
      </c>
      <c r="E103" s="3">
        <v>30731.01</v>
      </c>
      <c r="F103" s="3">
        <v>2732.47</v>
      </c>
      <c r="G103" s="3">
        <v>503897</v>
      </c>
      <c r="H103" s="3">
        <v>0</v>
      </c>
      <c r="I103" s="3">
        <v>26382.73</v>
      </c>
      <c r="J103" s="3">
        <v>0</v>
      </c>
      <c r="K103" s="3">
        <v>31776.86</v>
      </c>
      <c r="L103" s="3">
        <v>20611.63</v>
      </c>
      <c r="M103" s="3">
        <v>300</v>
      </c>
      <c r="N103" s="3">
        <v>0</v>
      </c>
      <c r="O103" s="3">
        <v>14334.69</v>
      </c>
      <c r="P103" s="3">
        <v>12077.98</v>
      </c>
      <c r="Q103" s="3">
        <v>16167.57</v>
      </c>
      <c r="R103" s="3">
        <v>8.98</v>
      </c>
      <c r="S103" s="3">
        <v>14684.26</v>
      </c>
      <c r="T103" s="3">
        <v>0</v>
      </c>
      <c r="U103" s="3">
        <v>0</v>
      </c>
      <c r="V103" s="3">
        <v>0</v>
      </c>
      <c r="W103" s="3">
        <v>16074.7</v>
      </c>
      <c r="X103" s="3">
        <v>0</v>
      </c>
      <c r="Y103" s="3">
        <v>0</v>
      </c>
      <c r="Z103" s="3">
        <v>0</v>
      </c>
      <c r="AA103" s="3">
        <v>31559</v>
      </c>
      <c r="AB103">
        <v>286773.78999999998</v>
      </c>
      <c r="AC103">
        <v>5993.91</v>
      </c>
      <c r="AD103">
        <v>100582.22</v>
      </c>
      <c r="AE103">
        <v>12146.68</v>
      </c>
      <c r="AF103">
        <v>27879.66</v>
      </c>
      <c r="AG103">
        <v>0</v>
      </c>
      <c r="AH103">
        <v>13487.59</v>
      </c>
      <c r="AI103">
        <v>2402.9499999999998</v>
      </c>
      <c r="AJ103">
        <v>1140</v>
      </c>
      <c r="AK103">
        <v>5679.05</v>
      </c>
      <c r="AL103">
        <v>1404.78</v>
      </c>
      <c r="AM103">
        <v>8476.5300000000007</v>
      </c>
      <c r="AN103">
        <v>720</v>
      </c>
      <c r="AO103">
        <v>2908.98</v>
      </c>
      <c r="AP103">
        <v>1771.4</v>
      </c>
      <c r="AQ103">
        <v>13068.35</v>
      </c>
      <c r="AR103">
        <v>5489</v>
      </c>
      <c r="AS103">
        <v>1447.06</v>
      </c>
      <c r="AT103" s="25">
        <v>46924.36</v>
      </c>
      <c r="AU103">
        <v>15191.22</v>
      </c>
      <c r="AV103">
        <v>0</v>
      </c>
      <c r="AW103">
        <v>2097.8000000000002</v>
      </c>
      <c r="AX103">
        <v>2768.5</v>
      </c>
      <c r="AY103">
        <v>5183.34</v>
      </c>
      <c r="AZ103">
        <v>43842.45</v>
      </c>
      <c r="BA103">
        <v>29243</v>
      </c>
      <c r="BB103">
        <v>11985.34</v>
      </c>
      <c r="BC103" s="3">
        <v>13826.78</v>
      </c>
      <c r="BD103" s="3">
        <v>0</v>
      </c>
      <c r="BE103" s="3">
        <v>0</v>
      </c>
      <c r="BF103" s="3">
        <v>0</v>
      </c>
      <c r="BG103" s="3">
        <v>8236.39</v>
      </c>
      <c r="BH103" s="3">
        <v>3085.74</v>
      </c>
      <c r="BI103" s="3">
        <v>17005.759999999998</v>
      </c>
      <c r="BJ103" s="3">
        <v>0</v>
      </c>
      <c r="BK103" s="3">
        <v>0</v>
      </c>
      <c r="BL103" s="3">
        <v>1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48818.399999999994</v>
      </c>
      <c r="BS103" s="3">
        <v>19738.23</v>
      </c>
      <c r="BT103" s="3">
        <v>0</v>
      </c>
      <c r="BU103" s="3">
        <v>35483.58</v>
      </c>
      <c r="BV103" s="3">
        <v>0</v>
      </c>
      <c r="BW103" s="3"/>
      <c r="BX103" s="2">
        <v>84301.98</v>
      </c>
      <c r="BY103" s="3">
        <f t="shared" si="60"/>
        <v>84301.98</v>
      </c>
      <c r="BZ103" s="3">
        <f t="shared" si="61"/>
        <v>0</v>
      </c>
      <c r="CB103" s="3">
        <f t="shared" si="59"/>
        <v>19738.23</v>
      </c>
      <c r="CC103" s="3">
        <f t="shared" si="62"/>
        <v>19738.23</v>
      </c>
      <c r="CD103" s="30">
        <f t="shared" si="63"/>
        <v>0</v>
      </c>
      <c r="CF103" s="24">
        <f t="shared" si="64"/>
        <v>48818.109999999986</v>
      </c>
      <c r="CG103" s="3">
        <f t="shared" si="65"/>
        <v>35483.58</v>
      </c>
      <c r="CH103" s="3">
        <f t="shared" si="66"/>
        <v>0.29000000000814907</v>
      </c>
    </row>
    <row r="104" spans="1:86" ht="15" x14ac:dyDescent="0.25">
      <c r="A104" s="2">
        <v>2219</v>
      </c>
      <c r="B104" s="2" t="s">
        <v>516</v>
      </c>
      <c r="C104" s="2" t="s">
        <v>246</v>
      </c>
      <c r="D104" s="3">
        <v>369440.75</v>
      </c>
      <c r="E104" s="3">
        <v>-589.85</v>
      </c>
      <c r="F104" s="3">
        <v>5985.02</v>
      </c>
      <c r="G104" s="3">
        <v>1018247.74</v>
      </c>
      <c r="H104" s="3">
        <v>0</v>
      </c>
      <c r="I104" s="3">
        <v>96925.27</v>
      </c>
      <c r="J104" s="3">
        <v>0</v>
      </c>
      <c r="K104" s="3">
        <v>161245</v>
      </c>
      <c r="L104" s="3">
        <v>68373.25</v>
      </c>
      <c r="M104" s="3">
        <v>0</v>
      </c>
      <c r="N104" s="3">
        <v>0</v>
      </c>
      <c r="O104" s="3">
        <v>16502.79</v>
      </c>
      <c r="P104" s="3">
        <v>5659.77</v>
      </c>
      <c r="Q104" s="3">
        <v>28610.01</v>
      </c>
      <c r="R104" s="3">
        <v>7958.03</v>
      </c>
      <c r="S104" s="3">
        <v>5662.65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29465</v>
      </c>
      <c r="AB104">
        <v>568363.36</v>
      </c>
      <c r="AC104">
        <v>4516.46</v>
      </c>
      <c r="AD104">
        <v>325572.09000000003</v>
      </c>
      <c r="AE104">
        <v>250.27</v>
      </c>
      <c r="AF104">
        <v>57978.400000000001</v>
      </c>
      <c r="AG104">
        <v>0</v>
      </c>
      <c r="AH104">
        <v>22087.77</v>
      </c>
      <c r="AI104">
        <v>5575.11</v>
      </c>
      <c r="AJ104">
        <v>8593.44</v>
      </c>
      <c r="AK104">
        <v>13457.23</v>
      </c>
      <c r="AL104">
        <v>4443.17</v>
      </c>
      <c r="AM104">
        <v>75750.210000000006</v>
      </c>
      <c r="AN104">
        <v>1192.54</v>
      </c>
      <c r="AO104">
        <v>26294.05</v>
      </c>
      <c r="AP104">
        <v>5981.35</v>
      </c>
      <c r="AQ104">
        <v>11629.73</v>
      </c>
      <c r="AR104">
        <v>14595.75</v>
      </c>
      <c r="AS104">
        <v>2945.56</v>
      </c>
      <c r="AT104" s="25">
        <v>57247.42</v>
      </c>
      <c r="AU104">
        <v>14897.22</v>
      </c>
      <c r="AV104">
        <v>0</v>
      </c>
      <c r="AW104">
        <v>31454.07</v>
      </c>
      <c r="AX104">
        <v>5169.75</v>
      </c>
      <c r="AY104">
        <v>6397.71</v>
      </c>
      <c r="AZ104">
        <v>58997.41</v>
      </c>
      <c r="BA104">
        <v>34732.1</v>
      </c>
      <c r="BB104">
        <v>33156.06</v>
      </c>
      <c r="BC104" s="3">
        <v>30102.799999999999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20089.79</v>
      </c>
      <c r="BJ104" s="3">
        <v>0</v>
      </c>
      <c r="BK104" s="3">
        <v>0</v>
      </c>
      <c r="BL104" s="3">
        <v>1</v>
      </c>
      <c r="BM104" s="3">
        <v>0</v>
      </c>
      <c r="BN104" s="3">
        <v>28137.38</v>
      </c>
      <c r="BO104" s="3">
        <v>0</v>
      </c>
      <c r="BP104" s="3">
        <v>0</v>
      </c>
      <c r="BQ104" s="3">
        <v>0</v>
      </c>
      <c r="BR104" s="3">
        <v>386709.16</v>
      </c>
      <c r="BS104" s="3">
        <v>-2062.5700000000002</v>
      </c>
      <c r="BT104" s="3">
        <v>0</v>
      </c>
      <c r="BU104" s="3">
        <v>-589.85</v>
      </c>
      <c r="BV104" s="3">
        <v>0</v>
      </c>
      <c r="BW104" s="3"/>
      <c r="BX104" s="2">
        <v>386119.31</v>
      </c>
      <c r="BY104" s="3">
        <f t="shared" si="60"/>
        <v>386119.31</v>
      </c>
      <c r="BZ104" s="3">
        <f t="shared" si="61"/>
        <v>0</v>
      </c>
      <c r="CB104" s="3">
        <f t="shared" si="59"/>
        <v>-2062.5699999999997</v>
      </c>
      <c r="CC104" s="3">
        <f t="shared" si="62"/>
        <v>-2062.5700000000002</v>
      </c>
      <c r="CD104" s="30">
        <f t="shared" si="63"/>
        <v>0</v>
      </c>
      <c r="CF104" s="24">
        <f t="shared" si="64"/>
        <v>386709.22999999975</v>
      </c>
      <c r="CG104" s="3">
        <f t="shared" si="65"/>
        <v>-589.85</v>
      </c>
      <c r="CH104" s="3">
        <f t="shared" si="66"/>
        <v>-6.9999999750848474E-2</v>
      </c>
    </row>
    <row r="105" spans="1:86" ht="15" x14ac:dyDescent="0.25">
      <c r="A105" s="2">
        <v>2223</v>
      </c>
      <c r="B105" s="2" t="s">
        <v>517</v>
      </c>
      <c r="C105" s="2" t="s">
        <v>247</v>
      </c>
      <c r="D105" s="3">
        <v>417196.99</v>
      </c>
      <c r="E105" s="3">
        <v>-21601.82</v>
      </c>
      <c r="F105" s="3">
        <v>17037.07</v>
      </c>
      <c r="G105" s="3">
        <v>932671.32</v>
      </c>
      <c r="H105" s="3">
        <v>0</v>
      </c>
      <c r="I105" s="3">
        <v>29834.45</v>
      </c>
      <c r="J105" s="3">
        <v>0</v>
      </c>
      <c r="K105" s="3">
        <v>88280</v>
      </c>
      <c r="L105" s="3">
        <v>49300.13</v>
      </c>
      <c r="M105" s="3">
        <v>0</v>
      </c>
      <c r="N105" s="3">
        <v>0</v>
      </c>
      <c r="O105" s="3">
        <v>26366.33</v>
      </c>
      <c r="P105" s="3">
        <v>21473.11</v>
      </c>
      <c r="Q105" s="3">
        <v>0</v>
      </c>
      <c r="R105" s="3">
        <v>0</v>
      </c>
      <c r="S105" s="3">
        <v>14023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34443</v>
      </c>
      <c r="AB105">
        <v>555423.56999999995</v>
      </c>
      <c r="AC105">
        <v>862.7</v>
      </c>
      <c r="AD105">
        <v>192695.39</v>
      </c>
      <c r="AE105">
        <v>0</v>
      </c>
      <c r="AF105">
        <v>45859.81</v>
      </c>
      <c r="AG105">
        <v>0</v>
      </c>
      <c r="AH105">
        <v>25353.31</v>
      </c>
      <c r="AI105">
        <v>4237.63</v>
      </c>
      <c r="AJ105">
        <v>2745.95</v>
      </c>
      <c r="AK105">
        <v>2373.46</v>
      </c>
      <c r="AL105">
        <v>6402.31</v>
      </c>
      <c r="AM105">
        <v>8278.5300000000007</v>
      </c>
      <c r="AN105">
        <v>1622.46</v>
      </c>
      <c r="AO105">
        <v>42551.63</v>
      </c>
      <c r="AP105">
        <v>3001.4</v>
      </c>
      <c r="AQ105">
        <v>32210.240000000002</v>
      </c>
      <c r="AR105">
        <v>27904</v>
      </c>
      <c r="AS105">
        <v>2745.28</v>
      </c>
      <c r="AT105">
        <v>36760.199999999997</v>
      </c>
      <c r="AU105">
        <v>7131.78</v>
      </c>
      <c r="AV105">
        <v>0</v>
      </c>
      <c r="AW105">
        <v>2828.79</v>
      </c>
      <c r="AX105">
        <v>5367.25</v>
      </c>
      <c r="AY105">
        <v>17367.080000000002</v>
      </c>
      <c r="AZ105">
        <v>64232.85</v>
      </c>
      <c r="BA105">
        <v>8758.86</v>
      </c>
      <c r="BB105">
        <v>31338.18</v>
      </c>
      <c r="BC105" s="3">
        <v>22929.31</v>
      </c>
      <c r="BD105" s="3">
        <v>0</v>
      </c>
      <c r="BE105" s="3">
        <v>0</v>
      </c>
      <c r="BF105" s="3">
        <v>0</v>
      </c>
      <c r="BG105" s="3">
        <v>8018.97</v>
      </c>
      <c r="BH105" s="3">
        <v>1200</v>
      </c>
      <c r="BI105" s="3">
        <v>20199.38</v>
      </c>
      <c r="BJ105" s="3">
        <v>0</v>
      </c>
      <c r="BK105" s="3">
        <v>0</v>
      </c>
      <c r="BL105" s="3">
        <v>1</v>
      </c>
      <c r="BM105" s="3">
        <v>0</v>
      </c>
      <c r="BN105" s="3">
        <v>12363.81</v>
      </c>
      <c r="BO105" s="3">
        <v>0</v>
      </c>
      <c r="BP105" s="3">
        <v>4116.05</v>
      </c>
      <c r="BQ105" s="3">
        <v>0</v>
      </c>
      <c r="BR105" s="3">
        <v>462606.73</v>
      </c>
      <c r="BS105" s="3">
        <v>20756.59</v>
      </c>
      <c r="BT105" s="3">
        <v>0</v>
      </c>
      <c r="BU105" s="3">
        <v>-30820.79</v>
      </c>
      <c r="BV105" s="3">
        <v>0</v>
      </c>
      <c r="BW105" s="3"/>
      <c r="BX105" s="2">
        <v>431785.94</v>
      </c>
      <c r="BY105" s="3">
        <f t="shared" si="60"/>
        <v>431785.94</v>
      </c>
      <c r="BZ105" s="3">
        <f t="shared" si="61"/>
        <v>0</v>
      </c>
      <c r="CB105" s="3">
        <f t="shared" si="59"/>
        <v>20756.59</v>
      </c>
      <c r="CC105" s="3">
        <f t="shared" si="62"/>
        <v>20756.59</v>
      </c>
      <c r="CD105" s="30">
        <f t="shared" si="63"/>
        <v>0</v>
      </c>
      <c r="CF105" s="24">
        <f t="shared" si="64"/>
        <v>462606.35999999987</v>
      </c>
      <c r="CG105" s="3">
        <f t="shared" si="65"/>
        <v>-30820.79</v>
      </c>
      <c r="CH105" s="3">
        <f t="shared" si="66"/>
        <v>0.37000000013358658</v>
      </c>
    </row>
    <row r="106" spans="1:86" ht="15" x14ac:dyDescent="0.25">
      <c r="A106" s="2">
        <v>2224</v>
      </c>
      <c r="B106" s="2" t="s">
        <v>518</v>
      </c>
      <c r="C106" s="2" t="s">
        <v>248</v>
      </c>
      <c r="D106" s="3">
        <v>310113.45</v>
      </c>
      <c r="E106" s="3">
        <v>3728.5</v>
      </c>
      <c r="F106" s="3">
        <v>-14995.29</v>
      </c>
      <c r="G106" s="3">
        <v>1044338.15</v>
      </c>
      <c r="H106" s="3">
        <v>0</v>
      </c>
      <c r="I106" s="3">
        <v>16711.77</v>
      </c>
      <c r="J106" s="3">
        <v>0</v>
      </c>
      <c r="K106" s="3">
        <v>114337.8</v>
      </c>
      <c r="L106" s="3">
        <v>54366.13</v>
      </c>
      <c r="M106" s="3">
        <v>0</v>
      </c>
      <c r="N106" s="3">
        <v>20</v>
      </c>
      <c r="O106" s="3">
        <v>16073.16</v>
      </c>
      <c r="P106" s="3">
        <v>13663.97</v>
      </c>
      <c r="Q106" s="3">
        <v>2096.09</v>
      </c>
      <c r="R106" s="3">
        <v>1169.45</v>
      </c>
      <c r="S106" s="3">
        <v>12227.35</v>
      </c>
      <c r="T106" s="3">
        <v>0</v>
      </c>
      <c r="U106" s="3">
        <v>0</v>
      </c>
      <c r="V106" s="3">
        <v>0</v>
      </c>
      <c r="W106" s="3">
        <v>367.5</v>
      </c>
      <c r="X106" s="3">
        <v>0</v>
      </c>
      <c r="Y106" s="3">
        <v>0</v>
      </c>
      <c r="Z106" s="3">
        <v>0</v>
      </c>
      <c r="AA106" s="3">
        <v>29068</v>
      </c>
      <c r="AB106">
        <v>558118.44999999995</v>
      </c>
      <c r="AC106">
        <v>1760.72</v>
      </c>
      <c r="AD106">
        <v>312610.64</v>
      </c>
      <c r="AE106">
        <v>0</v>
      </c>
      <c r="AF106">
        <v>46581.13</v>
      </c>
      <c r="AG106">
        <v>0</v>
      </c>
      <c r="AH106">
        <v>29066.01</v>
      </c>
      <c r="AI106">
        <v>4570.41</v>
      </c>
      <c r="AJ106">
        <v>3703.93</v>
      </c>
      <c r="AK106">
        <v>13696.5</v>
      </c>
      <c r="AL106">
        <v>3943.89</v>
      </c>
      <c r="AM106">
        <v>42617.51</v>
      </c>
      <c r="AN106">
        <v>2610.9</v>
      </c>
      <c r="AO106">
        <v>49001.42</v>
      </c>
      <c r="AP106">
        <v>5775.63</v>
      </c>
      <c r="AQ106">
        <v>31751.83</v>
      </c>
      <c r="AR106">
        <v>14471</v>
      </c>
      <c r="AS106">
        <v>1743.12</v>
      </c>
      <c r="AT106">
        <v>59177.43</v>
      </c>
      <c r="AU106">
        <v>36742.639999999999</v>
      </c>
      <c r="AV106">
        <v>0</v>
      </c>
      <c r="AW106">
        <v>10410.66</v>
      </c>
      <c r="AX106">
        <v>5169.75</v>
      </c>
      <c r="AY106">
        <v>6839.83</v>
      </c>
      <c r="AZ106">
        <v>69074.100000000006</v>
      </c>
      <c r="BA106">
        <v>16623</v>
      </c>
      <c r="BB106">
        <v>17884.29</v>
      </c>
      <c r="BC106" s="3">
        <v>24334.240000000002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20406.03</v>
      </c>
      <c r="BJ106" s="3">
        <v>0</v>
      </c>
      <c r="BK106" s="3">
        <v>0</v>
      </c>
      <c r="BL106" s="3">
        <v>1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245906.56</v>
      </c>
      <c r="BS106" s="3">
        <v>5410.74</v>
      </c>
      <c r="BT106" s="3">
        <v>0</v>
      </c>
      <c r="BU106" s="3">
        <v>4096</v>
      </c>
      <c r="BV106" s="3">
        <v>0</v>
      </c>
      <c r="BW106" s="3"/>
      <c r="BX106" s="2">
        <v>250002.56</v>
      </c>
      <c r="BY106" s="3">
        <f t="shared" si="60"/>
        <v>250002.56</v>
      </c>
      <c r="BZ106" s="24">
        <f t="shared" si="61"/>
        <v>0</v>
      </c>
      <c r="CB106" s="3">
        <f t="shared" si="59"/>
        <v>5410.739999999998</v>
      </c>
      <c r="CC106" s="3">
        <f t="shared" si="62"/>
        <v>5410.74</v>
      </c>
      <c r="CD106" s="30">
        <f t="shared" si="63"/>
        <v>0</v>
      </c>
      <c r="CF106" s="24">
        <f t="shared" si="64"/>
        <v>245906.2899999998</v>
      </c>
      <c r="CG106" s="3">
        <f t="shared" si="65"/>
        <v>4096</v>
      </c>
      <c r="CH106" s="3">
        <f t="shared" si="66"/>
        <v>0.27000000019324943</v>
      </c>
    </row>
    <row r="107" spans="1:86" ht="15" x14ac:dyDescent="0.25">
      <c r="A107" s="2">
        <v>2227</v>
      </c>
      <c r="B107" s="2" t="s">
        <v>519</v>
      </c>
      <c r="C107" s="2" t="s">
        <v>249</v>
      </c>
      <c r="D107" s="3">
        <v>86145.85</v>
      </c>
      <c r="E107" s="3">
        <v>0</v>
      </c>
      <c r="F107" s="3">
        <v>3463.85</v>
      </c>
      <c r="G107" s="3">
        <v>801031.67</v>
      </c>
      <c r="H107" s="3">
        <v>0</v>
      </c>
      <c r="I107" s="3">
        <v>77425.070000000007</v>
      </c>
      <c r="J107" s="3">
        <v>0</v>
      </c>
      <c r="K107" s="3">
        <v>86930</v>
      </c>
      <c r="L107" s="3">
        <v>42872.63</v>
      </c>
      <c r="M107" s="3">
        <v>3000</v>
      </c>
      <c r="N107" s="3">
        <v>0</v>
      </c>
      <c r="O107" s="3">
        <v>25494.1</v>
      </c>
      <c r="P107" s="3">
        <v>85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53419</v>
      </c>
      <c r="AB107">
        <v>460430.18</v>
      </c>
      <c r="AC107">
        <v>1778.61</v>
      </c>
      <c r="AD107">
        <v>284891.73</v>
      </c>
      <c r="AE107">
        <v>27726.3</v>
      </c>
      <c r="AF107">
        <v>41845.57</v>
      </c>
      <c r="AG107">
        <v>0</v>
      </c>
      <c r="AH107">
        <v>53453.2</v>
      </c>
      <c r="AI107">
        <v>4370.08</v>
      </c>
      <c r="AJ107">
        <v>3610</v>
      </c>
      <c r="AK107">
        <v>2009.28</v>
      </c>
      <c r="AL107">
        <v>1081.92</v>
      </c>
      <c r="AM107">
        <v>29711.47</v>
      </c>
      <c r="AN107">
        <v>0</v>
      </c>
      <c r="AO107">
        <v>2536.87</v>
      </c>
      <c r="AP107">
        <v>613.62</v>
      </c>
      <c r="AQ107">
        <v>9477.77</v>
      </c>
      <c r="AR107">
        <v>10728.5</v>
      </c>
      <c r="AS107">
        <v>3332.88</v>
      </c>
      <c r="AT107">
        <v>34223.81</v>
      </c>
      <c r="AU107">
        <v>15516.49</v>
      </c>
      <c r="AV107">
        <v>0</v>
      </c>
      <c r="AW107">
        <v>1937.39</v>
      </c>
      <c r="AX107">
        <v>35226.5</v>
      </c>
      <c r="AY107">
        <v>860.94</v>
      </c>
      <c r="AZ107">
        <v>69519.47</v>
      </c>
      <c r="BA107">
        <v>14247.54</v>
      </c>
      <c r="BB107">
        <v>15664.98</v>
      </c>
      <c r="BC107" s="3">
        <v>17347.63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19166.150000000001</v>
      </c>
      <c r="BJ107" s="3">
        <v>0</v>
      </c>
      <c r="BK107" s="3">
        <v>0</v>
      </c>
      <c r="BL107" s="3">
        <v>1</v>
      </c>
      <c r="BM107" s="3">
        <v>0</v>
      </c>
      <c r="BN107" s="3">
        <v>7250.84</v>
      </c>
      <c r="BO107" s="3">
        <v>0</v>
      </c>
      <c r="BP107" s="3">
        <v>0</v>
      </c>
      <c r="BQ107" s="3">
        <v>0</v>
      </c>
      <c r="BR107" s="3">
        <v>34260.559999999998</v>
      </c>
      <c r="BS107" s="3">
        <v>15379.16</v>
      </c>
      <c r="BT107" s="3">
        <v>0</v>
      </c>
      <c r="BU107" s="3">
        <v>0</v>
      </c>
      <c r="BV107" s="3">
        <v>0</v>
      </c>
      <c r="BW107" s="3"/>
      <c r="BX107" s="2">
        <v>34260.559999999998</v>
      </c>
      <c r="BY107" s="3">
        <f t="shared" si="60"/>
        <v>34260.559999999998</v>
      </c>
      <c r="BZ107" s="3">
        <f t="shared" si="61"/>
        <v>0</v>
      </c>
      <c r="CB107" s="3">
        <f t="shared" si="59"/>
        <v>15379.16</v>
      </c>
      <c r="CC107" s="3">
        <f t="shared" si="62"/>
        <v>15379.16</v>
      </c>
      <c r="CD107" s="30">
        <f t="shared" si="63"/>
        <v>0</v>
      </c>
      <c r="CF107" s="24">
        <f t="shared" si="64"/>
        <v>34260.590000000084</v>
      </c>
      <c r="CG107" s="3">
        <f t="shared" si="65"/>
        <v>0</v>
      </c>
      <c r="CH107" s="3">
        <f t="shared" si="66"/>
        <v>-3.0000000086147338E-2</v>
      </c>
    </row>
    <row r="108" spans="1:86" ht="15" x14ac:dyDescent="0.25">
      <c r="A108" s="2">
        <v>2228</v>
      </c>
      <c r="B108" s="2" t="s">
        <v>520</v>
      </c>
      <c r="C108" s="2" t="s">
        <v>250</v>
      </c>
      <c r="D108" s="3">
        <v>262133.42</v>
      </c>
      <c r="E108" s="3">
        <v>58415.16</v>
      </c>
      <c r="F108" s="3">
        <v>16697.07</v>
      </c>
      <c r="G108" s="3">
        <v>1770766.66</v>
      </c>
      <c r="H108" s="3">
        <v>0</v>
      </c>
      <c r="I108" s="3">
        <v>123488.99</v>
      </c>
      <c r="J108" s="3">
        <v>0</v>
      </c>
      <c r="K108" s="3">
        <v>202895</v>
      </c>
      <c r="L108" s="3">
        <v>86255.55</v>
      </c>
      <c r="M108" s="3">
        <v>0</v>
      </c>
      <c r="N108" s="3">
        <v>0</v>
      </c>
      <c r="O108" s="3">
        <v>36108.120000000003</v>
      </c>
      <c r="P108" s="3">
        <v>45108.77</v>
      </c>
      <c r="Q108" s="3">
        <v>17308.45</v>
      </c>
      <c r="R108" s="3">
        <v>0</v>
      </c>
      <c r="S108" s="3">
        <v>31114.29</v>
      </c>
      <c r="T108" s="3">
        <v>0</v>
      </c>
      <c r="U108" s="3">
        <v>0</v>
      </c>
      <c r="V108" s="3">
        <v>0</v>
      </c>
      <c r="W108" s="3">
        <v>17105.38</v>
      </c>
      <c r="X108" s="3">
        <v>0</v>
      </c>
      <c r="Y108" s="3">
        <v>0</v>
      </c>
      <c r="Z108" s="3">
        <v>0</v>
      </c>
      <c r="AA108" s="3">
        <v>19934</v>
      </c>
      <c r="AB108">
        <v>1139198.92</v>
      </c>
      <c r="AC108">
        <v>21453.75</v>
      </c>
      <c r="AD108">
        <v>359365.96</v>
      </c>
      <c r="AE108">
        <v>55120.77</v>
      </c>
      <c r="AF108">
        <v>113335.92</v>
      </c>
      <c r="AG108">
        <v>0</v>
      </c>
      <c r="AH108">
        <v>61826.18</v>
      </c>
      <c r="AI108">
        <v>9649.77</v>
      </c>
      <c r="AJ108">
        <v>3878.99</v>
      </c>
      <c r="AK108">
        <v>24326.400000000001</v>
      </c>
      <c r="AL108">
        <v>2664.23</v>
      </c>
      <c r="AM108">
        <v>26043.919999999998</v>
      </c>
      <c r="AN108">
        <v>3983.94</v>
      </c>
      <c r="AO108">
        <v>7251.11</v>
      </c>
      <c r="AP108">
        <v>8190.06</v>
      </c>
      <c r="AQ108">
        <v>54492.25</v>
      </c>
      <c r="AR108">
        <v>37376</v>
      </c>
      <c r="AS108">
        <v>8214.59</v>
      </c>
      <c r="AT108">
        <v>99617.59</v>
      </c>
      <c r="AU108">
        <v>31033.87</v>
      </c>
      <c r="AV108">
        <v>0</v>
      </c>
      <c r="AW108">
        <v>2095.87</v>
      </c>
      <c r="AX108">
        <v>11158.5</v>
      </c>
      <c r="AY108">
        <v>18485.34</v>
      </c>
      <c r="AZ108">
        <v>101428.8</v>
      </c>
      <c r="BA108">
        <v>75048.039999999994</v>
      </c>
      <c r="BB108">
        <v>23139.85</v>
      </c>
      <c r="BC108" s="3">
        <v>31891.87</v>
      </c>
      <c r="BD108" s="3">
        <v>0</v>
      </c>
      <c r="BE108" s="3">
        <v>0</v>
      </c>
      <c r="BF108" s="3">
        <v>0</v>
      </c>
      <c r="BG108" s="3">
        <v>13356.52</v>
      </c>
      <c r="BH108" s="3">
        <v>1332.93</v>
      </c>
      <c r="BI108" s="3">
        <v>26242.21</v>
      </c>
      <c r="BJ108" s="3">
        <v>0</v>
      </c>
      <c r="BK108" s="3">
        <v>0</v>
      </c>
      <c r="BL108" s="3">
        <v>1</v>
      </c>
      <c r="BM108" s="3">
        <v>0</v>
      </c>
      <c r="BN108" s="3">
        <v>38028</v>
      </c>
      <c r="BO108" s="3">
        <v>0</v>
      </c>
      <c r="BP108" s="3">
        <v>0</v>
      </c>
      <c r="BQ108" s="3">
        <v>0</v>
      </c>
      <c r="BR108" s="3">
        <v>264840.37999999995</v>
      </c>
      <c r="BS108" s="3">
        <v>4911.28</v>
      </c>
      <c r="BT108" s="3">
        <v>0</v>
      </c>
      <c r="BU108" s="3">
        <v>60831.090000000004</v>
      </c>
      <c r="BV108" s="3">
        <v>0</v>
      </c>
      <c r="BW108" s="3"/>
      <c r="BX108" s="2">
        <v>325671.46999999997</v>
      </c>
      <c r="BY108" s="3">
        <f t="shared" si="60"/>
        <v>325671.46999999997</v>
      </c>
      <c r="BZ108" s="3">
        <f t="shared" si="61"/>
        <v>0</v>
      </c>
      <c r="CB108" s="3">
        <f t="shared" si="59"/>
        <v>4911.2799999999988</v>
      </c>
      <c r="CC108" s="3">
        <f t="shared" si="62"/>
        <v>4911.28</v>
      </c>
      <c r="CD108" s="30">
        <f t="shared" si="63"/>
        <v>0</v>
      </c>
      <c r="CF108" s="24">
        <f t="shared" si="64"/>
        <v>264840.75999999978</v>
      </c>
      <c r="CG108" s="3">
        <f t="shared" si="65"/>
        <v>60831.090000000004</v>
      </c>
      <c r="CH108" s="3">
        <f t="shared" si="66"/>
        <v>-0.37999999980820576</v>
      </c>
    </row>
    <row r="109" spans="1:86" ht="15" x14ac:dyDescent="0.25">
      <c r="A109" s="2">
        <v>2229</v>
      </c>
      <c r="B109" s="2" t="s">
        <v>521</v>
      </c>
      <c r="C109" s="2" t="s">
        <v>251</v>
      </c>
      <c r="D109" s="3">
        <v>60939.16</v>
      </c>
      <c r="E109" s="3">
        <v>-35249.9</v>
      </c>
      <c r="F109" s="3">
        <v>4162.84</v>
      </c>
      <c r="G109" s="3">
        <v>613807.81000000006</v>
      </c>
      <c r="H109" s="3">
        <v>0</v>
      </c>
      <c r="I109" s="3">
        <v>53587.89</v>
      </c>
      <c r="J109" s="3">
        <v>0</v>
      </c>
      <c r="K109" s="3">
        <v>26580</v>
      </c>
      <c r="L109" s="3">
        <v>22212.85</v>
      </c>
      <c r="M109" s="3">
        <v>0</v>
      </c>
      <c r="N109" s="3">
        <v>236.61</v>
      </c>
      <c r="O109" s="3">
        <v>13720.45</v>
      </c>
      <c r="P109" s="3">
        <v>16369.98</v>
      </c>
      <c r="Q109" s="3">
        <v>982.86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30287.64</v>
      </c>
      <c r="X109" s="3">
        <v>0</v>
      </c>
      <c r="Y109" s="3">
        <v>0</v>
      </c>
      <c r="Z109" s="3">
        <v>0</v>
      </c>
      <c r="AA109" s="3">
        <v>41865</v>
      </c>
      <c r="AB109">
        <v>365280.38</v>
      </c>
      <c r="AC109">
        <v>6121.17</v>
      </c>
      <c r="AD109">
        <v>115067.67</v>
      </c>
      <c r="AE109">
        <v>0</v>
      </c>
      <c r="AF109">
        <v>31130.28</v>
      </c>
      <c r="AG109">
        <v>0</v>
      </c>
      <c r="AH109">
        <v>23228.33</v>
      </c>
      <c r="AI109">
        <v>2961.86</v>
      </c>
      <c r="AJ109">
        <v>3009.15</v>
      </c>
      <c r="AK109">
        <v>8403.14</v>
      </c>
      <c r="AL109">
        <v>879.06</v>
      </c>
      <c r="AM109">
        <v>10183.48</v>
      </c>
      <c r="AN109">
        <v>1577.86</v>
      </c>
      <c r="AO109">
        <v>25153.439999999999</v>
      </c>
      <c r="AP109">
        <v>0</v>
      </c>
      <c r="AQ109">
        <v>12897.45</v>
      </c>
      <c r="AR109">
        <v>8857.25</v>
      </c>
      <c r="AS109">
        <v>1795.23</v>
      </c>
      <c r="AT109">
        <v>28668.13</v>
      </c>
      <c r="AU109">
        <v>12280.91</v>
      </c>
      <c r="AV109">
        <v>0</v>
      </c>
      <c r="AW109">
        <v>988.27</v>
      </c>
      <c r="AX109">
        <v>3672.5</v>
      </c>
      <c r="AY109">
        <v>4653.01</v>
      </c>
      <c r="AZ109">
        <v>48212.1</v>
      </c>
      <c r="BA109">
        <v>14991.44</v>
      </c>
      <c r="BB109">
        <v>17104.650000000001</v>
      </c>
      <c r="BC109" s="3">
        <v>22244.560000000001</v>
      </c>
      <c r="BD109" s="3">
        <v>0</v>
      </c>
      <c r="BE109" s="3">
        <v>0</v>
      </c>
      <c r="BF109" s="3">
        <v>0</v>
      </c>
      <c r="BG109" s="3">
        <v>30637</v>
      </c>
      <c r="BH109" s="3">
        <v>0</v>
      </c>
      <c r="BI109" s="3">
        <v>17913.75</v>
      </c>
      <c r="BJ109" s="3">
        <v>0</v>
      </c>
      <c r="BK109" s="3">
        <v>0</v>
      </c>
      <c r="BL109" s="3">
        <v>1</v>
      </c>
      <c r="BM109" s="3">
        <v>0</v>
      </c>
      <c r="BN109" s="3">
        <v>15081.08</v>
      </c>
      <c r="BO109" s="3">
        <v>0</v>
      </c>
      <c r="BP109" s="3">
        <v>550</v>
      </c>
      <c r="BQ109" s="3">
        <v>0</v>
      </c>
      <c r="BR109" s="3">
        <v>80941.13</v>
      </c>
      <c r="BS109" s="3">
        <v>6445.51</v>
      </c>
      <c r="BT109" s="3">
        <v>0</v>
      </c>
      <c r="BU109" s="3">
        <v>-35599.26</v>
      </c>
      <c r="BV109" s="3">
        <v>0</v>
      </c>
      <c r="BW109" s="3"/>
      <c r="BX109" s="2">
        <v>45341.87</v>
      </c>
      <c r="BY109" s="3">
        <f t="shared" si="60"/>
        <v>45341.87</v>
      </c>
      <c r="BZ109" s="3">
        <f t="shared" si="61"/>
        <v>0</v>
      </c>
      <c r="CB109" s="3">
        <f t="shared" si="59"/>
        <v>6445.51</v>
      </c>
      <c r="CC109" s="3">
        <f t="shared" si="62"/>
        <v>6445.51</v>
      </c>
      <c r="CD109" s="30">
        <f t="shared" si="63"/>
        <v>0</v>
      </c>
      <c r="CF109" s="24">
        <f t="shared" si="64"/>
        <v>80941.290000000037</v>
      </c>
      <c r="CG109" s="3">
        <f t="shared" si="65"/>
        <v>-35599.26</v>
      </c>
      <c r="CH109" s="3">
        <f t="shared" si="66"/>
        <v>-0.16000000003259629</v>
      </c>
    </row>
    <row r="110" spans="1:86" ht="15" x14ac:dyDescent="0.25">
      <c r="A110" s="2">
        <v>2239</v>
      </c>
      <c r="B110" s="2" t="s">
        <v>522</v>
      </c>
      <c r="C110" s="2" t="s">
        <v>252</v>
      </c>
      <c r="D110" s="3">
        <v>185926.49</v>
      </c>
      <c r="E110" s="3">
        <v>-1353.22</v>
      </c>
      <c r="F110" s="3">
        <v>11103.66</v>
      </c>
      <c r="G110" s="3">
        <v>906427.54</v>
      </c>
      <c r="H110" s="3">
        <v>0</v>
      </c>
      <c r="I110" s="3">
        <v>67716.03</v>
      </c>
      <c r="J110" s="3">
        <v>0</v>
      </c>
      <c r="K110" s="3">
        <v>143387</v>
      </c>
      <c r="L110" s="3">
        <v>54680.5</v>
      </c>
      <c r="M110" s="3">
        <v>0</v>
      </c>
      <c r="N110" s="3">
        <v>2673.7</v>
      </c>
      <c r="O110" s="3">
        <v>12254.3</v>
      </c>
      <c r="P110" s="3">
        <v>15408.54</v>
      </c>
      <c r="Q110" s="3">
        <v>142.31</v>
      </c>
      <c r="R110" s="3">
        <v>0</v>
      </c>
      <c r="S110" s="3">
        <v>4593</v>
      </c>
      <c r="T110" s="3">
        <v>0</v>
      </c>
      <c r="U110" s="3">
        <v>0</v>
      </c>
      <c r="V110" s="3">
        <v>0</v>
      </c>
      <c r="W110" s="3">
        <v>2707.3</v>
      </c>
      <c r="X110" s="3">
        <v>0</v>
      </c>
      <c r="Y110" s="3">
        <v>0</v>
      </c>
      <c r="Z110" s="3">
        <v>0</v>
      </c>
      <c r="AA110" s="3">
        <v>17658</v>
      </c>
      <c r="AB110">
        <v>522613.61</v>
      </c>
      <c r="AC110">
        <v>5971.63</v>
      </c>
      <c r="AD110">
        <v>174752.15</v>
      </c>
      <c r="AE110">
        <v>38511.269999999997</v>
      </c>
      <c r="AF110">
        <v>94436.96</v>
      </c>
      <c r="AG110">
        <v>0</v>
      </c>
      <c r="AH110">
        <v>20765.45</v>
      </c>
      <c r="AI110">
        <v>4263.1899999999996</v>
      </c>
      <c r="AJ110">
        <v>10215.98</v>
      </c>
      <c r="AK110">
        <v>12055.93</v>
      </c>
      <c r="AL110">
        <v>1122.49</v>
      </c>
      <c r="AM110">
        <v>19754.12</v>
      </c>
      <c r="AN110">
        <v>4519.2</v>
      </c>
      <c r="AO110">
        <v>3969.97</v>
      </c>
      <c r="AP110">
        <v>1897.98</v>
      </c>
      <c r="AQ110">
        <v>21370.1</v>
      </c>
      <c r="AR110">
        <v>14471</v>
      </c>
      <c r="AS110">
        <v>7554.93</v>
      </c>
      <c r="AT110">
        <v>60503.8</v>
      </c>
      <c r="AU110">
        <v>13779.16</v>
      </c>
      <c r="AV110">
        <v>0</v>
      </c>
      <c r="AW110">
        <v>18774.810000000001</v>
      </c>
      <c r="AX110">
        <v>4839.5</v>
      </c>
      <c r="AY110">
        <v>12358.26</v>
      </c>
      <c r="AZ110">
        <v>57817.4</v>
      </c>
      <c r="BA110">
        <v>3001</v>
      </c>
      <c r="BB110">
        <v>39177.589999999997</v>
      </c>
      <c r="BC110" s="3">
        <v>18417.830000000002</v>
      </c>
      <c r="BD110" s="3">
        <v>0</v>
      </c>
      <c r="BE110" s="3">
        <v>0</v>
      </c>
      <c r="BF110" s="3">
        <v>0</v>
      </c>
      <c r="BG110" s="3">
        <v>0</v>
      </c>
      <c r="BH110" s="3">
        <v>5278.7</v>
      </c>
      <c r="BI110" s="3">
        <v>19228.77</v>
      </c>
      <c r="BJ110" s="3">
        <v>0</v>
      </c>
      <c r="BK110" s="3">
        <v>0</v>
      </c>
      <c r="BL110" s="3">
        <v>1</v>
      </c>
      <c r="BM110" s="3">
        <v>0</v>
      </c>
      <c r="BN110" s="3">
        <v>10473.44</v>
      </c>
      <c r="BO110" s="3">
        <v>0</v>
      </c>
      <c r="BP110" s="3">
        <v>0</v>
      </c>
      <c r="BQ110" s="3">
        <v>0</v>
      </c>
      <c r="BR110" s="3">
        <v>223952.44</v>
      </c>
      <c r="BS110" s="3">
        <v>19858.990000000002</v>
      </c>
      <c r="BT110" s="3">
        <v>0</v>
      </c>
      <c r="BU110" s="3">
        <v>-3924.62</v>
      </c>
      <c r="BV110" s="3">
        <v>0</v>
      </c>
      <c r="BW110" s="3"/>
      <c r="BX110" s="2">
        <v>220027.82</v>
      </c>
      <c r="BY110" s="3">
        <f t="shared" si="60"/>
        <v>220027.82</v>
      </c>
      <c r="BZ110" s="3">
        <f t="shared" si="61"/>
        <v>0</v>
      </c>
      <c r="CB110" s="3">
        <f t="shared" si="59"/>
        <v>19858.989999999998</v>
      </c>
      <c r="CC110" s="3">
        <f t="shared" si="62"/>
        <v>19858.990000000002</v>
      </c>
      <c r="CD110" s="30">
        <f t="shared" si="63"/>
        <v>0</v>
      </c>
      <c r="CF110" s="24">
        <f t="shared" si="64"/>
        <v>223952.10000000009</v>
      </c>
      <c r="CG110" s="3">
        <f t="shared" si="65"/>
        <v>-3924.62</v>
      </c>
      <c r="CH110" s="3">
        <f t="shared" si="66"/>
        <v>0.33999999991374352</v>
      </c>
    </row>
    <row r="111" spans="1:86" ht="15" x14ac:dyDescent="0.25">
      <c r="A111" s="2">
        <v>2242</v>
      </c>
      <c r="B111" s="2" t="s">
        <v>523</v>
      </c>
      <c r="C111" s="2" t="s">
        <v>253</v>
      </c>
      <c r="D111" s="3">
        <v>203351.86</v>
      </c>
      <c r="E111" s="3">
        <v>0</v>
      </c>
      <c r="F111" s="3">
        <v>12940.98</v>
      </c>
      <c r="G111" s="3">
        <v>707406.33</v>
      </c>
      <c r="H111" s="3">
        <v>0</v>
      </c>
      <c r="I111" s="3">
        <v>45569.26</v>
      </c>
      <c r="J111" s="3">
        <v>0</v>
      </c>
      <c r="K111" s="3">
        <v>66289</v>
      </c>
      <c r="L111" s="3">
        <v>31610</v>
      </c>
      <c r="M111" s="3">
        <v>0</v>
      </c>
      <c r="N111" s="3">
        <v>0</v>
      </c>
      <c r="O111" s="3">
        <v>15723.38</v>
      </c>
      <c r="P111" s="3">
        <v>6113.36</v>
      </c>
      <c r="Q111" s="3">
        <v>1347.07</v>
      </c>
      <c r="R111" s="3">
        <v>658.01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33975</v>
      </c>
      <c r="AB111">
        <v>400447.86</v>
      </c>
      <c r="AC111">
        <v>17533.41</v>
      </c>
      <c r="AD111">
        <v>228828.2</v>
      </c>
      <c r="AE111">
        <v>0</v>
      </c>
      <c r="AF111">
        <v>54302.69</v>
      </c>
      <c r="AG111">
        <v>0</v>
      </c>
      <c r="AH111">
        <v>32251.72</v>
      </c>
      <c r="AI111">
        <v>3370.16</v>
      </c>
      <c r="AJ111">
        <v>3285.66</v>
      </c>
      <c r="AK111">
        <v>8531.25</v>
      </c>
      <c r="AL111">
        <v>2323.4</v>
      </c>
      <c r="AM111">
        <v>16894.02</v>
      </c>
      <c r="AN111">
        <v>5138.53</v>
      </c>
      <c r="AO111">
        <v>37449.550000000003</v>
      </c>
      <c r="AP111">
        <v>3128.24</v>
      </c>
      <c r="AQ111">
        <v>27873.06</v>
      </c>
      <c r="AR111">
        <v>14471</v>
      </c>
      <c r="AS111">
        <v>2716.79</v>
      </c>
      <c r="AT111">
        <v>23925.37</v>
      </c>
      <c r="AU111">
        <v>8818.08</v>
      </c>
      <c r="AV111">
        <v>0</v>
      </c>
      <c r="AW111">
        <v>1675.17</v>
      </c>
      <c r="AX111">
        <v>2712</v>
      </c>
      <c r="AY111">
        <v>1520.5</v>
      </c>
      <c r="AZ111">
        <v>49761.57</v>
      </c>
      <c r="BA111">
        <v>4998</v>
      </c>
      <c r="BB111">
        <v>16748.12</v>
      </c>
      <c r="BC111" s="3">
        <v>13639.99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17932.54</v>
      </c>
      <c r="BJ111" s="3">
        <v>0</v>
      </c>
      <c r="BK111" s="3">
        <v>0</v>
      </c>
      <c r="BL111" s="3">
        <v>1</v>
      </c>
      <c r="BM111" s="3">
        <v>0</v>
      </c>
      <c r="BN111" s="3">
        <v>7789.5</v>
      </c>
      <c r="BO111" s="3">
        <v>0</v>
      </c>
      <c r="BP111" s="3">
        <v>4787.3500000000004</v>
      </c>
      <c r="BQ111" s="3">
        <v>0</v>
      </c>
      <c r="BR111" s="3">
        <v>129698.69</v>
      </c>
      <c r="BS111" s="3">
        <v>18296.669999999998</v>
      </c>
      <c r="BT111" s="3">
        <v>0</v>
      </c>
      <c r="BU111" s="3">
        <v>0</v>
      </c>
      <c r="BV111" s="3">
        <v>0</v>
      </c>
      <c r="BW111" s="3"/>
      <c r="BX111" s="2">
        <v>129698.69</v>
      </c>
      <c r="BY111" s="3">
        <f t="shared" si="60"/>
        <v>129698.69</v>
      </c>
      <c r="BZ111" s="3">
        <f t="shared" si="61"/>
        <v>0</v>
      </c>
      <c r="CB111" s="3">
        <f t="shared" si="59"/>
        <v>18296.669999999998</v>
      </c>
      <c r="CC111" s="3">
        <f t="shared" si="62"/>
        <v>18296.669999999998</v>
      </c>
      <c r="CD111" s="30">
        <f t="shared" si="63"/>
        <v>0</v>
      </c>
      <c r="CF111" s="24">
        <f t="shared" si="64"/>
        <v>129698.92999999993</v>
      </c>
      <c r="CG111" s="3">
        <f t="shared" si="65"/>
        <v>0</v>
      </c>
      <c r="CH111" s="3">
        <f t="shared" si="66"/>
        <v>-0.23999999993247911</v>
      </c>
    </row>
    <row r="112" spans="1:86" ht="15" x14ac:dyDescent="0.25">
      <c r="A112" s="2">
        <v>2243</v>
      </c>
      <c r="B112" s="2" t="s">
        <v>524</v>
      </c>
      <c r="C112" s="2" t="s">
        <v>254</v>
      </c>
      <c r="D112" s="3">
        <v>167771.57999999999</v>
      </c>
      <c r="E112" s="3">
        <v>12878.17</v>
      </c>
      <c r="F112" s="3">
        <v>15392.4</v>
      </c>
      <c r="G112" s="3">
        <v>1011546.56</v>
      </c>
      <c r="H112" s="3">
        <v>0</v>
      </c>
      <c r="I112" s="3">
        <v>48283.81</v>
      </c>
      <c r="J112" s="3">
        <v>0</v>
      </c>
      <c r="K112" s="3">
        <v>128299.4</v>
      </c>
      <c r="L112" s="3">
        <v>45708.75</v>
      </c>
      <c r="M112" s="3">
        <v>0</v>
      </c>
      <c r="N112" s="3">
        <v>1322</v>
      </c>
      <c r="O112" s="3">
        <v>14594.1</v>
      </c>
      <c r="P112" s="3">
        <v>8354.59</v>
      </c>
      <c r="Q112" s="3">
        <v>1902.61</v>
      </c>
      <c r="R112" s="3">
        <v>299.08</v>
      </c>
      <c r="S112" s="3">
        <v>0</v>
      </c>
      <c r="T112" s="3">
        <v>0</v>
      </c>
      <c r="U112" s="3">
        <v>0</v>
      </c>
      <c r="V112" s="3">
        <v>0</v>
      </c>
      <c r="W112" s="3">
        <v>4193.54</v>
      </c>
      <c r="X112" s="3">
        <v>0</v>
      </c>
      <c r="Y112" s="3">
        <v>0</v>
      </c>
      <c r="Z112" s="3">
        <v>0</v>
      </c>
      <c r="AA112" s="3">
        <v>29547</v>
      </c>
      <c r="AB112">
        <v>519341.43</v>
      </c>
      <c r="AC112">
        <v>0</v>
      </c>
      <c r="AD112">
        <v>397023.25</v>
      </c>
      <c r="AE112">
        <v>45204.28</v>
      </c>
      <c r="AF112">
        <v>52089.21</v>
      </c>
      <c r="AG112">
        <v>64.180000000000007</v>
      </c>
      <c r="AH112">
        <v>17198.939999999999</v>
      </c>
      <c r="AI112">
        <v>5459.73</v>
      </c>
      <c r="AJ112">
        <v>1075.8</v>
      </c>
      <c r="AK112">
        <v>12734.92</v>
      </c>
      <c r="AL112">
        <v>1136.02</v>
      </c>
      <c r="AM112">
        <v>15437.17</v>
      </c>
      <c r="AN112">
        <v>1111.05</v>
      </c>
      <c r="AO112">
        <v>3743.38</v>
      </c>
      <c r="AP112">
        <v>3753.94</v>
      </c>
      <c r="AQ112">
        <v>23513.88</v>
      </c>
      <c r="AR112">
        <v>26368</v>
      </c>
      <c r="AS112">
        <v>1844.29</v>
      </c>
      <c r="AT112">
        <v>28711.73</v>
      </c>
      <c r="AU112">
        <v>27990.31</v>
      </c>
      <c r="AV112">
        <v>0</v>
      </c>
      <c r="AW112">
        <v>110.9</v>
      </c>
      <c r="AX112">
        <v>4846</v>
      </c>
      <c r="AY112">
        <v>7091.38</v>
      </c>
      <c r="AZ112">
        <v>53774.879999999997</v>
      </c>
      <c r="BA112">
        <v>0</v>
      </c>
      <c r="BB112">
        <v>19110.84</v>
      </c>
      <c r="BC112" s="3">
        <v>26630.959999999999</v>
      </c>
      <c r="BD112" s="3">
        <v>0</v>
      </c>
      <c r="BE112" s="3">
        <v>0</v>
      </c>
      <c r="BF112" s="3">
        <v>0</v>
      </c>
      <c r="BG112" s="3">
        <v>7823.13</v>
      </c>
      <c r="BH112" s="3">
        <v>0</v>
      </c>
      <c r="BI112" s="3">
        <v>19623.28</v>
      </c>
      <c r="BJ112" s="3">
        <v>0</v>
      </c>
      <c r="BK112" s="3">
        <v>0</v>
      </c>
      <c r="BL112" s="3">
        <v>1</v>
      </c>
      <c r="BM112" s="3">
        <v>0</v>
      </c>
      <c r="BN112" s="3">
        <v>3223.9</v>
      </c>
      <c r="BO112" s="3">
        <v>0</v>
      </c>
      <c r="BP112" s="3">
        <v>0</v>
      </c>
      <c r="BQ112" s="3">
        <v>0</v>
      </c>
      <c r="BR112" s="3">
        <v>162262.88</v>
      </c>
      <c r="BS112" s="3">
        <v>31791.78</v>
      </c>
      <c r="BT112" s="3">
        <v>0</v>
      </c>
      <c r="BU112" s="3">
        <v>9248.5799999999981</v>
      </c>
      <c r="BV112" s="3">
        <v>0</v>
      </c>
      <c r="BW112" s="3"/>
      <c r="BX112" s="2">
        <v>171511.46</v>
      </c>
      <c r="BY112" s="3">
        <f t="shared" si="60"/>
        <v>171511.46</v>
      </c>
      <c r="BZ112" s="3">
        <f t="shared" si="61"/>
        <v>0</v>
      </c>
      <c r="CB112" s="3">
        <f t="shared" si="59"/>
        <v>31791.78</v>
      </c>
      <c r="CC112" s="3">
        <f t="shared" si="62"/>
        <v>31791.78</v>
      </c>
      <c r="CD112" s="30">
        <f t="shared" si="63"/>
        <v>0</v>
      </c>
      <c r="CF112" s="24">
        <f t="shared" si="64"/>
        <v>162263.01000000094</v>
      </c>
      <c r="CG112" s="3">
        <f t="shared" si="65"/>
        <v>9248.5799999999981</v>
      </c>
      <c r="CH112" s="3">
        <f t="shared" si="66"/>
        <v>-0.13000000094689312</v>
      </c>
    </row>
    <row r="113" spans="1:88" ht="15" x14ac:dyDescent="0.25">
      <c r="A113" s="2">
        <v>2244</v>
      </c>
      <c r="B113" s="2" t="s">
        <v>525</v>
      </c>
      <c r="C113" s="2" t="s">
        <v>255</v>
      </c>
      <c r="D113" s="3">
        <v>90267.77</v>
      </c>
      <c r="E113" s="3">
        <v>2255</v>
      </c>
      <c r="F113" s="3">
        <v>-2999.38</v>
      </c>
      <c r="G113" s="3">
        <v>364898.95</v>
      </c>
      <c r="H113" s="3">
        <v>0</v>
      </c>
      <c r="I113" s="3">
        <v>15627.32</v>
      </c>
      <c r="J113" s="3">
        <v>0</v>
      </c>
      <c r="K113" s="3">
        <v>13850</v>
      </c>
      <c r="L113" s="3">
        <v>15416.46</v>
      </c>
      <c r="M113" s="3">
        <v>0</v>
      </c>
      <c r="N113" s="3">
        <v>0</v>
      </c>
      <c r="O113" s="3">
        <v>2042.6</v>
      </c>
      <c r="P113" s="3">
        <v>13.2</v>
      </c>
      <c r="Q113" s="3">
        <v>1181.05</v>
      </c>
      <c r="R113" s="3">
        <v>34.25</v>
      </c>
      <c r="S113" s="3">
        <v>0</v>
      </c>
      <c r="T113" s="3">
        <v>0</v>
      </c>
      <c r="U113" s="3">
        <v>0</v>
      </c>
      <c r="V113" s="3">
        <v>0</v>
      </c>
      <c r="W113" s="3">
        <v>7418.97</v>
      </c>
      <c r="X113" s="3">
        <v>0</v>
      </c>
      <c r="Y113" s="3">
        <v>0</v>
      </c>
      <c r="Z113" s="3">
        <v>0</v>
      </c>
      <c r="AA113" s="3">
        <v>16001</v>
      </c>
      <c r="AB113">
        <v>204123.36</v>
      </c>
      <c r="AC113">
        <v>1753</v>
      </c>
      <c r="AD113">
        <v>73099.97</v>
      </c>
      <c r="AE113">
        <v>0</v>
      </c>
      <c r="AF113">
        <v>23383.48</v>
      </c>
      <c r="AG113">
        <v>0</v>
      </c>
      <c r="AH113">
        <v>15028.18</v>
      </c>
      <c r="AI113">
        <v>1528.37</v>
      </c>
      <c r="AJ113">
        <v>1635.4</v>
      </c>
      <c r="AK113">
        <v>4440</v>
      </c>
      <c r="AL113">
        <v>1915.83</v>
      </c>
      <c r="AM113">
        <v>10677.44</v>
      </c>
      <c r="AN113">
        <v>1693</v>
      </c>
      <c r="AO113">
        <v>14588.43</v>
      </c>
      <c r="AP113">
        <v>917.37</v>
      </c>
      <c r="AQ113">
        <v>14040.61</v>
      </c>
      <c r="AR113">
        <v>7634.7</v>
      </c>
      <c r="AS113">
        <v>15112.34</v>
      </c>
      <c r="AT113">
        <v>7606.19</v>
      </c>
      <c r="AU113">
        <v>6916.15</v>
      </c>
      <c r="AV113">
        <v>0</v>
      </c>
      <c r="AW113">
        <v>3888.97</v>
      </c>
      <c r="AX113">
        <v>1327.75</v>
      </c>
      <c r="AY113">
        <v>1845.14</v>
      </c>
      <c r="AZ113">
        <v>21748.75</v>
      </c>
      <c r="BA113">
        <v>1420</v>
      </c>
      <c r="BB113">
        <v>22432</v>
      </c>
      <c r="BC113" s="3">
        <v>11695.64</v>
      </c>
      <c r="BD113" s="3">
        <v>0</v>
      </c>
      <c r="BE113" s="3">
        <v>0</v>
      </c>
      <c r="BF113" s="3">
        <v>0</v>
      </c>
      <c r="BG113" s="3">
        <v>4575.8500000000004</v>
      </c>
      <c r="BH113" s="3">
        <v>191.85</v>
      </c>
      <c r="BI113" s="3">
        <v>15596.81</v>
      </c>
      <c r="BJ113" s="3">
        <v>0</v>
      </c>
      <c r="BK113" s="3">
        <v>0</v>
      </c>
      <c r="BL113" s="3">
        <v>1</v>
      </c>
      <c r="BM113" s="3">
        <v>0</v>
      </c>
      <c r="BN113" s="3">
        <v>-3432.5</v>
      </c>
      <c r="BO113" s="3">
        <v>0</v>
      </c>
      <c r="BP113" s="3">
        <v>0</v>
      </c>
      <c r="BQ113" s="3">
        <v>0</v>
      </c>
      <c r="BR113" s="3">
        <v>48880.369999999995</v>
      </c>
      <c r="BS113" s="3">
        <v>16029.93</v>
      </c>
      <c r="BT113" s="3">
        <v>0</v>
      </c>
      <c r="BU113" s="3">
        <v>4906.2700000000004</v>
      </c>
      <c r="BV113" s="3">
        <v>0</v>
      </c>
      <c r="BW113" s="3"/>
      <c r="BX113" s="2">
        <v>53786.64</v>
      </c>
      <c r="BY113" s="3">
        <f t="shared" si="60"/>
        <v>53786.64</v>
      </c>
      <c r="BZ113" s="3">
        <f t="shared" si="61"/>
        <v>0</v>
      </c>
      <c r="CB113" s="3">
        <f t="shared" si="59"/>
        <v>16029.93</v>
      </c>
      <c r="CC113" s="3">
        <f t="shared" si="62"/>
        <v>16029.93</v>
      </c>
      <c r="CD113" s="30">
        <f t="shared" si="63"/>
        <v>0</v>
      </c>
      <c r="CF113" s="24">
        <f t="shared" si="64"/>
        <v>48880.530000000028</v>
      </c>
      <c r="CG113" s="3">
        <f t="shared" si="65"/>
        <v>4906.2700000000004</v>
      </c>
      <c r="CH113" s="3">
        <f t="shared" si="66"/>
        <v>-0.16000000002895831</v>
      </c>
    </row>
    <row r="114" spans="1:88" ht="15" x14ac:dyDescent="0.25">
      <c r="A114" s="2">
        <v>2245</v>
      </c>
      <c r="B114" s="2" t="s">
        <v>526</v>
      </c>
      <c r="C114" s="2" t="s">
        <v>256</v>
      </c>
      <c r="D114" s="3">
        <v>31826.87</v>
      </c>
      <c r="E114" s="3">
        <v>-8704.4599999999991</v>
      </c>
      <c r="F114" s="3">
        <v>-823.25</v>
      </c>
      <c r="G114" s="3">
        <v>591918.66</v>
      </c>
      <c r="H114" s="3">
        <v>0</v>
      </c>
      <c r="I114" s="3">
        <v>69469.490000000005</v>
      </c>
      <c r="J114" s="3">
        <v>0</v>
      </c>
      <c r="K114" s="3">
        <v>52208</v>
      </c>
      <c r="L114" s="3">
        <v>23943.75</v>
      </c>
      <c r="M114" s="3">
        <v>0</v>
      </c>
      <c r="N114" s="3">
        <v>0</v>
      </c>
      <c r="O114" s="3">
        <v>1648.44</v>
      </c>
      <c r="P114" s="3">
        <v>7010.85</v>
      </c>
      <c r="Q114" s="3">
        <v>1490.01</v>
      </c>
      <c r="R114" s="3">
        <v>80.94</v>
      </c>
      <c r="S114" s="3">
        <v>3092</v>
      </c>
      <c r="T114" s="3">
        <v>0</v>
      </c>
      <c r="U114" s="3">
        <v>0</v>
      </c>
      <c r="V114" s="3">
        <v>0</v>
      </c>
      <c r="W114" s="3">
        <v>5066.2</v>
      </c>
      <c r="X114" s="3">
        <v>0</v>
      </c>
      <c r="Y114" s="3">
        <v>0</v>
      </c>
      <c r="Z114" s="3">
        <v>0</v>
      </c>
      <c r="AA114" s="3">
        <v>24021</v>
      </c>
      <c r="AB114">
        <v>349915.95</v>
      </c>
      <c r="AC114">
        <v>0</v>
      </c>
      <c r="AD114">
        <v>93411.04</v>
      </c>
      <c r="AE114">
        <v>0</v>
      </c>
      <c r="AF114">
        <v>41248.68</v>
      </c>
      <c r="AG114">
        <v>0</v>
      </c>
      <c r="AH114">
        <v>15655.15</v>
      </c>
      <c r="AI114">
        <v>4253.25</v>
      </c>
      <c r="AJ114">
        <v>1962.26</v>
      </c>
      <c r="AK114">
        <v>6155.24</v>
      </c>
      <c r="AL114">
        <v>1989.59</v>
      </c>
      <c r="AM114">
        <v>17639.45</v>
      </c>
      <c r="AN114">
        <v>1460.2</v>
      </c>
      <c r="AO114">
        <v>34919.24</v>
      </c>
      <c r="AP114">
        <v>1937.71</v>
      </c>
      <c r="AQ114">
        <v>31763.37</v>
      </c>
      <c r="AR114">
        <v>18338.25</v>
      </c>
      <c r="AS114">
        <v>2954.25</v>
      </c>
      <c r="AT114">
        <v>23341.39</v>
      </c>
      <c r="AU114">
        <v>18632.12</v>
      </c>
      <c r="AV114">
        <v>0</v>
      </c>
      <c r="AW114">
        <v>4255.2700000000004</v>
      </c>
      <c r="AX114">
        <v>2627.25</v>
      </c>
      <c r="AY114">
        <v>3720.32</v>
      </c>
      <c r="AZ114">
        <v>36532.83</v>
      </c>
      <c r="BA114">
        <v>6247.61</v>
      </c>
      <c r="BB114">
        <v>22315.200000000001</v>
      </c>
      <c r="BC114" s="3">
        <v>17254.53</v>
      </c>
      <c r="BD114" s="3">
        <v>0</v>
      </c>
      <c r="BE114" s="3">
        <v>0</v>
      </c>
      <c r="BF114" s="3">
        <v>0</v>
      </c>
      <c r="BG114" s="3">
        <v>4761.4399999999996</v>
      </c>
      <c r="BH114" s="3">
        <v>1000</v>
      </c>
      <c r="BI114" s="3">
        <v>17343.91</v>
      </c>
      <c r="BJ114" s="3">
        <v>0</v>
      </c>
      <c r="BK114" s="3">
        <v>0</v>
      </c>
      <c r="BL114" s="3">
        <v>1</v>
      </c>
      <c r="BM114" s="3">
        <v>0</v>
      </c>
      <c r="BN114" s="3">
        <v>4200</v>
      </c>
      <c r="BO114" s="3">
        <v>0</v>
      </c>
      <c r="BP114" s="3">
        <v>0</v>
      </c>
      <c r="BQ114" s="3">
        <v>0</v>
      </c>
      <c r="BR114" s="3">
        <v>48179.82</v>
      </c>
      <c r="BS114" s="3">
        <v>12320.66</v>
      </c>
      <c r="BT114" s="3">
        <v>0</v>
      </c>
      <c r="BU114" s="3">
        <v>-9399.6999999999989</v>
      </c>
      <c r="BV114" s="3">
        <v>0</v>
      </c>
      <c r="BW114" s="3"/>
      <c r="BX114" s="2">
        <v>38780.120000000003</v>
      </c>
      <c r="BY114" s="3">
        <f t="shared" si="60"/>
        <v>38780.120000000003</v>
      </c>
      <c r="BZ114" s="3">
        <f t="shared" si="61"/>
        <v>0</v>
      </c>
      <c r="CB114" s="3">
        <f t="shared" si="59"/>
        <v>12320.66</v>
      </c>
      <c r="CC114" s="3">
        <f t="shared" si="62"/>
        <v>12320.66</v>
      </c>
      <c r="CD114" s="30">
        <f t="shared" si="63"/>
        <v>0</v>
      </c>
      <c r="CF114" s="24">
        <f t="shared" si="64"/>
        <v>48179.860000000102</v>
      </c>
      <c r="CG114" s="3">
        <f t="shared" si="65"/>
        <v>-9399.6999999999989</v>
      </c>
      <c r="CH114" s="3">
        <f t="shared" si="66"/>
        <v>-4.0000000100917532E-2</v>
      </c>
    </row>
    <row r="115" spans="1:88" ht="15" x14ac:dyDescent="0.25">
      <c r="A115" s="2">
        <v>2253</v>
      </c>
      <c r="B115" s="2" t="s">
        <v>527</v>
      </c>
      <c r="C115" s="2" t="s">
        <v>257</v>
      </c>
      <c r="D115" s="3">
        <v>376136.47</v>
      </c>
      <c r="E115" s="3">
        <v>-10753.42</v>
      </c>
      <c r="F115" s="3">
        <v>26930.43</v>
      </c>
      <c r="G115" s="3">
        <v>1297098.8400000001</v>
      </c>
      <c r="H115" s="3">
        <v>0</v>
      </c>
      <c r="I115" s="3">
        <v>90120.62</v>
      </c>
      <c r="J115" s="3">
        <v>0</v>
      </c>
      <c r="K115" s="3">
        <v>169345</v>
      </c>
      <c r="L115" s="3">
        <v>73858.69</v>
      </c>
      <c r="M115" s="3">
        <v>1780</v>
      </c>
      <c r="N115" s="3">
        <v>0</v>
      </c>
      <c r="O115" s="3">
        <v>9526.52</v>
      </c>
      <c r="P115" s="3">
        <v>29324.11</v>
      </c>
      <c r="Q115" s="3">
        <v>0</v>
      </c>
      <c r="R115" s="3">
        <v>23.18</v>
      </c>
      <c r="S115" s="3">
        <v>12666.1</v>
      </c>
      <c r="T115" s="3">
        <v>0</v>
      </c>
      <c r="U115" s="3">
        <v>0</v>
      </c>
      <c r="V115" s="3">
        <v>0</v>
      </c>
      <c r="W115" s="3">
        <v>3390.8</v>
      </c>
      <c r="X115" s="3">
        <v>0</v>
      </c>
      <c r="Y115" s="3">
        <v>0</v>
      </c>
      <c r="Z115" s="3">
        <v>0</v>
      </c>
      <c r="AA115" s="3">
        <v>18969</v>
      </c>
      <c r="AB115">
        <v>942112.38</v>
      </c>
      <c r="AC115">
        <v>1787.07</v>
      </c>
      <c r="AD115">
        <v>282211.25</v>
      </c>
      <c r="AE115">
        <v>29454.94</v>
      </c>
      <c r="AF115">
        <v>59532.79</v>
      </c>
      <c r="AG115">
        <v>0</v>
      </c>
      <c r="AH115">
        <v>41254.51</v>
      </c>
      <c r="AI115">
        <v>6773.78</v>
      </c>
      <c r="AJ115">
        <v>3077</v>
      </c>
      <c r="AK115">
        <v>3604.15</v>
      </c>
      <c r="AL115">
        <v>1940.69</v>
      </c>
      <c r="AM115">
        <v>22143.11</v>
      </c>
      <c r="AN115">
        <v>1313.48</v>
      </c>
      <c r="AO115">
        <v>41227.65</v>
      </c>
      <c r="AP115">
        <v>1744.69</v>
      </c>
      <c r="AQ115">
        <v>35746.519999999997</v>
      </c>
      <c r="AR115">
        <v>21831.25</v>
      </c>
      <c r="AS115">
        <v>4273.18</v>
      </c>
      <c r="AT115">
        <v>86263.25</v>
      </c>
      <c r="AU115">
        <v>20670.48</v>
      </c>
      <c r="AV115">
        <v>0</v>
      </c>
      <c r="AW115">
        <v>6194.55</v>
      </c>
      <c r="AX115">
        <v>8135.75</v>
      </c>
      <c r="AY115">
        <v>12867.33</v>
      </c>
      <c r="AZ115">
        <v>84443.38</v>
      </c>
      <c r="BA115">
        <v>318</v>
      </c>
      <c r="BB115">
        <v>9349.17</v>
      </c>
      <c r="BC115" s="3">
        <v>34371.65</v>
      </c>
      <c r="BD115" s="3">
        <v>0</v>
      </c>
      <c r="BE115" s="3">
        <v>0</v>
      </c>
      <c r="BF115" s="3">
        <v>0</v>
      </c>
      <c r="BG115" s="3">
        <v>3749.33</v>
      </c>
      <c r="BH115" s="3">
        <v>0</v>
      </c>
      <c r="BI115" s="3">
        <v>23643.48</v>
      </c>
      <c r="BJ115" s="3">
        <v>0</v>
      </c>
      <c r="BK115" s="3">
        <v>0</v>
      </c>
      <c r="BL115" s="3">
        <v>1</v>
      </c>
      <c r="BM115" s="3">
        <v>0</v>
      </c>
      <c r="BN115" s="3">
        <v>22070.68</v>
      </c>
      <c r="BO115" s="3">
        <v>0</v>
      </c>
      <c r="BP115" s="3">
        <v>0</v>
      </c>
      <c r="BQ115" s="3">
        <v>0</v>
      </c>
      <c r="BR115" s="3">
        <v>316206.10000000003</v>
      </c>
      <c r="BS115" s="3">
        <v>28503.23</v>
      </c>
      <c r="BT115" s="3">
        <v>0</v>
      </c>
      <c r="BU115" s="3">
        <v>-11111.95</v>
      </c>
      <c r="BV115" s="3">
        <v>0</v>
      </c>
      <c r="BW115" s="3"/>
      <c r="BX115" s="2">
        <v>305094.15000000002</v>
      </c>
      <c r="BY115" s="3">
        <f t="shared" si="60"/>
        <v>305094.15000000002</v>
      </c>
      <c r="BZ115" s="3">
        <f t="shared" si="61"/>
        <v>0</v>
      </c>
      <c r="CB115" s="3">
        <f t="shared" si="59"/>
        <v>28503.230000000003</v>
      </c>
      <c r="CC115" s="3">
        <f t="shared" si="62"/>
        <v>28503.23</v>
      </c>
      <c r="CD115" s="30">
        <f t="shared" si="63"/>
        <v>0</v>
      </c>
      <c r="CF115" s="24">
        <f t="shared" si="64"/>
        <v>316206.53000000049</v>
      </c>
      <c r="CG115" s="3">
        <f t="shared" si="65"/>
        <v>-11111.95</v>
      </c>
      <c r="CH115" s="3">
        <f t="shared" si="66"/>
        <v>-0.4300000004695903</v>
      </c>
    </row>
    <row r="116" spans="1:88" ht="15" x14ac:dyDescent="0.25">
      <c r="A116" s="2">
        <v>2254</v>
      </c>
      <c r="B116" s="2" t="s">
        <v>528</v>
      </c>
      <c r="C116" s="23" t="s">
        <v>258</v>
      </c>
      <c r="D116" s="24">
        <v>124978.77</v>
      </c>
      <c r="E116" s="24">
        <v>0</v>
      </c>
      <c r="F116" s="24">
        <v>1628.28</v>
      </c>
      <c r="G116" s="24">
        <v>1126962.3500000001</v>
      </c>
      <c r="H116" s="24">
        <v>0</v>
      </c>
      <c r="I116" s="24">
        <v>106933.02</v>
      </c>
      <c r="J116" s="24">
        <v>0</v>
      </c>
      <c r="K116" s="24">
        <v>125672.6</v>
      </c>
      <c r="L116" s="24">
        <v>61226</v>
      </c>
      <c r="M116" s="24">
        <v>0</v>
      </c>
      <c r="N116" s="24">
        <v>0</v>
      </c>
      <c r="O116" s="24">
        <v>13813.16</v>
      </c>
      <c r="P116" s="24">
        <v>4810.24</v>
      </c>
      <c r="Q116" s="24">
        <v>760.9</v>
      </c>
      <c r="R116" s="24">
        <v>0</v>
      </c>
      <c r="S116" s="24">
        <v>0</v>
      </c>
      <c r="T116" s="3">
        <v>0</v>
      </c>
      <c r="U116" s="3">
        <v>0</v>
      </c>
      <c r="V116" s="3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72336</v>
      </c>
      <c r="AB116">
        <v>738635.56</v>
      </c>
      <c r="AC116">
        <v>5252.72</v>
      </c>
      <c r="AD116">
        <v>336951.39</v>
      </c>
      <c r="AE116">
        <v>0</v>
      </c>
      <c r="AF116">
        <v>55509.59</v>
      </c>
      <c r="AG116">
        <v>0</v>
      </c>
      <c r="AH116">
        <v>41559.040000000001</v>
      </c>
      <c r="AI116">
        <v>6288.72</v>
      </c>
      <c r="AJ116">
        <v>1425</v>
      </c>
      <c r="AK116">
        <v>12753.08</v>
      </c>
      <c r="AL116">
        <v>1474.12</v>
      </c>
      <c r="AM116">
        <v>8313.2900000000009</v>
      </c>
      <c r="AN116">
        <v>1353.23</v>
      </c>
      <c r="AO116">
        <v>48241.26</v>
      </c>
      <c r="AP116">
        <v>8932.9500000000007</v>
      </c>
      <c r="AQ116">
        <v>35236.68</v>
      </c>
      <c r="AR116">
        <v>30208</v>
      </c>
      <c r="AS116">
        <v>4839.59</v>
      </c>
      <c r="AT116">
        <v>52923.19</v>
      </c>
      <c r="AU116">
        <v>5538.75</v>
      </c>
      <c r="AV116">
        <v>0</v>
      </c>
      <c r="AW116">
        <v>7801.27</v>
      </c>
      <c r="AX116">
        <v>6158.5</v>
      </c>
      <c r="AY116">
        <v>519</v>
      </c>
      <c r="AZ116">
        <v>93059.16</v>
      </c>
      <c r="BA116">
        <v>13068.6</v>
      </c>
      <c r="BB116">
        <v>7608.5</v>
      </c>
      <c r="BC116" s="24">
        <v>32048.639999999999</v>
      </c>
      <c r="BD116" s="24">
        <v>0</v>
      </c>
      <c r="BE116" s="24">
        <v>0</v>
      </c>
      <c r="BF116" s="3">
        <v>0</v>
      </c>
      <c r="BG116" s="3">
        <v>0</v>
      </c>
      <c r="BH116" s="3">
        <v>0</v>
      </c>
      <c r="BI116" s="24">
        <v>21689.74</v>
      </c>
      <c r="BJ116" s="3">
        <v>0</v>
      </c>
      <c r="BK116" s="3">
        <v>0</v>
      </c>
      <c r="BL116" s="24">
        <v>1</v>
      </c>
      <c r="BM116" s="3">
        <v>0</v>
      </c>
      <c r="BN116" s="24">
        <v>0</v>
      </c>
      <c r="BO116" s="3">
        <v>0</v>
      </c>
      <c r="BP116" s="24">
        <v>2772.7</v>
      </c>
      <c r="BQ116" s="3">
        <v>0</v>
      </c>
      <c r="BR116" s="3">
        <v>81793.06</v>
      </c>
      <c r="BS116" s="3">
        <v>20545.32</v>
      </c>
      <c r="BT116" s="3">
        <v>0</v>
      </c>
      <c r="BU116" s="3">
        <v>0</v>
      </c>
      <c r="BV116" s="3">
        <v>0</v>
      </c>
      <c r="BW116" s="3"/>
      <c r="BX116" s="2">
        <v>81793.06</v>
      </c>
      <c r="BY116" s="3">
        <f t="shared" si="60"/>
        <v>81793.06</v>
      </c>
      <c r="BZ116" s="3">
        <f t="shared" si="61"/>
        <v>0</v>
      </c>
      <c r="CA116" s="23"/>
      <c r="CB116" s="3">
        <f t="shared" si="59"/>
        <v>20545.32</v>
      </c>
      <c r="CC116" s="3">
        <f t="shared" si="62"/>
        <v>20545.32</v>
      </c>
      <c r="CD116" s="30">
        <f t="shared" si="63"/>
        <v>0</v>
      </c>
      <c r="CE116" s="23"/>
      <c r="CF116" s="24">
        <f t="shared" si="64"/>
        <v>81793.209999999963</v>
      </c>
      <c r="CG116" s="3">
        <f t="shared" si="65"/>
        <v>0</v>
      </c>
      <c r="CH116" s="3">
        <f t="shared" si="66"/>
        <v>-0.1499999999650754</v>
      </c>
      <c r="CI116" s="23"/>
      <c r="CJ116" s="23"/>
    </row>
    <row r="117" spans="1:88" s="23" customFormat="1" ht="15" x14ac:dyDescent="0.25">
      <c r="A117" s="23">
        <v>2255</v>
      </c>
      <c r="B117" s="2" t="s">
        <v>529</v>
      </c>
      <c r="C117" s="2" t="s">
        <v>259</v>
      </c>
      <c r="D117" s="3">
        <v>76485.86</v>
      </c>
      <c r="E117" s="3">
        <v>2457.0500000000002</v>
      </c>
      <c r="F117" s="3">
        <v>37133.17</v>
      </c>
      <c r="G117" s="3">
        <v>649567.36</v>
      </c>
      <c r="H117" s="3">
        <v>0</v>
      </c>
      <c r="I117" s="3">
        <v>9615</v>
      </c>
      <c r="J117" s="3">
        <v>0</v>
      </c>
      <c r="K117" s="3">
        <v>34625</v>
      </c>
      <c r="L117" s="3">
        <v>26774.43</v>
      </c>
      <c r="M117" s="3">
        <v>0</v>
      </c>
      <c r="N117" s="3">
        <v>0</v>
      </c>
      <c r="O117" s="3">
        <v>11070.73</v>
      </c>
      <c r="P117" s="3">
        <v>14701.75</v>
      </c>
      <c r="Q117" s="3">
        <v>8073.38</v>
      </c>
      <c r="R117" s="3">
        <v>0</v>
      </c>
      <c r="S117" s="3">
        <v>9760.5</v>
      </c>
      <c r="T117" s="3">
        <v>0</v>
      </c>
      <c r="U117" s="3">
        <v>0</v>
      </c>
      <c r="V117" s="3">
        <v>0</v>
      </c>
      <c r="W117" s="3">
        <v>24632.3</v>
      </c>
      <c r="X117" s="3">
        <v>0</v>
      </c>
      <c r="Y117" s="3">
        <v>0</v>
      </c>
      <c r="Z117" s="3">
        <v>0</v>
      </c>
      <c r="AA117" s="3">
        <v>33887</v>
      </c>
      <c r="AB117">
        <v>390413.88</v>
      </c>
      <c r="AC117">
        <v>5920.59</v>
      </c>
      <c r="AD117">
        <v>121756.49</v>
      </c>
      <c r="AE117">
        <v>0</v>
      </c>
      <c r="AF117">
        <v>34840.050000000003</v>
      </c>
      <c r="AG117">
        <v>0</v>
      </c>
      <c r="AH117">
        <v>15539.83</v>
      </c>
      <c r="AI117">
        <v>2928.74</v>
      </c>
      <c r="AJ117">
        <v>1735</v>
      </c>
      <c r="AK117">
        <v>8512.82</v>
      </c>
      <c r="AL117">
        <v>858.77</v>
      </c>
      <c r="AM117">
        <v>12628.32</v>
      </c>
      <c r="AN117">
        <v>-295</v>
      </c>
      <c r="AO117">
        <v>33607.440000000002</v>
      </c>
      <c r="AP117">
        <v>1320.04</v>
      </c>
      <c r="AQ117">
        <v>29435.31</v>
      </c>
      <c r="AR117">
        <v>9106.75</v>
      </c>
      <c r="AS117">
        <v>3501.13</v>
      </c>
      <c r="AT117">
        <v>45645.13</v>
      </c>
      <c r="AU117">
        <v>6874.33</v>
      </c>
      <c r="AV117">
        <v>0</v>
      </c>
      <c r="AW117">
        <v>1921.43</v>
      </c>
      <c r="AX117">
        <v>3740.75</v>
      </c>
      <c r="AY117">
        <v>2273.5</v>
      </c>
      <c r="AZ117">
        <v>54282.28</v>
      </c>
      <c r="BA117">
        <v>49460.65</v>
      </c>
      <c r="BB117">
        <v>14823.54</v>
      </c>
      <c r="BC117" s="3">
        <v>16622.79</v>
      </c>
      <c r="BD117" s="3">
        <v>0</v>
      </c>
      <c r="BE117" s="3">
        <v>0</v>
      </c>
      <c r="BF117" s="3">
        <v>0</v>
      </c>
      <c r="BG117" s="3">
        <v>19679.27</v>
      </c>
      <c r="BH117" s="3">
        <v>0</v>
      </c>
      <c r="BI117" s="3">
        <v>18085.95</v>
      </c>
      <c r="BJ117" s="3">
        <v>0</v>
      </c>
      <c r="BK117" s="3">
        <v>0</v>
      </c>
      <c r="BL117" s="3">
        <v>1</v>
      </c>
      <c r="BM117" s="3">
        <v>0</v>
      </c>
      <c r="BN117" s="3">
        <v>0</v>
      </c>
      <c r="BO117" s="3">
        <v>0</v>
      </c>
      <c r="BP117" s="3">
        <v>9266.48</v>
      </c>
      <c r="BQ117" s="3">
        <v>0</v>
      </c>
      <c r="BR117" s="3">
        <v>7106.3900000000012</v>
      </c>
      <c r="BS117" s="3">
        <v>45952.639999999999</v>
      </c>
      <c r="BT117" s="3">
        <v>0</v>
      </c>
      <c r="BU117" s="3">
        <v>7410.0799999999981</v>
      </c>
      <c r="BV117" s="3">
        <v>0</v>
      </c>
      <c r="BW117" s="3"/>
      <c r="BX117" s="2">
        <v>14516.47</v>
      </c>
      <c r="BY117" s="3">
        <f t="shared" si="60"/>
        <v>14516.47</v>
      </c>
      <c r="BZ117" s="3">
        <f t="shared" si="61"/>
        <v>0</v>
      </c>
      <c r="CA117" s="2"/>
      <c r="CB117" s="3">
        <f t="shared" si="59"/>
        <v>45952.639999999999</v>
      </c>
      <c r="CC117" s="3">
        <f t="shared" si="62"/>
        <v>45952.639999999999</v>
      </c>
      <c r="CD117" s="30">
        <f t="shared" si="63"/>
        <v>0</v>
      </c>
      <c r="CE117" s="2"/>
      <c r="CF117" s="24">
        <f t="shared" si="64"/>
        <v>7106.449999999837</v>
      </c>
      <c r="CG117" s="3">
        <f t="shared" si="65"/>
        <v>7410.0799999999981</v>
      </c>
      <c r="CH117" s="3">
        <f t="shared" si="66"/>
        <v>-5.9999999835781637E-2</v>
      </c>
      <c r="CI117" s="2"/>
      <c r="CJ117" s="2"/>
    </row>
    <row r="118" spans="1:88" ht="15" x14ac:dyDescent="0.25">
      <c r="A118" s="2">
        <v>2257</v>
      </c>
      <c r="B118" s="2" t="s">
        <v>530</v>
      </c>
      <c r="C118" s="2" t="s">
        <v>260</v>
      </c>
      <c r="D118" s="3">
        <v>121529.73</v>
      </c>
      <c r="E118" s="3">
        <v>-35121.339999999997</v>
      </c>
      <c r="F118" s="3">
        <v>1232.22</v>
      </c>
      <c r="G118" s="3">
        <v>754755.26</v>
      </c>
      <c r="H118" s="3">
        <v>0</v>
      </c>
      <c r="I118" s="3">
        <v>45372.88</v>
      </c>
      <c r="J118" s="3">
        <v>0</v>
      </c>
      <c r="K118" s="3">
        <v>72976</v>
      </c>
      <c r="L118" s="3">
        <v>41798.129999999997</v>
      </c>
      <c r="M118" s="3">
        <v>0</v>
      </c>
      <c r="N118" s="3">
        <v>0</v>
      </c>
      <c r="O118" s="3">
        <v>5378.91</v>
      </c>
      <c r="P118" s="3">
        <v>8231.76</v>
      </c>
      <c r="Q118" s="3">
        <v>0</v>
      </c>
      <c r="R118" s="3">
        <v>0</v>
      </c>
      <c r="S118" s="3">
        <v>954.19</v>
      </c>
      <c r="T118" s="3">
        <v>0</v>
      </c>
      <c r="U118" s="3">
        <v>0</v>
      </c>
      <c r="V118" s="3">
        <v>0</v>
      </c>
      <c r="W118" s="3">
        <v>3863.66</v>
      </c>
      <c r="X118" s="3">
        <v>0</v>
      </c>
      <c r="Y118" s="3">
        <v>0</v>
      </c>
      <c r="Z118" s="3">
        <v>0</v>
      </c>
      <c r="AA118" s="3">
        <v>17645</v>
      </c>
      <c r="AB118">
        <v>396594.1</v>
      </c>
      <c r="AC118">
        <v>307.86</v>
      </c>
      <c r="AD118">
        <v>207513.66</v>
      </c>
      <c r="AE118">
        <v>8642.8700000000008</v>
      </c>
      <c r="AF118">
        <v>24345.7</v>
      </c>
      <c r="AG118">
        <v>0</v>
      </c>
      <c r="AH118">
        <v>19972.810000000001</v>
      </c>
      <c r="AI118">
        <v>3689.16</v>
      </c>
      <c r="AJ118">
        <v>4005</v>
      </c>
      <c r="AK118">
        <v>2034.4</v>
      </c>
      <c r="AL118">
        <v>1095.44</v>
      </c>
      <c r="AM118">
        <v>16894.560000000001</v>
      </c>
      <c r="AN118">
        <v>834.5</v>
      </c>
      <c r="AO118">
        <v>19389.46</v>
      </c>
      <c r="AP118">
        <v>2122.61</v>
      </c>
      <c r="AQ118">
        <v>1343.45</v>
      </c>
      <c r="AR118">
        <v>13098.75</v>
      </c>
      <c r="AS118">
        <v>2279.33</v>
      </c>
      <c r="AT118" s="25">
        <v>36205.050000000003</v>
      </c>
      <c r="AU118">
        <v>9232.42</v>
      </c>
      <c r="AV118">
        <v>0</v>
      </c>
      <c r="AW118">
        <v>7559.96</v>
      </c>
      <c r="AX118">
        <v>4576.5</v>
      </c>
      <c r="AY118">
        <v>84907.76</v>
      </c>
      <c r="AZ118">
        <v>41966.89</v>
      </c>
      <c r="BA118">
        <v>56134.65</v>
      </c>
      <c r="BB118">
        <v>8758.5</v>
      </c>
      <c r="BC118" s="3">
        <v>25485.26</v>
      </c>
      <c r="BD118" s="3">
        <v>0</v>
      </c>
      <c r="BE118" s="3">
        <v>0</v>
      </c>
      <c r="BF118" s="3">
        <v>0</v>
      </c>
      <c r="BG118" s="3">
        <v>10182.15</v>
      </c>
      <c r="BH118" s="3">
        <v>932.9</v>
      </c>
      <c r="BI118" s="3">
        <v>19260.080000000002</v>
      </c>
      <c r="BJ118" s="3">
        <v>0</v>
      </c>
      <c r="BK118" s="3">
        <v>0</v>
      </c>
      <c r="BL118" s="3">
        <v>1</v>
      </c>
      <c r="BM118" s="3">
        <v>0</v>
      </c>
      <c r="BN118" s="3">
        <v>864.5</v>
      </c>
      <c r="BO118" s="3">
        <v>0</v>
      </c>
      <c r="BP118" s="3">
        <v>0</v>
      </c>
      <c r="BQ118" s="3">
        <v>0</v>
      </c>
      <c r="BR118" s="3">
        <v>69651.579999999987</v>
      </c>
      <c r="BS118" s="3">
        <v>19627.8</v>
      </c>
      <c r="BT118" s="3">
        <v>0</v>
      </c>
      <c r="BU118" s="3">
        <v>-42372.729999999996</v>
      </c>
      <c r="BV118" s="3">
        <v>0</v>
      </c>
      <c r="BW118" s="3"/>
      <c r="BX118" s="2">
        <v>27278.85</v>
      </c>
      <c r="BY118" s="3">
        <f t="shared" si="60"/>
        <v>27278.849999999991</v>
      </c>
      <c r="BZ118" s="3">
        <f t="shared" si="61"/>
        <v>0</v>
      </c>
      <c r="CB118" s="3">
        <f t="shared" si="59"/>
        <v>19627.800000000003</v>
      </c>
      <c r="CC118" s="3">
        <f t="shared" si="62"/>
        <v>19627.8</v>
      </c>
      <c r="CD118" s="30">
        <f t="shared" si="63"/>
        <v>0</v>
      </c>
      <c r="CF118" s="24">
        <f t="shared" si="64"/>
        <v>69651.210000000079</v>
      </c>
      <c r="CG118" s="3">
        <f t="shared" si="65"/>
        <v>-42372.729999999996</v>
      </c>
      <c r="CH118" s="3">
        <f t="shared" si="66"/>
        <v>0.3699999999080319</v>
      </c>
    </row>
    <row r="119" spans="1:88" ht="15" x14ac:dyDescent="0.25">
      <c r="A119" s="2">
        <v>2258</v>
      </c>
      <c r="B119" s="2" t="s">
        <v>531</v>
      </c>
      <c r="C119" s="2" t="s">
        <v>261</v>
      </c>
      <c r="D119" s="3">
        <v>50614.06</v>
      </c>
      <c r="E119" s="3">
        <v>5187.45</v>
      </c>
      <c r="F119" s="3">
        <v>9463.4699999999993</v>
      </c>
      <c r="G119" s="3">
        <v>786434.57</v>
      </c>
      <c r="H119" s="3">
        <v>0</v>
      </c>
      <c r="I119" s="3">
        <v>67736.77</v>
      </c>
      <c r="J119" s="3">
        <v>0</v>
      </c>
      <c r="K119" s="3">
        <v>39697.199999999997</v>
      </c>
      <c r="L119" s="3">
        <v>26978.25</v>
      </c>
      <c r="M119" s="3">
        <v>0</v>
      </c>
      <c r="N119" s="3">
        <v>0</v>
      </c>
      <c r="O119" s="3">
        <v>85990.49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68864</v>
      </c>
      <c r="AB119">
        <v>470587.23</v>
      </c>
      <c r="AC119">
        <v>0</v>
      </c>
      <c r="AD119">
        <v>294903.02</v>
      </c>
      <c r="AE119">
        <v>0</v>
      </c>
      <c r="AF119">
        <v>47575.11</v>
      </c>
      <c r="AG119">
        <v>0</v>
      </c>
      <c r="AH119">
        <v>19996.080000000002</v>
      </c>
      <c r="AI119">
        <v>3818.92</v>
      </c>
      <c r="AJ119">
        <v>4970</v>
      </c>
      <c r="AK119">
        <v>1795.79</v>
      </c>
      <c r="AL119">
        <v>966.97</v>
      </c>
      <c r="AM119">
        <v>2321.37</v>
      </c>
      <c r="AN119">
        <v>0</v>
      </c>
      <c r="AO119">
        <v>44127.16</v>
      </c>
      <c r="AP119">
        <v>1062.75</v>
      </c>
      <c r="AQ119">
        <v>10858.47</v>
      </c>
      <c r="AR119">
        <v>10354.25</v>
      </c>
      <c r="AS119">
        <v>2058.84</v>
      </c>
      <c r="AT119" s="25">
        <v>34582.76</v>
      </c>
      <c r="AU119">
        <v>16599.509999999998</v>
      </c>
      <c r="AV119">
        <v>0</v>
      </c>
      <c r="AW119">
        <v>1000.87</v>
      </c>
      <c r="AX119">
        <v>11035.75</v>
      </c>
      <c r="AY119">
        <v>58</v>
      </c>
      <c r="AZ119">
        <v>61030.720000000001</v>
      </c>
      <c r="BA119">
        <v>48410.94</v>
      </c>
      <c r="BB119">
        <v>21901.62</v>
      </c>
      <c r="BC119" s="3">
        <v>20109.349999999999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19341.490000000002</v>
      </c>
      <c r="BJ119" s="3">
        <v>0</v>
      </c>
      <c r="BK119" s="3">
        <v>0</v>
      </c>
      <c r="BL119" s="3">
        <v>1</v>
      </c>
      <c r="BM119" s="3">
        <v>0</v>
      </c>
      <c r="BN119" s="3">
        <v>890</v>
      </c>
      <c r="BO119" s="3">
        <v>0</v>
      </c>
      <c r="BP119" s="3">
        <v>10499.34</v>
      </c>
      <c r="BQ119" s="3">
        <v>0</v>
      </c>
      <c r="BR119" s="3">
        <v>-3809.7</v>
      </c>
      <c r="BS119" s="3">
        <v>17415.62</v>
      </c>
      <c r="BT119" s="3">
        <v>0</v>
      </c>
      <c r="BU119" s="3">
        <v>5187.45</v>
      </c>
      <c r="BV119" s="3">
        <v>0</v>
      </c>
      <c r="BW119" s="3"/>
      <c r="BX119" s="2">
        <v>1377.75</v>
      </c>
      <c r="BY119" s="3">
        <f t="shared" si="60"/>
        <v>1377.75</v>
      </c>
      <c r="BZ119" s="3">
        <f t="shared" si="61"/>
        <v>0</v>
      </c>
      <c r="CB119" s="3">
        <f t="shared" si="59"/>
        <v>17415.62</v>
      </c>
      <c r="CC119" s="3">
        <f t="shared" si="62"/>
        <v>17415.62</v>
      </c>
      <c r="CD119" s="30">
        <f t="shared" si="63"/>
        <v>0</v>
      </c>
      <c r="CF119" s="24">
        <f t="shared" si="64"/>
        <v>-3810.1400000003632</v>
      </c>
      <c r="CG119" s="3">
        <f t="shared" si="65"/>
        <v>5187.45</v>
      </c>
      <c r="CH119" s="3">
        <f t="shared" si="66"/>
        <v>0.4400000003633977</v>
      </c>
    </row>
    <row r="120" spans="1:88" ht="15" x14ac:dyDescent="0.25">
      <c r="A120" s="2">
        <v>2260</v>
      </c>
      <c r="B120" s="2" t="s">
        <v>532</v>
      </c>
      <c r="C120" s="23" t="s">
        <v>262</v>
      </c>
      <c r="D120" s="24">
        <v>99195.68</v>
      </c>
      <c r="E120" s="24">
        <v>1289.5</v>
      </c>
      <c r="F120" s="24">
        <v>15434.38</v>
      </c>
      <c r="G120" s="24">
        <v>351765.34</v>
      </c>
      <c r="H120" s="24">
        <v>0</v>
      </c>
      <c r="I120" s="24">
        <v>14576.17</v>
      </c>
      <c r="J120" s="24">
        <v>0</v>
      </c>
      <c r="K120" s="24">
        <v>35290</v>
      </c>
      <c r="L120" s="24">
        <v>19777.75</v>
      </c>
      <c r="M120" s="24">
        <v>0</v>
      </c>
      <c r="N120" s="24">
        <v>0</v>
      </c>
      <c r="O120" s="24">
        <v>9278.19</v>
      </c>
      <c r="P120" s="24">
        <v>10003.99</v>
      </c>
      <c r="Q120" s="24">
        <v>0</v>
      </c>
      <c r="R120" s="24">
        <v>5.86</v>
      </c>
      <c r="S120" s="24">
        <v>8919.2000000000007</v>
      </c>
      <c r="T120" s="3">
        <v>0</v>
      </c>
      <c r="U120" s="3">
        <v>0</v>
      </c>
      <c r="V120" s="3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16506</v>
      </c>
      <c r="AB120">
        <v>182064.93</v>
      </c>
      <c r="AC120">
        <v>4454.9399999999996</v>
      </c>
      <c r="AD120">
        <v>71552.84</v>
      </c>
      <c r="AE120">
        <v>0</v>
      </c>
      <c r="AF120">
        <v>26100.12</v>
      </c>
      <c r="AG120">
        <v>0</v>
      </c>
      <c r="AH120">
        <v>8206.48</v>
      </c>
      <c r="AI120">
        <v>1318.43</v>
      </c>
      <c r="AJ120">
        <v>712</v>
      </c>
      <c r="AK120">
        <v>3741.11</v>
      </c>
      <c r="AL120">
        <v>853.23</v>
      </c>
      <c r="AM120">
        <v>10051.370000000001</v>
      </c>
      <c r="AN120">
        <v>2442.86</v>
      </c>
      <c r="AO120">
        <v>18582.5</v>
      </c>
      <c r="AP120">
        <v>3725.83</v>
      </c>
      <c r="AQ120">
        <v>17094.87</v>
      </c>
      <c r="AR120">
        <v>4790.3999999999996</v>
      </c>
      <c r="AS120">
        <v>3662.37</v>
      </c>
      <c r="AT120">
        <v>31693.81</v>
      </c>
      <c r="AU120">
        <v>1881.35</v>
      </c>
      <c r="AV120">
        <v>0</v>
      </c>
      <c r="AW120">
        <v>8327.7800000000007</v>
      </c>
      <c r="AX120">
        <v>1594</v>
      </c>
      <c r="AY120">
        <v>4050.69</v>
      </c>
      <c r="AZ120">
        <v>24711.21</v>
      </c>
      <c r="BA120">
        <v>2661.49</v>
      </c>
      <c r="BB120">
        <v>6250.84</v>
      </c>
      <c r="BC120" s="24">
        <v>13151.59</v>
      </c>
      <c r="BD120" s="24">
        <v>0</v>
      </c>
      <c r="BE120" s="24">
        <v>0</v>
      </c>
      <c r="BF120" s="3">
        <v>0</v>
      </c>
      <c r="BG120" s="24">
        <v>0</v>
      </c>
      <c r="BH120" s="24">
        <v>0</v>
      </c>
      <c r="BI120" s="24">
        <v>15565.5</v>
      </c>
      <c r="BJ120" s="3">
        <v>0</v>
      </c>
      <c r="BK120" s="3">
        <v>0</v>
      </c>
      <c r="BL120" s="24">
        <v>1</v>
      </c>
      <c r="BM120" s="3">
        <v>0</v>
      </c>
      <c r="BN120" s="24">
        <v>1514.21</v>
      </c>
      <c r="BO120" s="3">
        <v>1619</v>
      </c>
      <c r="BP120" s="24">
        <v>0</v>
      </c>
      <c r="BQ120" s="3">
        <v>0</v>
      </c>
      <c r="BR120" s="3">
        <v>111640.69</v>
      </c>
      <c r="BS120" s="3">
        <v>27866.67</v>
      </c>
      <c r="BT120" s="3">
        <v>0</v>
      </c>
      <c r="BU120" s="3">
        <v>1289.5</v>
      </c>
      <c r="BV120" s="3">
        <v>0</v>
      </c>
      <c r="BW120" s="3"/>
      <c r="BX120" s="2">
        <v>112930.19</v>
      </c>
      <c r="BY120" s="3">
        <f t="shared" si="60"/>
        <v>112930.19</v>
      </c>
      <c r="BZ120" s="3">
        <f t="shared" si="61"/>
        <v>0</v>
      </c>
      <c r="CA120" s="23"/>
      <c r="CB120" s="3">
        <f t="shared" si="59"/>
        <v>27866.67</v>
      </c>
      <c r="CC120" s="3">
        <f t="shared" si="62"/>
        <v>27866.67</v>
      </c>
      <c r="CD120" s="30">
        <f t="shared" si="63"/>
        <v>0</v>
      </c>
      <c r="CE120" s="23"/>
      <c r="CF120" s="24">
        <f t="shared" si="64"/>
        <v>111641.1399999999</v>
      </c>
      <c r="CG120" s="3">
        <f t="shared" si="65"/>
        <v>1289.5</v>
      </c>
      <c r="CH120" s="3">
        <f t="shared" si="66"/>
        <v>-0.44999999989522621</v>
      </c>
      <c r="CI120" s="23"/>
      <c r="CJ120" s="23"/>
    </row>
    <row r="121" spans="1:88" s="23" customFormat="1" ht="15" x14ac:dyDescent="0.25">
      <c r="A121" s="23">
        <v>2262</v>
      </c>
      <c r="B121" s="2" t="s">
        <v>533</v>
      </c>
      <c r="C121" s="2" t="s">
        <v>263</v>
      </c>
      <c r="D121" s="3">
        <v>46221.56</v>
      </c>
      <c r="E121" s="3">
        <v>7903.5</v>
      </c>
      <c r="F121" s="3">
        <v>21667.66</v>
      </c>
      <c r="G121" s="3">
        <v>257007.13</v>
      </c>
      <c r="H121" s="3">
        <v>0</v>
      </c>
      <c r="I121" s="3">
        <v>3502.7</v>
      </c>
      <c r="J121" s="3">
        <v>0</v>
      </c>
      <c r="K121" s="3">
        <v>12663</v>
      </c>
      <c r="L121" s="3">
        <v>10119.75</v>
      </c>
      <c r="M121" s="3">
        <v>0</v>
      </c>
      <c r="N121" s="3">
        <v>0</v>
      </c>
      <c r="O121" s="3">
        <v>3183.27</v>
      </c>
      <c r="P121" s="3">
        <v>1698.03</v>
      </c>
      <c r="Q121" s="3">
        <v>4737.1000000000004</v>
      </c>
      <c r="R121" s="3">
        <v>4.7</v>
      </c>
      <c r="S121" s="3">
        <v>0</v>
      </c>
      <c r="T121" s="3">
        <v>0</v>
      </c>
      <c r="U121" s="3">
        <v>0</v>
      </c>
      <c r="V121" s="3">
        <v>0</v>
      </c>
      <c r="W121" s="3">
        <v>1248</v>
      </c>
      <c r="X121" s="3">
        <v>0</v>
      </c>
      <c r="Y121" s="3">
        <v>0</v>
      </c>
      <c r="Z121" s="3">
        <v>0</v>
      </c>
      <c r="AA121" s="3">
        <v>20818</v>
      </c>
      <c r="AB121">
        <v>127610.99</v>
      </c>
      <c r="AC121">
        <v>2233.6999999999998</v>
      </c>
      <c r="AD121">
        <v>31856.35</v>
      </c>
      <c r="AE121">
        <v>0</v>
      </c>
      <c r="AF121">
        <v>26817.040000000001</v>
      </c>
      <c r="AG121">
        <v>0</v>
      </c>
      <c r="AH121">
        <v>2910.29</v>
      </c>
      <c r="AI121">
        <v>44428.02</v>
      </c>
      <c r="AJ121">
        <v>444</v>
      </c>
      <c r="AK121">
        <v>3140.1</v>
      </c>
      <c r="AL121">
        <v>516.76</v>
      </c>
      <c r="AM121">
        <v>1679.58</v>
      </c>
      <c r="AN121">
        <v>473.45</v>
      </c>
      <c r="AO121">
        <v>11670.27</v>
      </c>
      <c r="AP121">
        <v>1447.42</v>
      </c>
      <c r="AQ121">
        <v>7279.18</v>
      </c>
      <c r="AR121">
        <v>3343.3</v>
      </c>
      <c r="AS121">
        <v>1887.08</v>
      </c>
      <c r="AT121">
        <v>7005.65</v>
      </c>
      <c r="AU121">
        <v>1965.78</v>
      </c>
      <c r="AV121">
        <v>0</v>
      </c>
      <c r="AW121">
        <v>9578.59</v>
      </c>
      <c r="AX121">
        <v>678</v>
      </c>
      <c r="AY121">
        <v>404.3</v>
      </c>
      <c r="AZ121">
        <v>26259.55</v>
      </c>
      <c r="BA121">
        <v>4106.66</v>
      </c>
      <c r="BB121">
        <v>16251.93</v>
      </c>
      <c r="BC121" s="3">
        <v>11322.76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15148.45</v>
      </c>
      <c r="BJ121" s="3">
        <v>0</v>
      </c>
      <c r="BK121" s="3">
        <v>0</v>
      </c>
      <c r="BL121" s="3">
        <v>1</v>
      </c>
      <c r="BM121" s="3">
        <v>0</v>
      </c>
      <c r="BN121" s="3">
        <v>8620</v>
      </c>
      <c r="BO121" s="3">
        <v>4212.29</v>
      </c>
      <c r="BP121" s="3">
        <v>957.95</v>
      </c>
      <c r="BQ121" s="3">
        <v>0</v>
      </c>
      <c r="BR121" s="3">
        <v>14644.759999999998</v>
      </c>
      <c r="BS121" s="3">
        <v>23025.87</v>
      </c>
      <c r="BT121" s="3">
        <v>0</v>
      </c>
      <c r="BU121" s="3">
        <v>9151.5</v>
      </c>
      <c r="BV121" s="3">
        <v>0</v>
      </c>
      <c r="BW121" s="3"/>
      <c r="BX121" s="2">
        <v>23796.26</v>
      </c>
      <c r="BY121" s="3">
        <f t="shared" si="60"/>
        <v>23796.26</v>
      </c>
      <c r="BZ121" s="3">
        <f t="shared" si="61"/>
        <v>0</v>
      </c>
      <c r="CA121" s="2"/>
      <c r="CB121" s="3">
        <f t="shared" si="59"/>
        <v>23025.87</v>
      </c>
      <c r="CC121" s="3">
        <f t="shared" si="62"/>
        <v>23025.87</v>
      </c>
      <c r="CD121" s="30">
        <f t="shared" si="63"/>
        <v>0</v>
      </c>
      <c r="CE121" s="2"/>
      <c r="CF121" s="24">
        <f t="shared" si="64"/>
        <v>14644.489999999991</v>
      </c>
      <c r="CG121" s="3">
        <f t="shared" si="65"/>
        <v>9151.5</v>
      </c>
      <c r="CH121" s="3">
        <f t="shared" si="66"/>
        <v>0.27000000000771252</v>
      </c>
      <c r="CI121" s="2"/>
      <c r="CJ121" s="2"/>
    </row>
    <row r="122" spans="1:88" ht="15" x14ac:dyDescent="0.25">
      <c r="A122" s="2">
        <v>2266</v>
      </c>
      <c r="B122" s="2" t="s">
        <v>534</v>
      </c>
      <c r="C122" s="2" t="s">
        <v>264</v>
      </c>
      <c r="D122" s="3">
        <v>98273.54</v>
      </c>
      <c r="E122" s="3">
        <v>10140.83</v>
      </c>
      <c r="F122" s="3">
        <v>19880.36</v>
      </c>
      <c r="G122" s="3">
        <v>471165.09</v>
      </c>
      <c r="H122" s="3">
        <v>0</v>
      </c>
      <c r="I122" s="3">
        <v>21727.67</v>
      </c>
      <c r="J122" s="3">
        <v>0</v>
      </c>
      <c r="K122" s="3">
        <v>7231</v>
      </c>
      <c r="L122" s="3">
        <v>14477.63</v>
      </c>
      <c r="M122" s="3">
        <v>0</v>
      </c>
      <c r="N122" s="3">
        <v>0</v>
      </c>
      <c r="O122" s="3">
        <v>16395.73</v>
      </c>
      <c r="P122" s="3">
        <v>10183.77</v>
      </c>
      <c r="Q122" s="3">
        <v>305.37</v>
      </c>
      <c r="R122" s="3">
        <v>86.22</v>
      </c>
      <c r="S122" s="3">
        <v>10661.26</v>
      </c>
      <c r="T122" s="3">
        <v>0</v>
      </c>
      <c r="U122" s="3">
        <v>0</v>
      </c>
      <c r="V122" s="3">
        <v>0</v>
      </c>
      <c r="W122" s="3">
        <v>3259.4</v>
      </c>
      <c r="X122" s="3">
        <v>0</v>
      </c>
      <c r="Y122" s="3">
        <v>0</v>
      </c>
      <c r="Z122" s="3">
        <v>0</v>
      </c>
      <c r="AA122" s="3">
        <v>30621</v>
      </c>
      <c r="AB122">
        <v>252642.49</v>
      </c>
      <c r="AC122">
        <v>2168.13</v>
      </c>
      <c r="AD122">
        <v>91390.92</v>
      </c>
      <c r="AE122">
        <v>0</v>
      </c>
      <c r="AF122">
        <v>24899.47</v>
      </c>
      <c r="AG122">
        <v>0</v>
      </c>
      <c r="AH122">
        <v>8461.57</v>
      </c>
      <c r="AI122">
        <v>1917.77</v>
      </c>
      <c r="AJ122">
        <v>200</v>
      </c>
      <c r="AK122">
        <v>5059.3100000000004</v>
      </c>
      <c r="AL122">
        <v>2489.42</v>
      </c>
      <c r="AM122">
        <v>18286.93</v>
      </c>
      <c r="AN122">
        <v>0</v>
      </c>
      <c r="AO122">
        <v>14238.44</v>
      </c>
      <c r="AP122">
        <v>1421.07</v>
      </c>
      <c r="AQ122">
        <v>12543.1</v>
      </c>
      <c r="AR122">
        <v>4990</v>
      </c>
      <c r="AS122">
        <v>10440.58</v>
      </c>
      <c r="AT122" s="25">
        <v>30125.25</v>
      </c>
      <c r="AU122">
        <v>3970.85</v>
      </c>
      <c r="AV122">
        <v>0</v>
      </c>
      <c r="AW122">
        <v>2127.65</v>
      </c>
      <c r="AX122">
        <v>1977.5</v>
      </c>
      <c r="AY122">
        <v>55838.51</v>
      </c>
      <c r="AZ122">
        <v>33851.769999999997</v>
      </c>
      <c r="BA122">
        <v>0</v>
      </c>
      <c r="BB122">
        <v>5090</v>
      </c>
      <c r="BC122" s="3">
        <v>16897.009999999998</v>
      </c>
      <c r="BD122" s="3">
        <v>0</v>
      </c>
      <c r="BE122" s="3">
        <v>0</v>
      </c>
      <c r="BF122" s="3">
        <v>0</v>
      </c>
      <c r="BG122" s="3">
        <v>7718.25</v>
      </c>
      <c r="BH122" s="3">
        <v>0</v>
      </c>
      <c r="BI122" s="3">
        <v>16563.66</v>
      </c>
      <c r="BJ122" s="3">
        <v>0</v>
      </c>
      <c r="BK122" s="3">
        <v>0</v>
      </c>
      <c r="BL122" s="3">
        <v>1</v>
      </c>
      <c r="BM122" s="3">
        <v>0</v>
      </c>
      <c r="BN122" s="3">
        <v>48</v>
      </c>
      <c r="BO122" s="3">
        <v>0</v>
      </c>
      <c r="BP122" s="3">
        <v>507.9</v>
      </c>
      <c r="BQ122" s="3">
        <v>0</v>
      </c>
      <c r="BR122" s="3">
        <v>80100.650000000009</v>
      </c>
      <c r="BS122" s="3">
        <v>35888.120000000003</v>
      </c>
      <c r="BT122" s="3">
        <v>0</v>
      </c>
      <c r="BU122" s="3">
        <v>5681.98</v>
      </c>
      <c r="BV122" s="3">
        <v>0</v>
      </c>
      <c r="BW122" s="3"/>
      <c r="BX122" s="2">
        <v>85782.63</v>
      </c>
      <c r="BY122" s="3">
        <f t="shared" si="60"/>
        <v>85782.63</v>
      </c>
      <c r="BZ122" s="3">
        <f t="shared" si="61"/>
        <v>0</v>
      </c>
      <c r="CB122" s="3">
        <f t="shared" si="59"/>
        <v>35888.120000000003</v>
      </c>
      <c r="CC122" s="3">
        <f t="shared" si="62"/>
        <v>35888.120000000003</v>
      </c>
      <c r="CD122" s="30">
        <f t="shared" si="63"/>
        <v>0</v>
      </c>
      <c r="CF122" s="24">
        <f t="shared" si="64"/>
        <v>80100.540000000037</v>
      </c>
      <c r="CG122" s="3">
        <f t="shared" si="65"/>
        <v>5681.98</v>
      </c>
      <c r="CH122" s="3">
        <f t="shared" si="66"/>
        <v>0.10999999996784027</v>
      </c>
    </row>
    <row r="123" spans="1:88" ht="15" x14ac:dyDescent="0.25">
      <c r="A123" s="2">
        <v>2268</v>
      </c>
      <c r="B123" s="2" t="s">
        <v>535</v>
      </c>
      <c r="C123" s="2" t="s">
        <v>265</v>
      </c>
      <c r="D123" s="3">
        <v>76404.289999999994</v>
      </c>
      <c r="E123" s="3">
        <v>0</v>
      </c>
      <c r="F123" s="3">
        <v>13704.72</v>
      </c>
      <c r="G123" s="3">
        <v>750875.99</v>
      </c>
      <c r="H123" s="3">
        <v>0</v>
      </c>
      <c r="I123" s="3">
        <v>136185.85</v>
      </c>
      <c r="J123" s="3">
        <v>0</v>
      </c>
      <c r="K123" s="3">
        <v>56065</v>
      </c>
      <c r="L123" s="3">
        <v>37795.910000000003</v>
      </c>
      <c r="M123" s="3">
        <v>0</v>
      </c>
      <c r="N123" s="3">
        <v>5564.57</v>
      </c>
      <c r="O123" s="3">
        <v>16211.92</v>
      </c>
      <c r="P123" s="3">
        <v>19492.169999999998</v>
      </c>
      <c r="Q123" s="3">
        <v>13099.11</v>
      </c>
      <c r="R123" s="3">
        <v>242.37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30958</v>
      </c>
      <c r="AB123">
        <v>399608.98</v>
      </c>
      <c r="AC123">
        <v>18505.88</v>
      </c>
      <c r="AD123">
        <v>249933.19</v>
      </c>
      <c r="AE123">
        <v>39664.19</v>
      </c>
      <c r="AF123">
        <v>41044.83</v>
      </c>
      <c r="AG123">
        <v>25.09</v>
      </c>
      <c r="AH123">
        <v>12295.69</v>
      </c>
      <c r="AI123">
        <v>3963.12</v>
      </c>
      <c r="AJ123">
        <v>85</v>
      </c>
      <c r="AK123">
        <v>8746.81</v>
      </c>
      <c r="AL123">
        <v>966.97</v>
      </c>
      <c r="AM123">
        <v>19739.46</v>
      </c>
      <c r="AN123">
        <v>1461.41</v>
      </c>
      <c r="AO123">
        <v>14737.81</v>
      </c>
      <c r="AP123">
        <v>8599.74</v>
      </c>
      <c r="AQ123">
        <v>28541.98</v>
      </c>
      <c r="AR123">
        <v>19211.5</v>
      </c>
      <c r="AS123">
        <v>3298.19</v>
      </c>
      <c r="AT123">
        <v>36275.56</v>
      </c>
      <c r="AU123">
        <v>4798.5</v>
      </c>
      <c r="AV123">
        <v>0</v>
      </c>
      <c r="AW123">
        <v>6695.9</v>
      </c>
      <c r="AX123">
        <v>4039.75</v>
      </c>
      <c r="AY123">
        <v>8702.26</v>
      </c>
      <c r="AZ123">
        <v>53618.61</v>
      </c>
      <c r="BA123">
        <v>31012.18</v>
      </c>
      <c r="BB123">
        <v>17592.8</v>
      </c>
      <c r="BC123" s="3">
        <v>17944.29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19009.599999999999</v>
      </c>
      <c r="BJ123" s="3">
        <v>0</v>
      </c>
      <c r="BK123" s="3">
        <v>0</v>
      </c>
      <c r="BL123" s="3">
        <v>1</v>
      </c>
      <c r="BM123" s="3">
        <v>0</v>
      </c>
      <c r="BN123" s="3">
        <v>8548</v>
      </c>
      <c r="BO123" s="3">
        <v>0</v>
      </c>
      <c r="BP123" s="3">
        <v>4855</v>
      </c>
      <c r="BQ123" s="3">
        <v>0</v>
      </c>
      <c r="BR123" s="3">
        <v>91785.59</v>
      </c>
      <c r="BS123" s="3">
        <v>19311.32</v>
      </c>
      <c r="BT123" s="3">
        <v>0</v>
      </c>
      <c r="BU123" s="3">
        <v>0</v>
      </c>
      <c r="BV123" s="3">
        <v>0</v>
      </c>
      <c r="BW123" s="3"/>
      <c r="BX123" s="2">
        <v>91785.59</v>
      </c>
      <c r="BY123" s="3">
        <f>BR123+BU123</f>
        <v>91785.59</v>
      </c>
      <c r="BZ123" s="3">
        <f t="shared" si="61"/>
        <v>0</v>
      </c>
      <c r="CB123" s="3">
        <f t="shared" si="59"/>
        <v>19311.32</v>
      </c>
      <c r="CC123" s="3">
        <f t="shared" si="62"/>
        <v>19311.32</v>
      </c>
      <c r="CD123" s="30">
        <f t="shared" si="63"/>
        <v>0</v>
      </c>
      <c r="CF123" s="24">
        <f>D123+SUM(G123:U123)+X123+Y123+Z123+AA123-SUM(AB123:BF123)</f>
        <v>91785.489999999991</v>
      </c>
      <c r="CG123" s="3">
        <f t="shared" si="65"/>
        <v>0</v>
      </c>
      <c r="CH123" s="3">
        <f t="shared" si="66"/>
        <v>0.10000000000582077</v>
      </c>
    </row>
    <row r="124" spans="1:88" ht="15" x14ac:dyDescent="0.25">
      <c r="A124" s="2">
        <v>2269</v>
      </c>
      <c r="B124" s="2" t="s">
        <v>536</v>
      </c>
      <c r="C124" s="2" t="s">
        <v>266</v>
      </c>
      <c r="D124" s="3">
        <v>102206.19</v>
      </c>
      <c r="E124" s="3">
        <v>-31277.91</v>
      </c>
      <c r="F124" s="3">
        <v>175.47</v>
      </c>
      <c r="G124" s="3">
        <v>486259.74</v>
      </c>
      <c r="H124" s="3">
        <v>0</v>
      </c>
      <c r="I124" s="3">
        <v>46783.13</v>
      </c>
      <c r="J124" s="3">
        <v>0</v>
      </c>
      <c r="K124" s="3">
        <v>27137.81</v>
      </c>
      <c r="L124" s="3">
        <v>20613.05</v>
      </c>
      <c r="M124" s="3">
        <v>0</v>
      </c>
      <c r="N124" s="3">
        <v>0</v>
      </c>
      <c r="O124" s="3">
        <v>7675.81</v>
      </c>
      <c r="P124" s="3">
        <v>6317.72</v>
      </c>
      <c r="Q124" s="3">
        <v>0</v>
      </c>
      <c r="R124" s="3">
        <v>0</v>
      </c>
      <c r="S124" s="3">
        <v>1720.5</v>
      </c>
      <c r="T124" s="3">
        <v>0</v>
      </c>
      <c r="U124" s="3">
        <v>0</v>
      </c>
      <c r="V124" s="3">
        <v>0</v>
      </c>
      <c r="W124" s="3">
        <v>16142.25</v>
      </c>
      <c r="X124" s="3">
        <v>0</v>
      </c>
      <c r="Y124" s="3">
        <v>0</v>
      </c>
      <c r="Z124" s="3">
        <v>0</v>
      </c>
      <c r="AA124" s="3">
        <v>27656</v>
      </c>
      <c r="AB124">
        <v>335307.95</v>
      </c>
      <c r="AC124">
        <v>1761.79</v>
      </c>
      <c r="AD124">
        <v>86004.87</v>
      </c>
      <c r="AE124">
        <v>16570.009999999998</v>
      </c>
      <c r="AF124">
        <v>26027.81</v>
      </c>
      <c r="AG124">
        <v>60.6</v>
      </c>
      <c r="AH124">
        <v>19217.740000000002</v>
      </c>
      <c r="AI124">
        <v>3056.01</v>
      </c>
      <c r="AJ124">
        <v>4197.75</v>
      </c>
      <c r="AK124">
        <v>5312.34</v>
      </c>
      <c r="AL124">
        <v>588.29</v>
      </c>
      <c r="AM124">
        <v>8308.69</v>
      </c>
      <c r="AN124">
        <v>1300</v>
      </c>
      <c r="AO124">
        <v>3693.63</v>
      </c>
      <c r="AP124">
        <v>1254.01</v>
      </c>
      <c r="AQ124">
        <v>10869.84</v>
      </c>
      <c r="AR124">
        <v>5489</v>
      </c>
      <c r="AS124">
        <v>1273.8399999999999</v>
      </c>
      <c r="AT124">
        <v>11777.5</v>
      </c>
      <c r="AU124">
        <v>8890.49</v>
      </c>
      <c r="AV124">
        <v>0</v>
      </c>
      <c r="AW124">
        <v>1589.55</v>
      </c>
      <c r="AX124">
        <v>2557.75</v>
      </c>
      <c r="AY124">
        <v>10467.370000000001</v>
      </c>
      <c r="AZ124">
        <v>38515.01</v>
      </c>
      <c r="BA124">
        <v>0</v>
      </c>
      <c r="BB124">
        <v>26442.25</v>
      </c>
      <c r="BC124" s="3">
        <v>13811.97</v>
      </c>
      <c r="BD124" s="3">
        <v>0</v>
      </c>
      <c r="BE124" s="3">
        <v>0</v>
      </c>
      <c r="BF124" s="3">
        <v>0</v>
      </c>
      <c r="BG124" s="3">
        <v>11978.64</v>
      </c>
      <c r="BH124" s="3">
        <v>480</v>
      </c>
      <c r="BI124" s="3">
        <v>16993.87</v>
      </c>
      <c r="BJ124" s="3">
        <v>0</v>
      </c>
      <c r="BK124" s="3">
        <v>0</v>
      </c>
      <c r="BL124" s="3">
        <v>1</v>
      </c>
      <c r="BM124" s="3">
        <v>0</v>
      </c>
      <c r="BN124" s="3">
        <v>6397</v>
      </c>
      <c r="BO124" s="3">
        <v>0</v>
      </c>
      <c r="BP124" s="3">
        <v>0</v>
      </c>
      <c r="BQ124" s="3">
        <v>0</v>
      </c>
      <c r="BR124" s="3">
        <v>82023.72</v>
      </c>
      <c r="BS124" s="3">
        <v>10772.34</v>
      </c>
      <c r="BT124" s="3">
        <v>0</v>
      </c>
      <c r="BU124" s="3">
        <v>-27594.3</v>
      </c>
      <c r="BV124" s="3">
        <v>0</v>
      </c>
      <c r="BW124" s="3"/>
      <c r="BX124" s="2">
        <v>54429.42</v>
      </c>
      <c r="BY124" s="3">
        <f t="shared" si="60"/>
        <v>54429.42</v>
      </c>
      <c r="BZ124" s="3">
        <f t="shared" si="61"/>
        <v>0</v>
      </c>
      <c r="CB124" s="3">
        <f t="shared" si="59"/>
        <v>10772.34</v>
      </c>
      <c r="CC124" s="3">
        <f t="shared" si="62"/>
        <v>10772.34</v>
      </c>
      <c r="CD124" s="30">
        <f t="shared" si="63"/>
        <v>0</v>
      </c>
      <c r="CF124" s="24">
        <f t="shared" si="64"/>
        <v>82023.89000000013</v>
      </c>
      <c r="CG124" s="3">
        <f t="shared" si="65"/>
        <v>-27594.3</v>
      </c>
      <c r="CH124" s="3">
        <f t="shared" si="66"/>
        <v>-0.17000000013285899</v>
      </c>
    </row>
    <row r="125" spans="1:88" ht="15" x14ac:dyDescent="0.25">
      <c r="A125" s="2">
        <v>2270</v>
      </c>
      <c r="B125" s="2" t="s">
        <v>537</v>
      </c>
      <c r="C125" s="2" t="s">
        <v>267</v>
      </c>
      <c r="D125" s="3">
        <v>266572.94</v>
      </c>
      <c r="E125" s="3">
        <v>-72214.350000000006</v>
      </c>
      <c r="F125" s="3">
        <v>4262.49</v>
      </c>
      <c r="G125" s="3">
        <v>1281709.33</v>
      </c>
      <c r="H125" s="3">
        <v>0</v>
      </c>
      <c r="I125" s="3">
        <v>62545.48</v>
      </c>
      <c r="J125" s="3">
        <v>0</v>
      </c>
      <c r="K125" s="3">
        <v>163745</v>
      </c>
      <c r="L125" s="3">
        <v>64487.25</v>
      </c>
      <c r="M125" s="3">
        <v>0</v>
      </c>
      <c r="N125" s="3">
        <v>0</v>
      </c>
      <c r="O125" s="3">
        <v>78033.5</v>
      </c>
      <c r="P125" s="3">
        <v>21707.67</v>
      </c>
      <c r="Q125" s="3">
        <v>3051.68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7955.24</v>
      </c>
      <c r="X125" s="3">
        <v>0</v>
      </c>
      <c r="Y125" s="3">
        <v>0</v>
      </c>
      <c r="Z125" s="3">
        <v>0</v>
      </c>
      <c r="AA125" s="3">
        <v>41514</v>
      </c>
      <c r="AB125">
        <v>770938.55</v>
      </c>
      <c r="AC125">
        <v>0</v>
      </c>
      <c r="AD125">
        <v>338431.64</v>
      </c>
      <c r="AE125">
        <v>0</v>
      </c>
      <c r="AF125">
        <v>65441.53</v>
      </c>
      <c r="AG125">
        <v>0</v>
      </c>
      <c r="AH125">
        <v>48490.62</v>
      </c>
      <c r="AI125">
        <v>6397.48</v>
      </c>
      <c r="AJ125">
        <v>2852</v>
      </c>
      <c r="AK125">
        <v>14194.08</v>
      </c>
      <c r="AL125">
        <v>1663.45</v>
      </c>
      <c r="AM125">
        <v>26386.79</v>
      </c>
      <c r="AN125">
        <v>10245.799999999999</v>
      </c>
      <c r="AO125">
        <v>58103.93</v>
      </c>
      <c r="AP125">
        <v>4804.45</v>
      </c>
      <c r="AQ125">
        <v>23948.95</v>
      </c>
      <c r="AR125">
        <v>29696</v>
      </c>
      <c r="AS125">
        <v>4069.92</v>
      </c>
      <c r="AT125">
        <v>87122.5</v>
      </c>
      <c r="AU125">
        <v>21510.7</v>
      </c>
      <c r="AV125">
        <v>0</v>
      </c>
      <c r="AW125">
        <v>2621.53</v>
      </c>
      <c r="AX125">
        <v>6949.5</v>
      </c>
      <c r="AY125">
        <v>7257.91</v>
      </c>
      <c r="AZ125">
        <v>84924.97</v>
      </c>
      <c r="BA125">
        <v>18921.990000000002</v>
      </c>
      <c r="BB125">
        <v>8462.52</v>
      </c>
      <c r="BC125" s="3">
        <v>25297.25</v>
      </c>
      <c r="BD125" s="3">
        <v>0</v>
      </c>
      <c r="BE125" s="3">
        <v>0</v>
      </c>
      <c r="BF125" s="3">
        <v>0</v>
      </c>
      <c r="BG125" s="3">
        <v>14253.95</v>
      </c>
      <c r="BH125" s="3">
        <v>500</v>
      </c>
      <c r="BI125" s="3">
        <v>22716.7</v>
      </c>
      <c r="BJ125" s="3">
        <v>0</v>
      </c>
      <c r="BK125" s="3">
        <v>0</v>
      </c>
      <c r="BL125" s="3">
        <v>1</v>
      </c>
      <c r="BM125" s="3">
        <v>0</v>
      </c>
      <c r="BN125" s="3">
        <v>16145.32</v>
      </c>
      <c r="BO125" s="3">
        <v>0</v>
      </c>
      <c r="BP125" s="3">
        <v>0</v>
      </c>
      <c r="BQ125" s="3">
        <v>0</v>
      </c>
      <c r="BR125" s="3">
        <v>314632.99</v>
      </c>
      <c r="BS125" s="3">
        <v>10833.87</v>
      </c>
      <c r="BT125" s="3">
        <v>0</v>
      </c>
      <c r="BU125" s="3">
        <v>-79013.060000000012</v>
      </c>
      <c r="BV125" s="3">
        <v>0</v>
      </c>
      <c r="BW125" s="3"/>
      <c r="BX125" s="2">
        <v>235619.93</v>
      </c>
      <c r="BY125" s="3">
        <f t="shared" si="60"/>
        <v>235619.93</v>
      </c>
      <c r="BZ125" s="3">
        <f t="shared" si="61"/>
        <v>0</v>
      </c>
      <c r="CB125" s="3">
        <f t="shared" si="59"/>
        <v>10833.870000000003</v>
      </c>
      <c r="CC125" s="3">
        <f t="shared" si="62"/>
        <v>10833.87</v>
      </c>
      <c r="CD125" s="30">
        <f t="shared" si="63"/>
        <v>0</v>
      </c>
      <c r="CF125" s="24">
        <f t="shared" si="64"/>
        <v>314632.79000000004</v>
      </c>
      <c r="CG125" s="3">
        <f t="shared" si="65"/>
        <v>-79013.060000000012</v>
      </c>
      <c r="CH125" s="3">
        <f t="shared" si="66"/>
        <v>0.19999999996798579</v>
      </c>
    </row>
    <row r="126" spans="1:88" ht="15" x14ac:dyDescent="0.25">
      <c r="A126" s="2">
        <v>2274</v>
      </c>
      <c r="B126" s="2" t="s">
        <v>538</v>
      </c>
      <c r="C126" s="2" t="s">
        <v>268</v>
      </c>
      <c r="D126" s="3">
        <v>186952.78</v>
      </c>
      <c r="E126" s="3">
        <v>0</v>
      </c>
      <c r="F126" s="3">
        <v>2935.2</v>
      </c>
      <c r="G126" s="3">
        <v>1478524</v>
      </c>
      <c r="H126" s="3">
        <v>0</v>
      </c>
      <c r="I126" s="3">
        <v>45235.51</v>
      </c>
      <c r="J126" s="3">
        <v>0</v>
      </c>
      <c r="K126" s="3">
        <v>54215</v>
      </c>
      <c r="L126" s="3">
        <v>51664.25</v>
      </c>
      <c r="M126" s="3">
        <v>0</v>
      </c>
      <c r="N126" s="3">
        <v>0</v>
      </c>
      <c r="O126" s="3">
        <v>39567.730000000003</v>
      </c>
      <c r="P126" s="3">
        <v>46700.84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76182</v>
      </c>
      <c r="AB126">
        <v>847874.49</v>
      </c>
      <c r="AC126">
        <v>88717.66</v>
      </c>
      <c r="AD126">
        <v>362678.01</v>
      </c>
      <c r="AE126">
        <v>0</v>
      </c>
      <c r="AF126">
        <v>59097.54</v>
      </c>
      <c r="AG126">
        <v>0</v>
      </c>
      <c r="AH126">
        <v>35084.230000000003</v>
      </c>
      <c r="AI126">
        <v>8253.93</v>
      </c>
      <c r="AJ126">
        <v>3873</v>
      </c>
      <c r="AK126">
        <v>4282.28</v>
      </c>
      <c r="AL126">
        <v>2305.84</v>
      </c>
      <c r="AM126">
        <v>17426.68</v>
      </c>
      <c r="AN126">
        <v>3151.57</v>
      </c>
      <c r="AO126">
        <v>58524.45</v>
      </c>
      <c r="AP126">
        <v>4466.04</v>
      </c>
      <c r="AQ126">
        <v>24764.83</v>
      </c>
      <c r="AR126">
        <v>20459</v>
      </c>
      <c r="AS126">
        <v>1429.72</v>
      </c>
      <c r="AT126" s="25">
        <v>99924.54</v>
      </c>
      <c r="AU126">
        <v>10538.63</v>
      </c>
      <c r="AV126">
        <v>0</v>
      </c>
      <c r="AW126">
        <v>18054.990000000002</v>
      </c>
      <c r="AX126">
        <v>22478.37</v>
      </c>
      <c r="AY126">
        <v>2749.33</v>
      </c>
      <c r="AZ126">
        <v>117871.97</v>
      </c>
      <c r="BA126">
        <v>9656</v>
      </c>
      <c r="BB126">
        <v>15666.7</v>
      </c>
      <c r="BC126" s="3">
        <v>30163.33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24739.33</v>
      </c>
      <c r="BJ126" s="3">
        <v>0</v>
      </c>
      <c r="BK126" s="3">
        <v>0</v>
      </c>
      <c r="BL126" s="3">
        <v>1</v>
      </c>
      <c r="BM126" s="3">
        <v>0</v>
      </c>
      <c r="BN126" s="3">
        <v>0</v>
      </c>
      <c r="BO126" s="3">
        <v>2709.69</v>
      </c>
      <c r="BP126" s="3">
        <v>1937</v>
      </c>
      <c r="BQ126" s="3">
        <v>0</v>
      </c>
      <c r="BR126" s="3">
        <v>109548.86</v>
      </c>
      <c r="BS126" s="3">
        <v>23027.84</v>
      </c>
      <c r="BT126" s="3">
        <v>0</v>
      </c>
      <c r="BU126" s="3">
        <v>0</v>
      </c>
      <c r="BV126" s="3">
        <v>0</v>
      </c>
      <c r="BW126" s="3"/>
      <c r="BX126" s="2">
        <v>109548.86</v>
      </c>
      <c r="BY126" s="3">
        <f t="shared" si="60"/>
        <v>109548.86</v>
      </c>
      <c r="BZ126" s="3">
        <f t="shared" si="61"/>
        <v>0</v>
      </c>
      <c r="CB126" s="3">
        <f t="shared" si="59"/>
        <v>23027.840000000004</v>
      </c>
      <c r="CC126" s="3">
        <f t="shared" si="62"/>
        <v>23027.84</v>
      </c>
      <c r="CD126" s="30">
        <f t="shared" si="63"/>
        <v>0</v>
      </c>
      <c r="CF126" s="24">
        <f t="shared" si="64"/>
        <v>109548.97999999975</v>
      </c>
      <c r="CG126" s="3">
        <f t="shared" si="65"/>
        <v>0</v>
      </c>
      <c r="CH126" s="3">
        <f t="shared" si="66"/>
        <v>-0.11999999974796083</v>
      </c>
    </row>
    <row r="127" spans="1:88" ht="15" x14ac:dyDescent="0.25">
      <c r="A127" s="2">
        <v>2275</v>
      </c>
      <c r="B127" s="2" t="s">
        <v>539</v>
      </c>
      <c r="C127" s="2" t="s">
        <v>269</v>
      </c>
      <c r="D127" s="3">
        <v>86408.33</v>
      </c>
      <c r="E127" s="3">
        <v>-11711.98</v>
      </c>
      <c r="F127" s="3">
        <v>3973.43</v>
      </c>
      <c r="G127" s="3">
        <v>654009.26</v>
      </c>
      <c r="H127" s="3">
        <v>0</v>
      </c>
      <c r="I127" s="3">
        <v>31818.02</v>
      </c>
      <c r="J127" s="3">
        <v>0</v>
      </c>
      <c r="K127" s="3">
        <v>44320</v>
      </c>
      <c r="L127" s="3">
        <v>29476.5</v>
      </c>
      <c r="M127" s="3">
        <v>0</v>
      </c>
      <c r="N127" s="3">
        <v>1926</v>
      </c>
      <c r="O127" s="3">
        <v>6594.21</v>
      </c>
      <c r="P127" s="3">
        <v>26694.49</v>
      </c>
      <c r="Q127" s="3">
        <v>9489.06</v>
      </c>
      <c r="R127" s="3">
        <v>1164.23</v>
      </c>
      <c r="S127" s="3">
        <v>15691.49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17315</v>
      </c>
      <c r="AB127">
        <v>305347.03000000003</v>
      </c>
      <c r="AC127">
        <v>44056.160000000003</v>
      </c>
      <c r="AD127">
        <v>99016.21</v>
      </c>
      <c r="AE127">
        <v>28243.86</v>
      </c>
      <c r="AF127">
        <v>38657.449999999997</v>
      </c>
      <c r="AG127">
        <v>0</v>
      </c>
      <c r="AH127">
        <v>19509.37</v>
      </c>
      <c r="AI127">
        <v>3075.16</v>
      </c>
      <c r="AJ127">
        <v>3632</v>
      </c>
      <c r="AK127">
        <v>8795.9500000000007</v>
      </c>
      <c r="AL127">
        <v>1825.17</v>
      </c>
      <c r="AM127">
        <v>30611.19</v>
      </c>
      <c r="AN127">
        <v>2050</v>
      </c>
      <c r="AO127">
        <v>4177.45</v>
      </c>
      <c r="AP127">
        <v>2416.27</v>
      </c>
      <c r="AQ127">
        <v>28023.759999999998</v>
      </c>
      <c r="AR127">
        <v>12599.75</v>
      </c>
      <c r="AS127">
        <v>2058.0700000000002</v>
      </c>
      <c r="AT127">
        <v>31302.13</v>
      </c>
      <c r="AU127">
        <v>6515.83</v>
      </c>
      <c r="AV127">
        <v>0</v>
      </c>
      <c r="AW127">
        <v>5096.29</v>
      </c>
      <c r="AX127">
        <v>4885.5</v>
      </c>
      <c r="AY127">
        <v>4845.25</v>
      </c>
      <c r="AZ127">
        <v>41832.83</v>
      </c>
      <c r="BA127">
        <v>8265</v>
      </c>
      <c r="BB127">
        <v>27544.91</v>
      </c>
      <c r="BC127" s="3">
        <v>14475.22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18258.16</v>
      </c>
      <c r="BJ127" s="3">
        <v>0</v>
      </c>
      <c r="BK127" s="3">
        <v>0</v>
      </c>
      <c r="BL127" s="3">
        <v>1</v>
      </c>
      <c r="BM127" s="3">
        <v>0</v>
      </c>
      <c r="BN127" s="3">
        <v>4313.3999999999996</v>
      </c>
      <c r="BO127" s="3">
        <v>0</v>
      </c>
      <c r="BP127" s="3">
        <v>4842</v>
      </c>
      <c r="BQ127" s="3">
        <v>0</v>
      </c>
      <c r="BR127" s="3">
        <v>146048.39000000001</v>
      </c>
      <c r="BS127" s="3">
        <v>13076.19</v>
      </c>
      <c r="BT127" s="3">
        <v>0</v>
      </c>
      <c r="BU127" s="3">
        <v>-11711.98</v>
      </c>
      <c r="BV127" s="3">
        <v>0</v>
      </c>
      <c r="BW127" s="3"/>
      <c r="BX127" s="2">
        <v>134336.41</v>
      </c>
      <c r="BY127" s="3">
        <f t="shared" ref="BY127:BY182" si="67">BR127+BU127</f>
        <v>134336.41</v>
      </c>
      <c r="BZ127" s="3">
        <f t="shared" ref="BZ127:BZ182" si="68">BY127-BX127</f>
        <v>0</v>
      </c>
      <c r="CB127" s="3">
        <f t="shared" si="59"/>
        <v>13076.190000000002</v>
      </c>
      <c r="CC127" s="3">
        <f t="shared" ref="CC127:CC182" si="69">BS127+BT127</f>
        <v>13076.19</v>
      </c>
      <c r="CD127" s="30">
        <f t="shared" ref="CD127:CD182" si="70">CB127-CC127</f>
        <v>0</v>
      </c>
      <c r="CF127" s="24">
        <f t="shared" si="64"/>
        <v>146048.78000000003</v>
      </c>
      <c r="CG127" s="3">
        <f t="shared" si="65"/>
        <v>-11711.98</v>
      </c>
      <c r="CH127" s="3">
        <f t="shared" ref="CH127:CH182" si="71">BR127+BU127-CF127-CG127</f>
        <v>-0.39000000002488378</v>
      </c>
    </row>
    <row r="128" spans="1:88" ht="15" x14ac:dyDescent="0.25">
      <c r="A128" s="2">
        <v>2276</v>
      </c>
      <c r="B128" s="2" t="s">
        <v>540</v>
      </c>
      <c r="C128" s="2" t="s">
        <v>270</v>
      </c>
      <c r="D128" s="3">
        <v>25404.54</v>
      </c>
      <c r="E128" s="3">
        <v>-463.66</v>
      </c>
      <c r="F128" s="3">
        <v>12271.2</v>
      </c>
      <c r="G128" s="3">
        <v>261727.9</v>
      </c>
      <c r="H128" s="3">
        <v>0</v>
      </c>
      <c r="I128" s="3">
        <v>20542.62</v>
      </c>
      <c r="J128" s="3">
        <v>0</v>
      </c>
      <c r="K128" s="3">
        <v>19390</v>
      </c>
      <c r="L128" s="3">
        <v>10417</v>
      </c>
      <c r="M128" s="3">
        <v>0</v>
      </c>
      <c r="N128" s="3">
        <v>0</v>
      </c>
      <c r="O128" s="3">
        <v>1148.8</v>
      </c>
      <c r="P128" s="3">
        <v>2287.59</v>
      </c>
      <c r="Q128" s="3">
        <v>541.46</v>
      </c>
      <c r="R128" s="3">
        <v>260.05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22243</v>
      </c>
      <c r="AB128">
        <v>143307.66</v>
      </c>
      <c r="AC128">
        <v>1763.95</v>
      </c>
      <c r="AD128">
        <v>32447.32</v>
      </c>
      <c r="AE128">
        <v>0</v>
      </c>
      <c r="AF128">
        <v>17348</v>
      </c>
      <c r="AG128">
        <v>0</v>
      </c>
      <c r="AH128">
        <v>9589.6200000000008</v>
      </c>
      <c r="AI128">
        <v>903.36</v>
      </c>
      <c r="AJ128">
        <v>408</v>
      </c>
      <c r="AK128">
        <v>3408.32</v>
      </c>
      <c r="AL128">
        <v>615.76</v>
      </c>
      <c r="AM128">
        <v>9973.06</v>
      </c>
      <c r="AN128">
        <v>83.88</v>
      </c>
      <c r="AO128">
        <v>7652.34</v>
      </c>
      <c r="AP128">
        <v>784.38</v>
      </c>
      <c r="AQ128">
        <v>14050.73</v>
      </c>
      <c r="AR128">
        <v>3692.6</v>
      </c>
      <c r="AS128">
        <v>765.62</v>
      </c>
      <c r="AT128" s="25">
        <v>8915.17</v>
      </c>
      <c r="AU128">
        <v>2985.16</v>
      </c>
      <c r="AV128">
        <v>0</v>
      </c>
      <c r="AW128">
        <v>315.66000000000003</v>
      </c>
      <c r="AX128">
        <v>904</v>
      </c>
      <c r="AY128">
        <v>33900</v>
      </c>
      <c r="AZ128">
        <v>18250.89</v>
      </c>
      <c r="BA128">
        <v>7372.37</v>
      </c>
      <c r="BB128">
        <v>8005</v>
      </c>
      <c r="BC128" s="3">
        <v>10125.83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15127.16</v>
      </c>
      <c r="BJ128" s="3">
        <v>0</v>
      </c>
      <c r="BK128" s="3">
        <v>0</v>
      </c>
      <c r="BL128" s="3">
        <v>1</v>
      </c>
      <c r="BM128" s="3">
        <v>0</v>
      </c>
      <c r="BN128" s="3">
        <v>7470.97</v>
      </c>
      <c r="BO128" s="3">
        <v>1319.9</v>
      </c>
      <c r="BP128" s="3">
        <v>3510.66</v>
      </c>
      <c r="BQ128" s="3">
        <v>0</v>
      </c>
      <c r="BR128" s="3">
        <v>26394.52</v>
      </c>
      <c r="BS128" s="3">
        <v>15096.83</v>
      </c>
      <c r="BT128" s="3">
        <v>0</v>
      </c>
      <c r="BU128" s="3">
        <v>-463.66</v>
      </c>
      <c r="BV128" s="3">
        <v>0</v>
      </c>
      <c r="BW128" s="3"/>
      <c r="BX128" s="2">
        <v>25930.86</v>
      </c>
      <c r="BY128" s="3">
        <f t="shared" si="67"/>
        <v>25930.86</v>
      </c>
      <c r="BZ128" s="3">
        <f t="shared" si="68"/>
        <v>0</v>
      </c>
      <c r="CB128" s="3">
        <f t="shared" si="59"/>
        <v>15096.829999999998</v>
      </c>
      <c r="CC128" s="3">
        <f t="shared" si="69"/>
        <v>15096.83</v>
      </c>
      <c r="CD128" s="30">
        <f t="shared" si="70"/>
        <v>0</v>
      </c>
      <c r="CF128" s="24">
        <f t="shared" si="64"/>
        <v>26394.279999999912</v>
      </c>
      <c r="CG128" s="3">
        <f t="shared" si="65"/>
        <v>-463.66</v>
      </c>
      <c r="CH128" s="3">
        <f t="shared" si="71"/>
        <v>0.24000000008908273</v>
      </c>
    </row>
    <row r="129" spans="1:86" ht="15" x14ac:dyDescent="0.25">
      <c r="A129" s="2">
        <v>2277</v>
      </c>
      <c r="B129" s="2" t="s">
        <v>541</v>
      </c>
      <c r="C129" s="2" t="s">
        <v>271</v>
      </c>
      <c r="D129" s="3">
        <v>64877.919999999998</v>
      </c>
      <c r="E129" s="3">
        <v>-23268.49</v>
      </c>
      <c r="F129" s="3">
        <v>5241.6899999999996</v>
      </c>
      <c r="G129" s="3">
        <v>485312.64</v>
      </c>
      <c r="H129" s="3">
        <v>0</v>
      </c>
      <c r="I129" s="3">
        <v>42777.72</v>
      </c>
      <c r="J129" s="3">
        <v>0</v>
      </c>
      <c r="K129" s="3">
        <v>35290</v>
      </c>
      <c r="L129" s="3">
        <v>20425.43</v>
      </c>
      <c r="M129" s="3">
        <v>0</v>
      </c>
      <c r="N129" s="3">
        <v>0</v>
      </c>
      <c r="O129" s="3">
        <v>20082.55</v>
      </c>
      <c r="P129" s="3">
        <v>7543.51</v>
      </c>
      <c r="Q129" s="3">
        <v>1027.31</v>
      </c>
      <c r="R129" s="3">
        <v>286.54000000000002</v>
      </c>
      <c r="S129" s="3">
        <v>3752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31923</v>
      </c>
      <c r="AB129">
        <v>281925.43</v>
      </c>
      <c r="AC129">
        <v>1796.98</v>
      </c>
      <c r="AD129">
        <v>115609.43</v>
      </c>
      <c r="AE129">
        <v>17790.89</v>
      </c>
      <c r="AF129">
        <v>29147.96</v>
      </c>
      <c r="AG129">
        <v>0</v>
      </c>
      <c r="AH129">
        <v>13882.75</v>
      </c>
      <c r="AI129">
        <v>3454.07</v>
      </c>
      <c r="AJ129">
        <v>2559.5</v>
      </c>
      <c r="AK129">
        <v>6450.52</v>
      </c>
      <c r="AL129">
        <v>1328.15</v>
      </c>
      <c r="AM129">
        <v>6997.73</v>
      </c>
      <c r="AN129">
        <v>452.87</v>
      </c>
      <c r="AO129">
        <v>1808.87</v>
      </c>
      <c r="AP129">
        <v>2031.86</v>
      </c>
      <c r="AQ129">
        <v>9998.49</v>
      </c>
      <c r="AR129">
        <v>3792.4</v>
      </c>
      <c r="AS129">
        <v>9353.2900000000009</v>
      </c>
      <c r="AT129">
        <v>21290.09</v>
      </c>
      <c r="AU129">
        <v>10608.05</v>
      </c>
      <c r="AV129">
        <v>0</v>
      </c>
      <c r="AW129">
        <v>2896.58</v>
      </c>
      <c r="AX129">
        <v>2670.75</v>
      </c>
      <c r="AY129">
        <v>6934.33</v>
      </c>
      <c r="AZ129">
        <v>37228.06</v>
      </c>
      <c r="BA129">
        <v>7479.13</v>
      </c>
      <c r="BB129">
        <v>18425.560000000001</v>
      </c>
      <c r="BC129" s="3">
        <v>13328.12</v>
      </c>
      <c r="BD129" s="3">
        <v>0</v>
      </c>
      <c r="BE129" s="3">
        <v>0</v>
      </c>
      <c r="BF129" s="3">
        <v>0</v>
      </c>
      <c r="BG129" s="3">
        <v>7852.85</v>
      </c>
      <c r="BH129" s="3">
        <v>700</v>
      </c>
      <c r="BI129" s="3">
        <v>16786.59</v>
      </c>
      <c r="BJ129" s="3">
        <v>0</v>
      </c>
      <c r="BK129" s="3">
        <v>0</v>
      </c>
      <c r="BL129" s="3">
        <v>1</v>
      </c>
      <c r="BM129" s="3">
        <v>0</v>
      </c>
      <c r="BN129" s="3">
        <v>-87.85</v>
      </c>
      <c r="BO129" s="3">
        <v>0</v>
      </c>
      <c r="BP129" s="3">
        <v>8438.2000000000007</v>
      </c>
      <c r="BQ129" s="3">
        <v>0</v>
      </c>
      <c r="BR129" s="3">
        <v>84056.36</v>
      </c>
      <c r="BS129" s="3">
        <v>13677.93</v>
      </c>
      <c r="BT129" s="3">
        <v>0</v>
      </c>
      <c r="BU129" s="3">
        <v>-31821.340000000004</v>
      </c>
      <c r="BV129" s="3">
        <v>0</v>
      </c>
      <c r="BW129" s="3"/>
      <c r="BX129" s="2">
        <v>52235.02</v>
      </c>
      <c r="BY129" s="3">
        <f t="shared" si="67"/>
        <v>52235.02</v>
      </c>
      <c r="BZ129" s="3">
        <f t="shared" si="68"/>
        <v>0</v>
      </c>
      <c r="CB129" s="3">
        <f t="shared" si="59"/>
        <v>13677.929999999997</v>
      </c>
      <c r="CC129" s="3">
        <f t="shared" si="69"/>
        <v>13677.93</v>
      </c>
      <c r="CD129" s="30">
        <f t="shared" si="70"/>
        <v>0</v>
      </c>
      <c r="CF129" s="24">
        <f t="shared" si="64"/>
        <v>84056.760000000126</v>
      </c>
      <c r="CG129" s="3">
        <f t="shared" si="65"/>
        <v>-31821.340000000004</v>
      </c>
      <c r="CH129" s="3">
        <f t="shared" si="71"/>
        <v>-0.40000000012514647</v>
      </c>
    </row>
    <row r="130" spans="1:86" ht="15" x14ac:dyDescent="0.25">
      <c r="A130" s="2">
        <v>2278</v>
      </c>
      <c r="B130" s="2" t="s">
        <v>542</v>
      </c>
      <c r="C130" s="2" t="s">
        <v>272</v>
      </c>
      <c r="D130" s="3">
        <v>188672.65</v>
      </c>
      <c r="E130" s="3">
        <v>0</v>
      </c>
      <c r="F130" s="3">
        <v>30720.73</v>
      </c>
      <c r="G130" s="3">
        <v>1207211.08</v>
      </c>
      <c r="H130" s="3">
        <v>0</v>
      </c>
      <c r="I130" s="3">
        <v>47877.66</v>
      </c>
      <c r="J130" s="3">
        <v>0</v>
      </c>
      <c r="K130" s="3">
        <v>145065</v>
      </c>
      <c r="L130" s="3">
        <v>59734.25</v>
      </c>
      <c r="M130" s="3">
        <v>0</v>
      </c>
      <c r="N130" s="3">
        <v>10737.5</v>
      </c>
      <c r="O130" s="3">
        <v>17370.16</v>
      </c>
      <c r="P130" s="3">
        <v>311.23</v>
      </c>
      <c r="Q130" s="3">
        <v>38694.58</v>
      </c>
      <c r="R130" s="3">
        <v>20.18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64624</v>
      </c>
      <c r="AB130">
        <v>615518.29</v>
      </c>
      <c r="AC130">
        <v>0</v>
      </c>
      <c r="AD130">
        <v>439659.9</v>
      </c>
      <c r="AE130">
        <v>0</v>
      </c>
      <c r="AF130">
        <v>46995.14</v>
      </c>
      <c r="AG130">
        <v>0</v>
      </c>
      <c r="AH130">
        <v>37615.58</v>
      </c>
      <c r="AI130">
        <v>5630.62</v>
      </c>
      <c r="AJ130">
        <v>5728.9</v>
      </c>
      <c r="AK130">
        <v>13712.86</v>
      </c>
      <c r="AL130">
        <v>3418.03</v>
      </c>
      <c r="AM130">
        <v>4481.2700000000004</v>
      </c>
      <c r="AN130">
        <v>1322.04</v>
      </c>
      <c r="AO130">
        <v>45681.03</v>
      </c>
      <c r="AP130">
        <v>2126.0300000000002</v>
      </c>
      <c r="AQ130">
        <v>17129.64</v>
      </c>
      <c r="AR130">
        <v>16384</v>
      </c>
      <c r="AS130">
        <v>3126.19</v>
      </c>
      <c r="AT130">
        <v>29875.73</v>
      </c>
      <c r="AU130">
        <v>17512.78</v>
      </c>
      <c r="AV130">
        <v>0</v>
      </c>
      <c r="AW130">
        <v>1947.29</v>
      </c>
      <c r="AX130">
        <v>7316.75</v>
      </c>
      <c r="AY130">
        <v>0</v>
      </c>
      <c r="AZ130">
        <v>89758.46</v>
      </c>
      <c r="BA130">
        <v>76122.38</v>
      </c>
      <c r="BB130">
        <v>12400.83</v>
      </c>
      <c r="BC130" s="3">
        <v>20759.7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22234.53</v>
      </c>
      <c r="BJ130" s="3">
        <v>0</v>
      </c>
      <c r="BK130" s="3">
        <v>0</v>
      </c>
      <c r="BL130" s="3">
        <v>1</v>
      </c>
      <c r="BM130" s="3">
        <v>0</v>
      </c>
      <c r="BN130" s="3">
        <v>8111.57</v>
      </c>
      <c r="BO130" s="3">
        <v>2206.8000000000002</v>
      </c>
      <c r="BP130" s="3">
        <v>0</v>
      </c>
      <c r="BQ130" s="3">
        <v>0</v>
      </c>
      <c r="BR130" s="3">
        <v>266095</v>
      </c>
      <c r="BS130" s="3">
        <v>42636.89</v>
      </c>
      <c r="BT130" s="3">
        <v>0</v>
      </c>
      <c r="BU130" s="3">
        <v>0</v>
      </c>
      <c r="BV130" s="3">
        <v>0</v>
      </c>
      <c r="BW130" s="3"/>
      <c r="BX130" s="2">
        <v>266095</v>
      </c>
      <c r="BY130" s="3">
        <f t="shared" si="67"/>
        <v>266095</v>
      </c>
      <c r="BZ130" s="3">
        <f t="shared" si="68"/>
        <v>0</v>
      </c>
      <c r="CB130" s="3">
        <f t="shared" si="59"/>
        <v>42636.889999999992</v>
      </c>
      <c r="CC130" s="3">
        <f t="shared" si="69"/>
        <v>42636.89</v>
      </c>
      <c r="CD130" s="30">
        <f t="shared" si="70"/>
        <v>0</v>
      </c>
      <c r="CF130" s="24">
        <f t="shared" si="64"/>
        <v>266094.84999999963</v>
      </c>
      <c r="CG130" s="3">
        <f t="shared" si="65"/>
        <v>0</v>
      </c>
      <c r="CH130" s="3">
        <f t="shared" si="71"/>
        <v>0.15000000037252903</v>
      </c>
    </row>
    <row r="131" spans="1:86" ht="15" x14ac:dyDescent="0.25">
      <c r="A131" s="2">
        <v>2279</v>
      </c>
      <c r="B131" s="2" t="s">
        <v>543</v>
      </c>
      <c r="C131" s="2" t="s">
        <v>273</v>
      </c>
      <c r="D131" s="3">
        <v>28342.77</v>
      </c>
      <c r="E131" s="3">
        <v>0</v>
      </c>
      <c r="F131" s="3">
        <v>7009.41</v>
      </c>
      <c r="G131" s="3">
        <v>444883.82</v>
      </c>
      <c r="H131" s="3">
        <v>0</v>
      </c>
      <c r="I131" s="3">
        <v>22666.29</v>
      </c>
      <c r="J131" s="3">
        <v>0</v>
      </c>
      <c r="K131" s="3">
        <v>20594</v>
      </c>
      <c r="L131" s="3">
        <v>17048.18</v>
      </c>
      <c r="M131" s="3">
        <v>0</v>
      </c>
      <c r="N131" s="3">
        <v>180</v>
      </c>
      <c r="O131" s="3">
        <v>3415.48</v>
      </c>
      <c r="P131" s="3">
        <v>14049.54</v>
      </c>
      <c r="Q131" s="3">
        <v>1138.49</v>
      </c>
      <c r="R131" s="3">
        <v>0</v>
      </c>
      <c r="S131" s="3">
        <v>4693.41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24898</v>
      </c>
      <c r="AB131">
        <v>238484.04</v>
      </c>
      <c r="AC131">
        <v>0</v>
      </c>
      <c r="AD131">
        <v>92532.63</v>
      </c>
      <c r="AE131">
        <v>14678.14</v>
      </c>
      <c r="AF131">
        <v>20281.93</v>
      </c>
      <c r="AG131">
        <v>0</v>
      </c>
      <c r="AH131">
        <v>11038.07</v>
      </c>
      <c r="AI131">
        <v>1708.42</v>
      </c>
      <c r="AJ131">
        <v>2207.17</v>
      </c>
      <c r="AK131">
        <v>5789.21</v>
      </c>
      <c r="AL131">
        <v>486.86</v>
      </c>
      <c r="AM131">
        <v>11833.13</v>
      </c>
      <c r="AN131">
        <v>483.13</v>
      </c>
      <c r="AO131">
        <v>1462.34</v>
      </c>
      <c r="AP131">
        <v>3095.04</v>
      </c>
      <c r="AQ131">
        <v>15603.73</v>
      </c>
      <c r="AR131">
        <v>6112.75</v>
      </c>
      <c r="AS131">
        <v>1076.1400000000001</v>
      </c>
      <c r="AT131">
        <v>11095.53</v>
      </c>
      <c r="AU131">
        <v>4381.3500000000004</v>
      </c>
      <c r="AV131">
        <v>0</v>
      </c>
      <c r="AW131">
        <v>5977.7</v>
      </c>
      <c r="AX131">
        <v>2034</v>
      </c>
      <c r="AY131">
        <v>6265.1</v>
      </c>
      <c r="AZ131">
        <v>38940.79</v>
      </c>
      <c r="BA131">
        <v>3610.03</v>
      </c>
      <c r="BB131">
        <v>16423.37</v>
      </c>
      <c r="BC131" s="3">
        <v>12356.64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16442.18</v>
      </c>
      <c r="BJ131" s="3">
        <v>0</v>
      </c>
      <c r="BK131" s="3">
        <v>0</v>
      </c>
      <c r="BL131" s="3">
        <v>1</v>
      </c>
      <c r="BM131" s="3">
        <v>0</v>
      </c>
      <c r="BN131" s="3">
        <v>11759.81</v>
      </c>
      <c r="BO131" s="3">
        <v>0</v>
      </c>
      <c r="BP131" s="3">
        <v>1920</v>
      </c>
      <c r="BQ131" s="3">
        <v>0</v>
      </c>
      <c r="BR131" s="3">
        <v>53952.63</v>
      </c>
      <c r="BS131" s="3">
        <v>9771.7800000000007</v>
      </c>
      <c r="BT131" s="3">
        <v>0</v>
      </c>
      <c r="BU131" s="3">
        <v>0</v>
      </c>
      <c r="BV131" s="3">
        <v>0</v>
      </c>
      <c r="BW131" s="3"/>
      <c r="BX131" s="2">
        <v>53952.63</v>
      </c>
      <c r="BY131" s="3">
        <f t="shared" si="67"/>
        <v>53952.63</v>
      </c>
      <c r="BZ131" s="3">
        <f t="shared" si="68"/>
        <v>0</v>
      </c>
      <c r="CB131" s="3">
        <f t="shared" ref="CB131:CB192" si="72">F131+BI131+BJ131+BK131-BM131-BN131-BO131-BP131</f>
        <v>9771.7800000000007</v>
      </c>
      <c r="CC131" s="3">
        <f t="shared" si="69"/>
        <v>9771.7800000000007</v>
      </c>
      <c r="CD131" s="30">
        <f t="shared" si="70"/>
        <v>0</v>
      </c>
      <c r="CF131" s="24">
        <f t="shared" si="64"/>
        <v>53952.739999999991</v>
      </c>
      <c r="CG131" s="3">
        <f t="shared" si="65"/>
        <v>0</v>
      </c>
      <c r="CH131" s="3">
        <f t="shared" si="71"/>
        <v>-0.10999999999330612</v>
      </c>
    </row>
    <row r="132" spans="1:86" ht="15" x14ac:dyDescent="0.25">
      <c r="A132" s="2">
        <v>2283</v>
      </c>
      <c r="B132" s="2" t="s">
        <v>544</v>
      </c>
      <c r="C132" s="2" t="s">
        <v>274</v>
      </c>
      <c r="D132" s="3">
        <v>197754.21</v>
      </c>
      <c r="E132" s="3">
        <v>0</v>
      </c>
      <c r="F132" s="3">
        <v>10878.62</v>
      </c>
      <c r="G132" s="3">
        <v>593376.26</v>
      </c>
      <c r="H132" s="3">
        <v>0</v>
      </c>
      <c r="I132" s="3">
        <v>5183.13</v>
      </c>
      <c r="J132" s="3">
        <v>0</v>
      </c>
      <c r="K132" s="3">
        <v>70743</v>
      </c>
      <c r="L132" s="3">
        <v>30759.25</v>
      </c>
      <c r="M132" s="3">
        <v>0</v>
      </c>
      <c r="N132" s="3">
        <v>12343</v>
      </c>
      <c r="O132" s="3">
        <v>24458.12</v>
      </c>
      <c r="P132" s="3">
        <v>8278.16</v>
      </c>
      <c r="Q132" s="3">
        <v>584.28</v>
      </c>
      <c r="R132" s="3">
        <v>0</v>
      </c>
      <c r="S132" s="3">
        <v>12236.21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17064</v>
      </c>
      <c r="AB132">
        <v>292164.01</v>
      </c>
      <c r="AC132">
        <v>0</v>
      </c>
      <c r="AD132">
        <v>120514.16</v>
      </c>
      <c r="AE132">
        <v>30515.35</v>
      </c>
      <c r="AF132">
        <v>33742.26</v>
      </c>
      <c r="AG132">
        <v>0</v>
      </c>
      <c r="AH132">
        <v>2224.0700000000002</v>
      </c>
      <c r="AI132">
        <v>2904.02</v>
      </c>
      <c r="AJ132">
        <v>1270</v>
      </c>
      <c r="AK132">
        <v>7802.02</v>
      </c>
      <c r="AL132">
        <v>2045.99</v>
      </c>
      <c r="AM132">
        <v>13658.54</v>
      </c>
      <c r="AN132">
        <v>867.36</v>
      </c>
      <c r="AO132">
        <v>3360.95</v>
      </c>
      <c r="AP132">
        <v>1526.9</v>
      </c>
      <c r="AQ132">
        <v>15507.39</v>
      </c>
      <c r="AR132">
        <v>10479</v>
      </c>
      <c r="AS132">
        <v>1634.84</v>
      </c>
      <c r="AT132">
        <v>33347.129999999997</v>
      </c>
      <c r="AU132">
        <v>21832.240000000002</v>
      </c>
      <c r="AV132">
        <v>0</v>
      </c>
      <c r="AW132">
        <v>1119.71</v>
      </c>
      <c r="AX132">
        <v>2994.5</v>
      </c>
      <c r="AY132">
        <v>14950.34</v>
      </c>
      <c r="AZ132">
        <v>39828.959999999999</v>
      </c>
      <c r="BA132">
        <v>35940.21</v>
      </c>
      <c r="BB132">
        <v>14836.17</v>
      </c>
      <c r="BC132" s="3">
        <v>14573.7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17350.169999999998</v>
      </c>
      <c r="BJ132" s="3">
        <v>0</v>
      </c>
      <c r="BK132" s="3">
        <v>0</v>
      </c>
      <c r="BL132" s="3">
        <v>1</v>
      </c>
      <c r="BM132" s="3">
        <v>0</v>
      </c>
      <c r="BN132" s="3">
        <v>1623.57</v>
      </c>
      <c r="BO132" s="3">
        <v>0</v>
      </c>
      <c r="BP132" s="3">
        <v>0</v>
      </c>
      <c r="BQ132" s="3">
        <v>0</v>
      </c>
      <c r="BR132" s="3">
        <v>253139.72</v>
      </c>
      <c r="BS132" s="3">
        <v>26605.22</v>
      </c>
      <c r="BT132" s="3">
        <v>0</v>
      </c>
      <c r="BU132" s="3">
        <v>0</v>
      </c>
      <c r="BV132" s="3">
        <v>0</v>
      </c>
      <c r="BW132" s="3"/>
      <c r="BX132" s="2">
        <v>253139.72</v>
      </c>
      <c r="BY132" s="3">
        <f t="shared" si="67"/>
        <v>253139.72</v>
      </c>
      <c r="BZ132" s="3">
        <f t="shared" si="68"/>
        <v>0</v>
      </c>
      <c r="CB132" s="3">
        <f t="shared" si="72"/>
        <v>26605.22</v>
      </c>
      <c r="CC132" s="3">
        <f t="shared" si="69"/>
        <v>26605.22</v>
      </c>
      <c r="CD132" s="30">
        <f t="shared" si="70"/>
        <v>0</v>
      </c>
      <c r="CF132" s="24">
        <f t="shared" ref="CF132:CF193" si="73">D132+SUM(G132:U132)+X132+Y132+Z132+AA132-SUM(AB132:BF132)</f>
        <v>253139.80000000016</v>
      </c>
      <c r="CG132" s="3">
        <f t="shared" ref="CG132:CG193" si="74">E132+V132+W132-BG132-BH132</f>
        <v>0</v>
      </c>
      <c r="CH132" s="3">
        <f t="shared" si="71"/>
        <v>-8.0000000161817297E-2</v>
      </c>
    </row>
    <row r="133" spans="1:86" ht="15" x14ac:dyDescent="0.25">
      <c r="A133" s="2">
        <v>2285</v>
      </c>
      <c r="B133" s="2" t="s">
        <v>545</v>
      </c>
      <c r="C133" s="2" t="s">
        <v>275</v>
      </c>
      <c r="D133" s="3">
        <v>366147.26</v>
      </c>
      <c r="E133" s="3">
        <v>-24411.24</v>
      </c>
      <c r="F133" s="3">
        <v>1488.36</v>
      </c>
      <c r="G133" s="3">
        <v>1200388.48</v>
      </c>
      <c r="H133" s="3">
        <v>0</v>
      </c>
      <c r="I133" s="3">
        <v>65555.61</v>
      </c>
      <c r="J133" s="3">
        <v>0</v>
      </c>
      <c r="K133" s="3">
        <v>115291</v>
      </c>
      <c r="L133" s="3">
        <v>46622.63</v>
      </c>
      <c r="M133" s="3">
        <v>0</v>
      </c>
      <c r="N133" s="3">
        <v>0</v>
      </c>
      <c r="O133" s="3">
        <v>15992.15</v>
      </c>
      <c r="P133" s="3">
        <v>3395.36</v>
      </c>
      <c r="Q133" s="3">
        <v>31303.49</v>
      </c>
      <c r="R133" s="3">
        <v>4846.76</v>
      </c>
      <c r="S133" s="3">
        <v>0</v>
      </c>
      <c r="T133" s="3">
        <v>0</v>
      </c>
      <c r="U133" s="3">
        <v>0</v>
      </c>
      <c r="V133" s="3">
        <v>0</v>
      </c>
      <c r="W133" s="3">
        <v>8965</v>
      </c>
      <c r="X133" s="3">
        <v>0</v>
      </c>
      <c r="Y133" s="3">
        <v>0</v>
      </c>
      <c r="Z133" s="3">
        <v>0</v>
      </c>
      <c r="AA133" s="3">
        <v>40681</v>
      </c>
      <c r="AB133">
        <v>534315.09</v>
      </c>
      <c r="AC133">
        <v>0</v>
      </c>
      <c r="AD133">
        <v>488247.02</v>
      </c>
      <c r="AE133">
        <v>54148.1</v>
      </c>
      <c r="AF133">
        <v>86151.55</v>
      </c>
      <c r="AG133">
        <v>0</v>
      </c>
      <c r="AH133">
        <v>24406.66</v>
      </c>
      <c r="AI133">
        <v>10924.09</v>
      </c>
      <c r="AJ133">
        <v>3127</v>
      </c>
      <c r="AK133">
        <v>13831.88</v>
      </c>
      <c r="AL133">
        <v>4492.4799999999996</v>
      </c>
      <c r="AM133">
        <v>17307.82</v>
      </c>
      <c r="AN133">
        <v>3745.62</v>
      </c>
      <c r="AO133">
        <v>4440.12</v>
      </c>
      <c r="AP133">
        <v>5967.12</v>
      </c>
      <c r="AQ133">
        <v>35969.78</v>
      </c>
      <c r="AR133">
        <v>18587.75</v>
      </c>
      <c r="AS133">
        <v>6871</v>
      </c>
      <c r="AT133">
        <v>56741.45</v>
      </c>
      <c r="AU133">
        <v>15688.22</v>
      </c>
      <c r="AV133">
        <v>0</v>
      </c>
      <c r="AW133">
        <v>10258.82</v>
      </c>
      <c r="AX133">
        <v>4306.25</v>
      </c>
      <c r="AY133">
        <v>663.24</v>
      </c>
      <c r="AZ133">
        <v>70132.69</v>
      </c>
      <c r="BA133">
        <v>37396.28</v>
      </c>
      <c r="BB133">
        <v>19073.919999999998</v>
      </c>
      <c r="BC133" s="3">
        <v>21947.07</v>
      </c>
      <c r="BD133" s="3">
        <v>0</v>
      </c>
      <c r="BE133" s="3">
        <v>0</v>
      </c>
      <c r="BF133" s="3">
        <v>0</v>
      </c>
      <c r="BG133" s="3">
        <v>12035.4</v>
      </c>
      <c r="BH133" s="3">
        <v>0</v>
      </c>
      <c r="BI133" s="3">
        <v>19773.560000000001</v>
      </c>
      <c r="BJ133" s="3">
        <v>0</v>
      </c>
      <c r="BK133" s="3">
        <v>0</v>
      </c>
      <c r="BL133" s="3">
        <v>1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341482.52</v>
      </c>
      <c r="BS133" s="3">
        <v>21261.919999999998</v>
      </c>
      <c r="BT133" s="3">
        <v>0</v>
      </c>
      <c r="BU133" s="3">
        <v>-27481.64</v>
      </c>
      <c r="BV133" s="3">
        <v>0</v>
      </c>
      <c r="BW133" s="3"/>
      <c r="BX133" s="2">
        <v>314000.88</v>
      </c>
      <c r="BY133" s="3">
        <f t="shared" si="67"/>
        <v>314000.88</v>
      </c>
      <c r="BZ133" s="3">
        <f t="shared" si="68"/>
        <v>0</v>
      </c>
      <c r="CB133" s="3">
        <f t="shared" si="72"/>
        <v>21261.920000000002</v>
      </c>
      <c r="CC133" s="3">
        <f t="shared" si="69"/>
        <v>21261.919999999998</v>
      </c>
      <c r="CD133" s="30">
        <f t="shared" si="70"/>
        <v>0</v>
      </c>
      <c r="CF133" s="24">
        <f t="shared" si="73"/>
        <v>341482.71999999974</v>
      </c>
      <c r="CG133" s="3">
        <f t="shared" si="74"/>
        <v>-27481.64</v>
      </c>
      <c r="CH133" s="3">
        <f t="shared" si="71"/>
        <v>-0.19999999973515514</v>
      </c>
    </row>
    <row r="134" spans="1:86" ht="15" x14ac:dyDescent="0.25">
      <c r="A134" s="2">
        <v>2286</v>
      </c>
      <c r="B134" s="2" t="s">
        <v>546</v>
      </c>
      <c r="C134" s="2" t="s">
        <v>276</v>
      </c>
      <c r="D134" s="3">
        <v>85944.68</v>
      </c>
      <c r="E134" s="3">
        <v>12244.58</v>
      </c>
      <c r="F134" s="3">
        <v>7585.14</v>
      </c>
      <c r="G134" s="3">
        <v>1024558.41</v>
      </c>
      <c r="H134" s="3">
        <v>0</v>
      </c>
      <c r="I134" s="3">
        <v>38038.21</v>
      </c>
      <c r="J134" s="3">
        <v>0</v>
      </c>
      <c r="K134" s="3">
        <v>144185</v>
      </c>
      <c r="L134" s="3">
        <v>68300.5</v>
      </c>
      <c r="M134" s="3">
        <v>0</v>
      </c>
      <c r="N134" s="3">
        <v>1110</v>
      </c>
      <c r="O134" s="3">
        <v>32107.86</v>
      </c>
      <c r="P134" s="3">
        <v>15712.56</v>
      </c>
      <c r="Q134" s="3">
        <v>6272.71</v>
      </c>
      <c r="R134" s="3">
        <v>425.69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17860</v>
      </c>
      <c r="AB134">
        <v>566681.72</v>
      </c>
      <c r="AC134">
        <v>3161.25</v>
      </c>
      <c r="AD134">
        <v>289630.58</v>
      </c>
      <c r="AE134">
        <v>49875.96</v>
      </c>
      <c r="AF134">
        <v>80928.320000000007</v>
      </c>
      <c r="AG134">
        <v>0</v>
      </c>
      <c r="AH134">
        <v>18692.62</v>
      </c>
      <c r="AI134">
        <v>4947.29</v>
      </c>
      <c r="AJ134">
        <v>3227.83</v>
      </c>
      <c r="AK134">
        <v>13657.24</v>
      </c>
      <c r="AL134">
        <v>4041.57</v>
      </c>
      <c r="AM134">
        <v>18333.62</v>
      </c>
      <c r="AN134">
        <v>1677.79</v>
      </c>
      <c r="AO134">
        <v>3429.62</v>
      </c>
      <c r="AP134">
        <v>3620.46</v>
      </c>
      <c r="AQ134">
        <v>25417.72</v>
      </c>
      <c r="AR134">
        <v>12849.25</v>
      </c>
      <c r="AS134">
        <v>2993.38</v>
      </c>
      <c r="AT134" s="25">
        <v>57859.27</v>
      </c>
      <c r="AU134">
        <v>20785.77</v>
      </c>
      <c r="AV134">
        <v>0</v>
      </c>
      <c r="AW134">
        <v>5846.7</v>
      </c>
      <c r="AX134">
        <v>5462.75</v>
      </c>
      <c r="AY134">
        <v>8861.09</v>
      </c>
      <c r="AZ134">
        <v>59408.11</v>
      </c>
      <c r="BA134">
        <v>34215.120000000003</v>
      </c>
      <c r="BB134">
        <v>9580.39</v>
      </c>
      <c r="BC134" s="3">
        <v>18008.55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19808.009999999998</v>
      </c>
      <c r="BJ134" s="3">
        <v>0</v>
      </c>
      <c r="BK134" s="3">
        <v>0</v>
      </c>
      <c r="BL134" s="3">
        <v>1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111321.65</v>
      </c>
      <c r="BS134" s="3">
        <v>27393.15</v>
      </c>
      <c r="BT134" s="3">
        <v>0</v>
      </c>
      <c r="BU134" s="3">
        <v>12244.58</v>
      </c>
      <c r="BV134" s="3">
        <v>0</v>
      </c>
      <c r="BW134" s="3"/>
      <c r="BX134" s="2">
        <v>123566.23</v>
      </c>
      <c r="BY134" s="3">
        <f t="shared" si="67"/>
        <v>123566.23</v>
      </c>
      <c r="BZ134" s="3">
        <f t="shared" si="68"/>
        <v>0</v>
      </c>
      <c r="CB134" s="3">
        <f t="shared" si="72"/>
        <v>27393.149999999998</v>
      </c>
      <c r="CC134" s="3">
        <f t="shared" si="69"/>
        <v>27393.15</v>
      </c>
      <c r="CD134" s="30">
        <f t="shared" si="70"/>
        <v>0</v>
      </c>
      <c r="CF134" s="24">
        <f t="shared" si="73"/>
        <v>111321.64999999991</v>
      </c>
      <c r="CG134" s="3">
        <f t="shared" si="74"/>
        <v>12244.58</v>
      </c>
      <c r="CH134" s="3">
        <f t="shared" si="71"/>
        <v>8.9130480773746967E-11</v>
      </c>
    </row>
    <row r="135" spans="1:86" ht="15" x14ac:dyDescent="0.25">
      <c r="A135" s="2">
        <v>2288</v>
      </c>
      <c r="B135" s="2" t="s">
        <v>547</v>
      </c>
      <c r="C135" s="2" t="s">
        <v>277</v>
      </c>
      <c r="D135" s="3">
        <v>436095.3</v>
      </c>
      <c r="E135" s="3">
        <v>-14186.13</v>
      </c>
      <c r="F135" s="3">
        <v>24598.85</v>
      </c>
      <c r="G135" s="3">
        <v>1668818.07</v>
      </c>
      <c r="H135" s="3">
        <v>0</v>
      </c>
      <c r="I135" s="3">
        <v>120231.35</v>
      </c>
      <c r="J135" s="3">
        <v>0</v>
      </c>
      <c r="K135" s="3">
        <v>155900</v>
      </c>
      <c r="L135" s="3">
        <v>73888.75</v>
      </c>
      <c r="M135" s="3">
        <v>4500</v>
      </c>
      <c r="N135" s="3">
        <v>2700</v>
      </c>
      <c r="O135" s="3">
        <v>44751.92</v>
      </c>
      <c r="P135" s="3">
        <v>51188.83</v>
      </c>
      <c r="Q135" s="3">
        <v>16075.41</v>
      </c>
      <c r="R135" s="3">
        <v>2933.6</v>
      </c>
      <c r="S135" s="3">
        <v>25709.5</v>
      </c>
      <c r="T135" s="3">
        <v>0</v>
      </c>
      <c r="U135" s="3">
        <v>0</v>
      </c>
      <c r="V135" s="3">
        <v>0</v>
      </c>
      <c r="W135" s="3">
        <v>7691.7</v>
      </c>
      <c r="X135" s="3">
        <v>0</v>
      </c>
      <c r="Y135" s="3">
        <v>0</v>
      </c>
      <c r="Z135" s="3">
        <v>0</v>
      </c>
      <c r="AA135" s="3">
        <v>19783</v>
      </c>
      <c r="AB135">
        <v>974971.77</v>
      </c>
      <c r="AC135">
        <v>24260.76</v>
      </c>
      <c r="AD135">
        <v>406316.84</v>
      </c>
      <c r="AE135">
        <v>25846.959999999999</v>
      </c>
      <c r="AF135">
        <v>127425.93</v>
      </c>
      <c r="AG135">
        <v>0</v>
      </c>
      <c r="AH135">
        <v>60832.74</v>
      </c>
      <c r="AI135">
        <v>7867.14</v>
      </c>
      <c r="AJ135">
        <v>3272</v>
      </c>
      <c r="AK135">
        <v>19174.05</v>
      </c>
      <c r="AL135">
        <v>4909.01</v>
      </c>
      <c r="AM135">
        <v>15629.39</v>
      </c>
      <c r="AN135">
        <v>423.3</v>
      </c>
      <c r="AO135">
        <v>34002.86</v>
      </c>
      <c r="AP135">
        <v>4917.38</v>
      </c>
      <c r="AQ135">
        <v>31629.77</v>
      </c>
      <c r="AR135">
        <v>45824</v>
      </c>
      <c r="AS135">
        <v>20410.490000000002</v>
      </c>
      <c r="AT135">
        <v>95903.94</v>
      </c>
      <c r="AU135">
        <v>19884.599999999999</v>
      </c>
      <c r="AV135">
        <v>0</v>
      </c>
      <c r="AW135">
        <v>3092.89</v>
      </c>
      <c r="AX135">
        <v>10622</v>
      </c>
      <c r="AY135">
        <v>19431.97</v>
      </c>
      <c r="AZ135">
        <v>85165.61</v>
      </c>
      <c r="BA135">
        <v>33455.760000000002</v>
      </c>
      <c r="BB135">
        <v>37778.83</v>
      </c>
      <c r="BC135" s="3">
        <v>34981.31</v>
      </c>
      <c r="BD135" s="3">
        <v>0</v>
      </c>
      <c r="BE135" s="3">
        <v>0</v>
      </c>
      <c r="BF135" s="3">
        <v>0</v>
      </c>
      <c r="BG135" s="3">
        <v>8653.17</v>
      </c>
      <c r="BH135" s="3">
        <v>0</v>
      </c>
      <c r="BI135" s="3">
        <v>25897.8</v>
      </c>
      <c r="BJ135" s="3">
        <v>0</v>
      </c>
      <c r="BK135" s="3">
        <v>0</v>
      </c>
      <c r="BL135" s="3">
        <v>1</v>
      </c>
      <c r="BM135" s="3">
        <v>0</v>
      </c>
      <c r="BN135" s="3">
        <v>12078.43</v>
      </c>
      <c r="BO135" s="3">
        <v>0</v>
      </c>
      <c r="BP135" s="3">
        <v>0</v>
      </c>
      <c r="BQ135" s="3">
        <v>0</v>
      </c>
      <c r="BR135" s="3">
        <v>474543.98</v>
      </c>
      <c r="BS135" s="3">
        <v>38418.22</v>
      </c>
      <c r="BT135" s="3">
        <v>0</v>
      </c>
      <c r="BU135" s="3">
        <v>-15147.599999999999</v>
      </c>
      <c r="BV135" s="3">
        <v>0</v>
      </c>
      <c r="BW135" s="3"/>
      <c r="BX135" s="2">
        <v>459396.38</v>
      </c>
      <c r="BY135" s="3">
        <f t="shared" si="67"/>
        <v>459396.38</v>
      </c>
      <c r="BZ135" s="3">
        <f t="shared" si="68"/>
        <v>0</v>
      </c>
      <c r="CB135" s="3">
        <f t="shared" si="72"/>
        <v>38418.219999999994</v>
      </c>
      <c r="CC135" s="3">
        <f t="shared" si="69"/>
        <v>38418.22</v>
      </c>
      <c r="CD135" s="30">
        <f t="shared" si="70"/>
        <v>0</v>
      </c>
      <c r="CF135" s="24">
        <f t="shared" si="73"/>
        <v>474544.43000000017</v>
      </c>
      <c r="CG135" s="3">
        <f t="shared" si="74"/>
        <v>-15147.599999999999</v>
      </c>
      <c r="CH135" s="3">
        <f t="shared" si="71"/>
        <v>-0.45000000016443664</v>
      </c>
    </row>
    <row r="136" spans="1:86" ht="15" x14ac:dyDescent="0.25">
      <c r="A136" s="2">
        <v>2289</v>
      </c>
      <c r="B136" s="2" t="s">
        <v>548</v>
      </c>
      <c r="C136" s="2" t="s">
        <v>278</v>
      </c>
      <c r="D136" s="3">
        <v>232723.81</v>
      </c>
      <c r="E136" s="3">
        <v>52361.2</v>
      </c>
      <c r="F136" s="3">
        <v>11618.48</v>
      </c>
      <c r="G136" s="3">
        <v>1452530.98</v>
      </c>
      <c r="H136" s="3">
        <v>0</v>
      </c>
      <c r="I136" s="3">
        <v>60174.67</v>
      </c>
      <c r="J136" s="3">
        <v>0</v>
      </c>
      <c r="K136" s="3">
        <v>99890</v>
      </c>
      <c r="L136" s="3">
        <v>52047</v>
      </c>
      <c r="M136" s="3">
        <v>0</v>
      </c>
      <c r="N136" s="3">
        <v>0</v>
      </c>
      <c r="O136" s="3">
        <v>11507.41</v>
      </c>
      <c r="P136" s="3">
        <v>6</v>
      </c>
      <c r="Q136" s="3">
        <v>14681.91</v>
      </c>
      <c r="R136" s="3">
        <v>25.12</v>
      </c>
      <c r="S136" s="3">
        <v>6658</v>
      </c>
      <c r="T136" s="3">
        <v>0</v>
      </c>
      <c r="U136" s="3">
        <v>0</v>
      </c>
      <c r="V136" s="3">
        <v>0</v>
      </c>
      <c r="W136" s="3">
        <v>12338.45</v>
      </c>
      <c r="X136" s="3">
        <v>0</v>
      </c>
      <c r="Y136" s="3">
        <v>0</v>
      </c>
      <c r="Z136" s="3">
        <v>0</v>
      </c>
      <c r="AA136" s="3">
        <v>108693</v>
      </c>
      <c r="AB136">
        <v>782829.5</v>
      </c>
      <c r="AC136">
        <v>457.78</v>
      </c>
      <c r="AD136">
        <v>431018.37</v>
      </c>
      <c r="AE136">
        <v>34387.050000000003</v>
      </c>
      <c r="AF136">
        <v>95701.93</v>
      </c>
      <c r="AG136">
        <v>0</v>
      </c>
      <c r="AH136">
        <v>106285.54</v>
      </c>
      <c r="AI136">
        <v>7405.72</v>
      </c>
      <c r="AJ136">
        <v>8597.5</v>
      </c>
      <c r="AK136">
        <v>16386.46</v>
      </c>
      <c r="AL136">
        <v>3981.1</v>
      </c>
      <c r="AM136">
        <v>23329.25</v>
      </c>
      <c r="AN136">
        <v>0</v>
      </c>
      <c r="AO136">
        <v>29937.87</v>
      </c>
      <c r="AP136">
        <v>3700.73</v>
      </c>
      <c r="AQ136">
        <v>30465.48</v>
      </c>
      <c r="AR136">
        <v>19835.25</v>
      </c>
      <c r="AS136">
        <v>3878.59</v>
      </c>
      <c r="AT136">
        <v>34736.230000000003</v>
      </c>
      <c r="AU136">
        <v>14567</v>
      </c>
      <c r="AV136">
        <v>0</v>
      </c>
      <c r="AW136">
        <v>23306.16</v>
      </c>
      <c r="AX136">
        <v>7938.25</v>
      </c>
      <c r="AY136">
        <v>220.04</v>
      </c>
      <c r="AZ136">
        <v>122640.74</v>
      </c>
      <c r="BA136">
        <v>14367.5</v>
      </c>
      <c r="BB136">
        <v>13341.26</v>
      </c>
      <c r="BC136" s="3">
        <v>30315.98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24914.67</v>
      </c>
      <c r="BJ136" s="3">
        <v>0</v>
      </c>
      <c r="BK136" s="3">
        <v>0</v>
      </c>
      <c r="BL136" s="3">
        <v>1</v>
      </c>
      <c r="BM136" s="3">
        <v>0</v>
      </c>
      <c r="BN136" s="3">
        <v>19834.14</v>
      </c>
      <c r="BO136" s="3">
        <v>0</v>
      </c>
      <c r="BP136" s="3">
        <v>0</v>
      </c>
      <c r="BQ136" s="3">
        <v>0</v>
      </c>
      <c r="BR136" s="3">
        <v>179306.97</v>
      </c>
      <c r="BS136" s="3">
        <v>16699.009999999998</v>
      </c>
      <c r="BT136" s="3">
        <v>0</v>
      </c>
      <c r="BU136" s="3">
        <v>64699.649999999994</v>
      </c>
      <c r="BV136" s="3">
        <v>0</v>
      </c>
      <c r="BW136" s="3"/>
      <c r="BX136" s="2">
        <v>244006.62</v>
      </c>
      <c r="BY136" s="3">
        <f t="shared" si="67"/>
        <v>244006.62</v>
      </c>
      <c r="BZ136" s="3">
        <f t="shared" si="68"/>
        <v>0</v>
      </c>
      <c r="CB136" s="3">
        <f t="shared" si="72"/>
        <v>16699.009999999995</v>
      </c>
      <c r="CC136" s="3">
        <f t="shared" si="69"/>
        <v>16699.009999999998</v>
      </c>
      <c r="CD136" s="30">
        <f t="shared" si="70"/>
        <v>0</v>
      </c>
      <c r="CF136" s="24">
        <f t="shared" si="73"/>
        <v>179306.61999999988</v>
      </c>
      <c r="CG136" s="3">
        <f t="shared" si="74"/>
        <v>64699.649999999994</v>
      </c>
      <c r="CH136" s="3">
        <f t="shared" si="71"/>
        <v>0.35000000012223609</v>
      </c>
    </row>
    <row r="137" spans="1:86" ht="15" x14ac:dyDescent="0.25">
      <c r="A137" s="2">
        <v>2290</v>
      </c>
      <c r="B137" s="2" t="s">
        <v>549</v>
      </c>
      <c r="C137" s="2" t="s">
        <v>279</v>
      </c>
      <c r="D137" s="3">
        <v>206699.55</v>
      </c>
      <c r="E137" s="3">
        <v>-11087.89</v>
      </c>
      <c r="F137" s="3">
        <v>-2908.28</v>
      </c>
      <c r="G137" s="3">
        <v>1412129.26</v>
      </c>
      <c r="H137" s="3">
        <v>0</v>
      </c>
      <c r="I137" s="3">
        <v>118551.7</v>
      </c>
      <c r="J137" s="3">
        <v>0</v>
      </c>
      <c r="K137" s="3">
        <v>80438</v>
      </c>
      <c r="L137" s="3">
        <v>50911.8</v>
      </c>
      <c r="M137" s="3">
        <v>0</v>
      </c>
      <c r="N137" s="3">
        <v>0</v>
      </c>
      <c r="O137" s="3">
        <v>28456.65</v>
      </c>
      <c r="P137" s="3">
        <v>29249.26</v>
      </c>
      <c r="Q137" s="3">
        <v>6703.7</v>
      </c>
      <c r="R137" s="3">
        <v>314.08</v>
      </c>
      <c r="S137" s="3">
        <v>21480.2</v>
      </c>
      <c r="T137" s="3">
        <v>0</v>
      </c>
      <c r="U137" s="3">
        <v>0</v>
      </c>
      <c r="V137" s="3">
        <v>0</v>
      </c>
      <c r="W137" s="3">
        <v>40742.980000000003</v>
      </c>
      <c r="X137" s="3">
        <v>0</v>
      </c>
      <c r="Y137" s="3">
        <v>0</v>
      </c>
      <c r="Z137" s="3">
        <v>0</v>
      </c>
      <c r="AA137" s="3">
        <v>51410</v>
      </c>
      <c r="AB137">
        <v>756128.35</v>
      </c>
      <c r="AC137">
        <v>0</v>
      </c>
      <c r="AD137">
        <v>471383.84</v>
      </c>
      <c r="AE137">
        <v>48051.13</v>
      </c>
      <c r="AF137">
        <v>75853.84</v>
      </c>
      <c r="AG137">
        <v>0</v>
      </c>
      <c r="AH137">
        <v>34764.39</v>
      </c>
      <c r="AI137">
        <v>7587.06</v>
      </c>
      <c r="AJ137">
        <v>8643.1200000000008</v>
      </c>
      <c r="AK137">
        <v>19033.79</v>
      </c>
      <c r="AL137">
        <v>4049.33</v>
      </c>
      <c r="AM137">
        <v>38637.96</v>
      </c>
      <c r="AN137">
        <v>6394.44</v>
      </c>
      <c r="AO137">
        <v>28580.65</v>
      </c>
      <c r="AP137">
        <v>4088.65</v>
      </c>
      <c r="AQ137">
        <v>38537.339999999997</v>
      </c>
      <c r="AR137">
        <v>20833.25</v>
      </c>
      <c r="AS137">
        <v>12222.23</v>
      </c>
      <c r="AT137">
        <v>103489.18</v>
      </c>
      <c r="AU137">
        <v>13292.7</v>
      </c>
      <c r="AV137">
        <v>0</v>
      </c>
      <c r="AW137">
        <v>9606.06</v>
      </c>
      <c r="AX137">
        <v>8362</v>
      </c>
      <c r="AY137">
        <v>8006.59</v>
      </c>
      <c r="AZ137">
        <v>92712.97</v>
      </c>
      <c r="BA137">
        <v>4729.3599999999997</v>
      </c>
      <c r="BB137">
        <v>14578.37</v>
      </c>
      <c r="BC137" s="3">
        <v>31242.65</v>
      </c>
      <c r="BD137" s="3">
        <v>0</v>
      </c>
      <c r="BE137" s="3">
        <v>0</v>
      </c>
      <c r="BF137" s="3">
        <v>0</v>
      </c>
      <c r="BG137" s="3">
        <v>34406.85</v>
      </c>
      <c r="BH137" s="3">
        <v>0</v>
      </c>
      <c r="BI137" s="3">
        <v>23868.91</v>
      </c>
      <c r="BJ137" s="3">
        <v>0</v>
      </c>
      <c r="BK137" s="3">
        <v>0</v>
      </c>
      <c r="BL137" s="3">
        <v>1</v>
      </c>
      <c r="BM137" s="3">
        <v>0</v>
      </c>
      <c r="BN137" s="3">
        <v>0</v>
      </c>
      <c r="BO137" s="3">
        <v>0</v>
      </c>
      <c r="BP137" s="3">
        <v>3132.48</v>
      </c>
      <c r="BQ137" s="3">
        <v>0</v>
      </c>
      <c r="BR137" s="3">
        <v>145535.22999999998</v>
      </c>
      <c r="BS137" s="3">
        <v>17828.150000000001</v>
      </c>
      <c r="BT137" s="3">
        <v>0</v>
      </c>
      <c r="BU137" s="3">
        <v>-4751.7599999999948</v>
      </c>
      <c r="BV137" s="3">
        <v>0</v>
      </c>
      <c r="BW137" s="3"/>
      <c r="BX137" s="2">
        <v>140783.47</v>
      </c>
      <c r="BY137" s="3">
        <f t="shared" si="67"/>
        <v>140783.46999999997</v>
      </c>
      <c r="BZ137" s="3">
        <f t="shared" si="68"/>
        <v>0</v>
      </c>
      <c r="CB137" s="3">
        <f t="shared" si="72"/>
        <v>17828.150000000001</v>
      </c>
      <c r="CC137" s="3">
        <f t="shared" si="69"/>
        <v>17828.150000000001</v>
      </c>
      <c r="CD137" s="30">
        <f t="shared" si="70"/>
        <v>0</v>
      </c>
      <c r="CF137" s="24">
        <f t="shared" si="73"/>
        <v>145534.94999999995</v>
      </c>
      <c r="CG137" s="3">
        <f t="shared" si="74"/>
        <v>-4751.7599999999948</v>
      </c>
      <c r="CH137" s="3">
        <f t="shared" si="71"/>
        <v>0.28000000001338776</v>
      </c>
    </row>
    <row r="138" spans="1:86" ht="15" x14ac:dyDescent="0.25">
      <c r="A138" s="2">
        <v>2293</v>
      </c>
      <c r="B138" s="2" t="s">
        <v>550</v>
      </c>
      <c r="C138" s="2" t="s">
        <v>280</v>
      </c>
      <c r="D138" s="3">
        <v>160897.51</v>
      </c>
      <c r="E138" s="3">
        <v>-20934.36</v>
      </c>
      <c r="F138" s="3">
        <v>-18628.87</v>
      </c>
      <c r="G138" s="3">
        <v>1863918.64</v>
      </c>
      <c r="H138" s="3">
        <v>0</v>
      </c>
      <c r="I138" s="3">
        <v>164676.62</v>
      </c>
      <c r="J138" s="3">
        <v>0</v>
      </c>
      <c r="K138" s="3">
        <v>187045.2</v>
      </c>
      <c r="L138" s="3">
        <v>90822.3</v>
      </c>
      <c r="M138" s="3">
        <v>0</v>
      </c>
      <c r="N138" s="3">
        <v>14145</v>
      </c>
      <c r="O138" s="3">
        <v>20099.3</v>
      </c>
      <c r="P138" s="3">
        <v>15436.36</v>
      </c>
      <c r="Q138" s="3">
        <v>0</v>
      </c>
      <c r="R138" s="3">
        <v>48514.75</v>
      </c>
      <c r="S138" s="3">
        <v>17930.740000000002</v>
      </c>
      <c r="T138" s="3">
        <v>0</v>
      </c>
      <c r="U138" s="3">
        <v>0</v>
      </c>
      <c r="V138" s="3">
        <v>0</v>
      </c>
      <c r="W138" s="3">
        <v>29822.7</v>
      </c>
      <c r="X138" s="3">
        <v>0</v>
      </c>
      <c r="Y138" s="3">
        <v>0</v>
      </c>
      <c r="Z138" s="3">
        <v>0</v>
      </c>
      <c r="AA138" s="3">
        <v>52937</v>
      </c>
      <c r="AB138">
        <v>1151339.49</v>
      </c>
      <c r="AC138">
        <v>5231.26</v>
      </c>
      <c r="AD138">
        <v>476343.56</v>
      </c>
      <c r="AE138">
        <v>4424.0600000000004</v>
      </c>
      <c r="AF138">
        <v>98201.19</v>
      </c>
      <c r="AG138">
        <v>0</v>
      </c>
      <c r="AH138">
        <v>83940.59</v>
      </c>
      <c r="AI138">
        <v>9720.5</v>
      </c>
      <c r="AJ138">
        <v>4102.92</v>
      </c>
      <c r="AK138">
        <v>4922.74</v>
      </c>
      <c r="AL138">
        <v>2650.7</v>
      </c>
      <c r="AM138">
        <v>46546.3</v>
      </c>
      <c r="AN138">
        <v>4640.1099999999997</v>
      </c>
      <c r="AO138">
        <v>77231.39</v>
      </c>
      <c r="AP138">
        <v>7506.11</v>
      </c>
      <c r="AQ138">
        <v>64097.81</v>
      </c>
      <c r="AR138">
        <v>31232</v>
      </c>
      <c r="AS138">
        <v>9010.2800000000007</v>
      </c>
      <c r="AT138">
        <v>96264.34</v>
      </c>
      <c r="AU138">
        <v>11177.37</v>
      </c>
      <c r="AV138">
        <v>0</v>
      </c>
      <c r="AW138">
        <v>13900.05</v>
      </c>
      <c r="AX138">
        <v>52098.84</v>
      </c>
      <c r="AY138">
        <v>566.30999999999995</v>
      </c>
      <c r="AZ138">
        <v>86226.11</v>
      </c>
      <c r="BA138">
        <v>58322</v>
      </c>
      <c r="BB138">
        <v>68641.17</v>
      </c>
      <c r="BC138" s="3">
        <v>35340.47</v>
      </c>
      <c r="BD138" s="3">
        <v>0</v>
      </c>
      <c r="BE138" s="3">
        <v>0</v>
      </c>
      <c r="BF138" s="3">
        <v>0</v>
      </c>
      <c r="BG138" s="3">
        <v>36243.24</v>
      </c>
      <c r="BH138" s="3">
        <v>0</v>
      </c>
      <c r="BI138" s="3">
        <v>27107.62</v>
      </c>
      <c r="BJ138" s="3">
        <v>0</v>
      </c>
      <c r="BK138" s="3">
        <v>0</v>
      </c>
      <c r="BL138" s="3">
        <v>1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132745.29</v>
      </c>
      <c r="BS138" s="3">
        <v>8478.75</v>
      </c>
      <c r="BT138" s="3">
        <v>0</v>
      </c>
      <c r="BU138" s="3">
        <v>-27354.899999999998</v>
      </c>
      <c r="BV138" s="3">
        <v>0</v>
      </c>
      <c r="BW138" s="3"/>
      <c r="BX138" s="2">
        <v>105390.39</v>
      </c>
      <c r="BY138" s="3">
        <f t="shared" si="67"/>
        <v>105390.39000000001</v>
      </c>
      <c r="BZ138" s="3">
        <f t="shared" si="68"/>
        <v>0</v>
      </c>
      <c r="CB138" s="3">
        <f t="shared" si="72"/>
        <v>8478.75</v>
      </c>
      <c r="CC138" s="3">
        <f t="shared" si="69"/>
        <v>8478.75</v>
      </c>
      <c r="CD138" s="30">
        <f t="shared" si="70"/>
        <v>0</v>
      </c>
      <c r="CF138" s="24">
        <f t="shared" si="73"/>
        <v>132745.75</v>
      </c>
      <c r="CG138" s="3">
        <f t="shared" si="74"/>
        <v>-27354.899999999998</v>
      </c>
      <c r="CH138" s="3">
        <f t="shared" si="71"/>
        <v>-0.45999999998821295</v>
      </c>
    </row>
    <row r="139" spans="1:86" ht="15" x14ac:dyDescent="0.25">
      <c r="A139" s="2">
        <v>2296</v>
      </c>
      <c r="B139" s="2" t="s">
        <v>551</v>
      </c>
      <c r="C139" s="2" t="s">
        <v>281</v>
      </c>
      <c r="D139" s="3">
        <v>62099.11</v>
      </c>
      <c r="E139" s="3">
        <v>-22210.639999999999</v>
      </c>
      <c r="F139" s="3">
        <v>0.24</v>
      </c>
      <c r="G139" s="3">
        <v>1152123.19</v>
      </c>
      <c r="H139" s="3">
        <v>0</v>
      </c>
      <c r="I139" s="3">
        <v>105254.95</v>
      </c>
      <c r="J139" s="3">
        <v>0</v>
      </c>
      <c r="K139" s="3">
        <v>94021</v>
      </c>
      <c r="L139" s="3">
        <v>53056.25</v>
      </c>
      <c r="M139" s="3">
        <v>0</v>
      </c>
      <c r="N139" s="3">
        <v>225.9</v>
      </c>
      <c r="O139" s="3">
        <v>46040.959999999999</v>
      </c>
      <c r="P139" s="3">
        <v>19798.740000000002</v>
      </c>
      <c r="Q139" s="3">
        <v>25063.38</v>
      </c>
      <c r="R139" s="3">
        <v>2411.81</v>
      </c>
      <c r="S139" s="3">
        <v>11532.9</v>
      </c>
      <c r="T139" s="3">
        <v>0</v>
      </c>
      <c r="U139" s="3">
        <v>0</v>
      </c>
      <c r="V139" s="3">
        <v>0</v>
      </c>
      <c r="W139" s="3">
        <v>3574.05</v>
      </c>
      <c r="X139" s="3">
        <v>0</v>
      </c>
      <c r="Y139" s="3">
        <v>0</v>
      </c>
      <c r="Z139" s="3">
        <v>0</v>
      </c>
      <c r="AA139" s="3">
        <v>48996</v>
      </c>
      <c r="AB139">
        <v>620636.47</v>
      </c>
      <c r="AC139">
        <v>13925.32</v>
      </c>
      <c r="AD139">
        <v>377264.85</v>
      </c>
      <c r="AE139">
        <v>51437.39</v>
      </c>
      <c r="AF139">
        <v>74141.83</v>
      </c>
      <c r="AG139">
        <v>0</v>
      </c>
      <c r="AH139">
        <v>40307.300000000003</v>
      </c>
      <c r="AI139">
        <v>5744.85</v>
      </c>
      <c r="AJ139">
        <v>5048.3999999999996</v>
      </c>
      <c r="AK139">
        <v>12581.6</v>
      </c>
      <c r="AL139">
        <v>3134.49</v>
      </c>
      <c r="AM139">
        <v>21275.67</v>
      </c>
      <c r="AN139">
        <v>3278.8</v>
      </c>
      <c r="AO139">
        <v>4547.42</v>
      </c>
      <c r="AP139">
        <v>2487.9299999999998</v>
      </c>
      <c r="AQ139">
        <v>34837.53</v>
      </c>
      <c r="AR139">
        <v>43008</v>
      </c>
      <c r="AS139">
        <v>5585.75</v>
      </c>
      <c r="AT139">
        <v>59604.84</v>
      </c>
      <c r="AU139">
        <v>20451.75</v>
      </c>
      <c r="AV139">
        <v>0</v>
      </c>
      <c r="AW139">
        <v>25772.27</v>
      </c>
      <c r="AX139">
        <v>6905.25</v>
      </c>
      <c r="AY139">
        <v>6803.57</v>
      </c>
      <c r="AZ139">
        <v>69423.350000000006</v>
      </c>
      <c r="BA139">
        <v>527.5</v>
      </c>
      <c r="BB139">
        <v>10377.17</v>
      </c>
      <c r="BC139" s="3">
        <v>23506.400000000001</v>
      </c>
      <c r="BD139" s="3">
        <v>0</v>
      </c>
      <c r="BE139" s="3">
        <v>0</v>
      </c>
      <c r="BF139" s="3">
        <v>0</v>
      </c>
      <c r="BG139" s="3">
        <v>26975.9</v>
      </c>
      <c r="BH139" s="3">
        <v>1792.63</v>
      </c>
      <c r="BI139" s="3">
        <v>21357.85</v>
      </c>
      <c r="BJ139" s="3">
        <v>0</v>
      </c>
      <c r="BK139" s="3">
        <v>0</v>
      </c>
      <c r="BL139" s="3">
        <v>1</v>
      </c>
      <c r="BM139" s="3">
        <v>0</v>
      </c>
      <c r="BN139" s="3">
        <v>9650</v>
      </c>
      <c r="BO139" s="3">
        <v>0</v>
      </c>
      <c r="BP139" s="3">
        <v>0</v>
      </c>
      <c r="BQ139" s="3">
        <v>0</v>
      </c>
      <c r="BR139" s="3">
        <v>78008.06</v>
      </c>
      <c r="BS139" s="3">
        <v>11708.09</v>
      </c>
      <c r="BT139" s="3">
        <v>0</v>
      </c>
      <c r="BU139" s="3">
        <v>-47405.120000000003</v>
      </c>
      <c r="BV139" s="3">
        <v>0</v>
      </c>
      <c r="BW139" s="3"/>
      <c r="BX139" s="2">
        <v>30602.94</v>
      </c>
      <c r="BY139" s="3">
        <f t="shared" si="67"/>
        <v>30602.939999999995</v>
      </c>
      <c r="BZ139" s="3">
        <f t="shared" si="68"/>
        <v>0</v>
      </c>
      <c r="CB139" s="3">
        <f t="shared" si="72"/>
        <v>11708.09</v>
      </c>
      <c r="CC139" s="3">
        <f t="shared" si="69"/>
        <v>11708.09</v>
      </c>
      <c r="CD139" s="30">
        <f t="shared" si="70"/>
        <v>0</v>
      </c>
      <c r="CF139" s="24">
        <f t="shared" si="73"/>
        <v>78008.489999999758</v>
      </c>
      <c r="CG139" s="3">
        <f t="shared" si="74"/>
        <v>-47405.120000000003</v>
      </c>
      <c r="CH139" s="3">
        <f t="shared" si="71"/>
        <v>-0.42999999976018444</v>
      </c>
    </row>
    <row r="140" spans="1:86" ht="15" x14ac:dyDescent="0.25">
      <c r="A140" s="2">
        <v>2306</v>
      </c>
      <c r="B140" s="2" t="s">
        <v>552</v>
      </c>
      <c r="C140" s="2" t="s">
        <v>282</v>
      </c>
      <c r="D140" s="3">
        <v>143790.07</v>
      </c>
      <c r="E140" s="3">
        <v>0</v>
      </c>
      <c r="F140" s="3">
        <v>8615.6</v>
      </c>
      <c r="G140" s="3">
        <v>1038007.2</v>
      </c>
      <c r="H140" s="3">
        <v>0</v>
      </c>
      <c r="I140" s="3">
        <v>11638.14</v>
      </c>
      <c r="J140" s="3">
        <v>0</v>
      </c>
      <c r="K140" s="3">
        <v>72049.88</v>
      </c>
      <c r="L140" s="3">
        <v>43279.25</v>
      </c>
      <c r="M140" s="3">
        <v>0</v>
      </c>
      <c r="N140" s="3">
        <v>0</v>
      </c>
      <c r="O140" s="3">
        <v>13972.03</v>
      </c>
      <c r="P140" s="3">
        <v>3938.72</v>
      </c>
      <c r="Q140" s="3">
        <v>9581.74</v>
      </c>
      <c r="R140" s="3">
        <v>29.18</v>
      </c>
      <c r="S140" s="3">
        <v>2220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55583</v>
      </c>
      <c r="AB140">
        <v>452449.21</v>
      </c>
      <c r="AC140">
        <v>698.95</v>
      </c>
      <c r="AD140">
        <v>271658.74</v>
      </c>
      <c r="AE140">
        <v>30636.75</v>
      </c>
      <c r="AF140">
        <v>64323.63</v>
      </c>
      <c r="AG140">
        <v>14.27</v>
      </c>
      <c r="AH140">
        <v>69252.850000000006</v>
      </c>
      <c r="AI140">
        <v>4201.1400000000003</v>
      </c>
      <c r="AJ140">
        <v>4583.67</v>
      </c>
      <c r="AK140">
        <v>13878.43</v>
      </c>
      <c r="AL140">
        <v>2736.56</v>
      </c>
      <c r="AM140">
        <v>25123.67</v>
      </c>
      <c r="AN140">
        <v>2364.12</v>
      </c>
      <c r="AO140">
        <v>9205.6299999999992</v>
      </c>
      <c r="AP140">
        <v>4842.04</v>
      </c>
      <c r="AQ140">
        <v>31357.9</v>
      </c>
      <c r="AR140">
        <v>21831.25</v>
      </c>
      <c r="AS140">
        <v>3331.84</v>
      </c>
      <c r="AT140" s="25">
        <v>75731.83</v>
      </c>
      <c r="AU140">
        <v>12172.31</v>
      </c>
      <c r="AV140">
        <v>0</v>
      </c>
      <c r="AW140">
        <v>3138.53</v>
      </c>
      <c r="AX140">
        <v>6889</v>
      </c>
      <c r="AY140">
        <v>44328</v>
      </c>
      <c r="AZ140">
        <v>60512.59</v>
      </c>
      <c r="BA140">
        <v>17515.5</v>
      </c>
      <c r="BB140">
        <v>9096.24</v>
      </c>
      <c r="BC140" s="3">
        <v>19589.04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20506.22</v>
      </c>
      <c r="BJ140" s="3">
        <v>0</v>
      </c>
      <c r="BK140" s="3">
        <v>0</v>
      </c>
      <c r="BL140" s="3">
        <v>1</v>
      </c>
      <c r="BM140" s="3">
        <v>0</v>
      </c>
      <c r="BN140" s="3">
        <v>734.39</v>
      </c>
      <c r="BO140" s="3">
        <v>0</v>
      </c>
      <c r="BP140" s="3">
        <v>0</v>
      </c>
      <c r="BQ140" s="3">
        <v>0</v>
      </c>
      <c r="BR140" s="3">
        <v>132625.92000000001</v>
      </c>
      <c r="BS140" s="3">
        <v>28387.43</v>
      </c>
      <c r="BT140" s="3">
        <v>0</v>
      </c>
      <c r="BU140" s="3">
        <v>0</v>
      </c>
      <c r="BV140" s="3">
        <v>0</v>
      </c>
      <c r="BW140" s="3"/>
      <c r="BX140" s="2">
        <v>132625.92000000001</v>
      </c>
      <c r="BY140" s="3">
        <f t="shared" si="67"/>
        <v>132625.92000000001</v>
      </c>
      <c r="BZ140" s="3">
        <f t="shared" si="68"/>
        <v>0</v>
      </c>
      <c r="CB140" s="3">
        <f t="shared" si="72"/>
        <v>28387.43</v>
      </c>
      <c r="CC140" s="3">
        <f t="shared" si="69"/>
        <v>28387.43</v>
      </c>
      <c r="CD140" s="30">
        <f t="shared" si="70"/>
        <v>0</v>
      </c>
      <c r="CF140" s="24">
        <f t="shared" si="73"/>
        <v>132625.51999999932</v>
      </c>
      <c r="CG140" s="3">
        <f t="shared" si="74"/>
        <v>0</v>
      </c>
      <c r="CH140" s="3">
        <f t="shared" si="71"/>
        <v>0.40000000069267116</v>
      </c>
    </row>
    <row r="141" spans="1:86" ht="15" x14ac:dyDescent="0.25">
      <c r="A141" s="2">
        <v>2307</v>
      </c>
      <c r="B141" s="2" t="s">
        <v>553</v>
      </c>
      <c r="C141" s="2" t="s">
        <v>283</v>
      </c>
      <c r="D141" s="3">
        <v>65106.18</v>
      </c>
      <c r="E141" s="3">
        <v>23381.08</v>
      </c>
      <c r="F141" s="3">
        <v>188.19</v>
      </c>
      <c r="G141" s="3">
        <v>921682.7</v>
      </c>
      <c r="H141" s="3">
        <v>0</v>
      </c>
      <c r="I141" s="3">
        <v>15211.87</v>
      </c>
      <c r="J141" s="3">
        <v>0</v>
      </c>
      <c r="K141" s="3">
        <v>44825</v>
      </c>
      <c r="L141" s="3">
        <v>36810.43</v>
      </c>
      <c r="M141" s="3">
        <v>0</v>
      </c>
      <c r="N141" s="3">
        <v>0</v>
      </c>
      <c r="O141" s="3">
        <v>45671.14</v>
      </c>
      <c r="P141" s="3">
        <v>1686.04</v>
      </c>
      <c r="Q141" s="3">
        <v>0</v>
      </c>
      <c r="R141" s="3">
        <v>241.73</v>
      </c>
      <c r="S141" s="3">
        <v>0</v>
      </c>
      <c r="T141" s="3">
        <v>0</v>
      </c>
      <c r="U141" s="3">
        <v>0</v>
      </c>
      <c r="V141" s="3">
        <v>0</v>
      </c>
      <c r="W141" s="3">
        <v>18192.78</v>
      </c>
      <c r="X141" s="3">
        <v>0</v>
      </c>
      <c r="Y141" s="3">
        <v>0</v>
      </c>
      <c r="Z141" s="3">
        <v>0</v>
      </c>
      <c r="AA141" s="3">
        <v>72702</v>
      </c>
      <c r="AB141">
        <v>525685.74</v>
      </c>
      <c r="AC141">
        <v>0</v>
      </c>
      <c r="AD141">
        <v>233311.28</v>
      </c>
      <c r="AE141">
        <v>41.15</v>
      </c>
      <c r="AF141">
        <v>27545.63</v>
      </c>
      <c r="AG141">
        <v>0</v>
      </c>
      <c r="AH141">
        <v>33132.06</v>
      </c>
      <c r="AI141">
        <v>3899.37</v>
      </c>
      <c r="AJ141">
        <v>1458</v>
      </c>
      <c r="AK141">
        <v>10314.56</v>
      </c>
      <c r="AL141">
        <v>2473.5</v>
      </c>
      <c r="AM141">
        <v>14747.869999999999</v>
      </c>
      <c r="AN141">
        <v>3162.2</v>
      </c>
      <c r="AO141">
        <v>53625.61</v>
      </c>
      <c r="AP141">
        <v>3289.4</v>
      </c>
      <c r="AQ141">
        <v>21542.84</v>
      </c>
      <c r="AR141">
        <v>12100.75</v>
      </c>
      <c r="AS141">
        <v>5141.93</v>
      </c>
      <c r="AT141">
        <v>43414.27</v>
      </c>
      <c r="AU141">
        <v>11554.7</v>
      </c>
      <c r="AV141">
        <v>0</v>
      </c>
      <c r="AW141">
        <v>4547.1400000000003</v>
      </c>
      <c r="AX141">
        <v>4943.75</v>
      </c>
      <c r="AY141">
        <v>446.87</v>
      </c>
      <c r="AZ141">
        <v>82020.649999999994</v>
      </c>
      <c r="BA141">
        <v>0</v>
      </c>
      <c r="BB141">
        <v>10353.120000000001</v>
      </c>
      <c r="BC141" s="3">
        <v>24556.61</v>
      </c>
      <c r="BD141" s="3">
        <v>0</v>
      </c>
      <c r="BE141" s="3">
        <v>0</v>
      </c>
      <c r="BF141" s="3">
        <v>0</v>
      </c>
      <c r="BG141" s="3">
        <v>3648.36</v>
      </c>
      <c r="BH141" s="3">
        <v>0</v>
      </c>
      <c r="BI141" s="3">
        <v>20456.12</v>
      </c>
      <c r="BJ141" s="3">
        <v>0</v>
      </c>
      <c r="BK141" s="3">
        <v>0</v>
      </c>
      <c r="BL141" s="3">
        <v>1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70628.39</v>
      </c>
      <c r="BS141" s="3">
        <v>20644.310000000001</v>
      </c>
      <c r="BT141" s="3">
        <v>0</v>
      </c>
      <c r="BU141" s="3">
        <v>37925.5</v>
      </c>
      <c r="BV141" s="3">
        <v>0</v>
      </c>
      <c r="BW141" s="3"/>
      <c r="BX141" s="2">
        <v>108553.89</v>
      </c>
      <c r="BY141" s="3">
        <f t="shared" si="67"/>
        <v>108553.89</v>
      </c>
      <c r="BZ141" s="3">
        <f t="shared" si="68"/>
        <v>0</v>
      </c>
      <c r="CB141" s="3">
        <f t="shared" si="72"/>
        <v>20644.309999999998</v>
      </c>
      <c r="CC141" s="3">
        <f t="shared" si="69"/>
        <v>20644.310000000001</v>
      </c>
      <c r="CD141" s="30">
        <f t="shared" si="70"/>
        <v>0</v>
      </c>
      <c r="CF141" s="24">
        <f t="shared" si="73"/>
        <v>70628.089999999618</v>
      </c>
      <c r="CG141" s="3">
        <f t="shared" si="74"/>
        <v>37925.5</v>
      </c>
      <c r="CH141" s="3">
        <f t="shared" si="71"/>
        <v>0.30000000038126018</v>
      </c>
    </row>
    <row r="142" spans="1:86" ht="15" x14ac:dyDescent="0.25">
      <c r="A142" s="2">
        <v>2310</v>
      </c>
      <c r="B142" s="2" t="s">
        <v>554</v>
      </c>
      <c r="C142" s="2" t="s">
        <v>284</v>
      </c>
      <c r="D142" s="3">
        <v>475880.04</v>
      </c>
      <c r="E142" s="3">
        <v>31817.71</v>
      </c>
      <c r="F142" s="3">
        <v>14408.81</v>
      </c>
      <c r="G142" s="3">
        <v>1762481.6</v>
      </c>
      <c r="H142" s="3">
        <v>0</v>
      </c>
      <c r="I142" s="3">
        <v>100204.74</v>
      </c>
      <c r="J142" s="3">
        <v>0</v>
      </c>
      <c r="K142" s="3">
        <v>219347.8</v>
      </c>
      <c r="L142" s="3">
        <v>88549.85</v>
      </c>
      <c r="M142" s="3">
        <v>9000</v>
      </c>
      <c r="N142" s="3">
        <v>0</v>
      </c>
      <c r="O142" s="3">
        <v>59952.53</v>
      </c>
      <c r="P142" s="3">
        <v>15288.78</v>
      </c>
      <c r="Q142" s="3">
        <v>4692.24</v>
      </c>
      <c r="R142" s="3">
        <v>356.67</v>
      </c>
      <c r="S142" s="3">
        <v>13185</v>
      </c>
      <c r="T142" s="3">
        <v>0</v>
      </c>
      <c r="U142" s="3">
        <v>0</v>
      </c>
      <c r="V142" s="3">
        <v>0</v>
      </c>
      <c r="W142" s="3">
        <v>17387.349999999999</v>
      </c>
      <c r="X142" s="3">
        <v>0</v>
      </c>
      <c r="Y142" s="3">
        <v>0</v>
      </c>
      <c r="Z142" s="3">
        <v>0</v>
      </c>
      <c r="AA142" s="3">
        <v>47505</v>
      </c>
      <c r="AB142">
        <v>976685.28</v>
      </c>
      <c r="AC142">
        <v>27461.4</v>
      </c>
      <c r="AD142">
        <v>546203.19999999995</v>
      </c>
      <c r="AE142">
        <v>10128.780000000001</v>
      </c>
      <c r="AF142">
        <v>92684.05</v>
      </c>
      <c r="AG142">
        <v>0</v>
      </c>
      <c r="AH142">
        <v>66480.52</v>
      </c>
      <c r="AI142">
        <v>8647.2800000000007</v>
      </c>
      <c r="AJ142">
        <v>5678.95</v>
      </c>
      <c r="AK142">
        <v>18863.490000000002</v>
      </c>
      <c r="AL142">
        <v>4573.6400000000003</v>
      </c>
      <c r="AM142">
        <v>29736.01</v>
      </c>
      <c r="AN142">
        <v>1512.03</v>
      </c>
      <c r="AO142">
        <v>77236.639999999999</v>
      </c>
      <c r="AP142">
        <v>2451.86</v>
      </c>
      <c r="AQ142">
        <v>33334.67</v>
      </c>
      <c r="AR142">
        <v>40448</v>
      </c>
      <c r="AS142">
        <v>5099.51</v>
      </c>
      <c r="AT142" s="25">
        <v>72705.320000000007</v>
      </c>
      <c r="AU142">
        <v>10450.01</v>
      </c>
      <c r="AV142">
        <v>0</v>
      </c>
      <c r="AW142">
        <v>14182.45</v>
      </c>
      <c r="AX142">
        <v>9111.75</v>
      </c>
      <c r="AY142">
        <v>14096.84</v>
      </c>
      <c r="AZ142">
        <v>87262.95</v>
      </c>
      <c r="BA142">
        <v>6006.4</v>
      </c>
      <c r="BB142">
        <v>27640.400000000001</v>
      </c>
      <c r="BC142" s="3">
        <v>32570.74</v>
      </c>
      <c r="BD142" s="3">
        <v>0</v>
      </c>
      <c r="BE142" s="3">
        <v>0</v>
      </c>
      <c r="BF142" s="3">
        <v>0</v>
      </c>
      <c r="BG142" s="3">
        <v>17763.61</v>
      </c>
      <c r="BH142" s="3">
        <v>897</v>
      </c>
      <c r="BI142" s="3">
        <v>24952.240000000002</v>
      </c>
      <c r="BJ142" s="3">
        <v>0</v>
      </c>
      <c r="BK142" s="3">
        <v>0</v>
      </c>
      <c r="BL142" s="3">
        <v>1</v>
      </c>
      <c r="BM142" s="3">
        <v>0</v>
      </c>
      <c r="BN142" s="3">
        <v>15701.52</v>
      </c>
      <c r="BO142" s="3">
        <v>1645.98</v>
      </c>
      <c r="BP142" s="3">
        <v>3012.71</v>
      </c>
      <c r="BQ142" s="3">
        <v>0</v>
      </c>
      <c r="BR142" s="3">
        <v>575192.52</v>
      </c>
      <c r="BS142" s="3">
        <v>19000.84</v>
      </c>
      <c r="BT142" s="3">
        <v>0</v>
      </c>
      <c r="BU142" s="3">
        <v>30544.449999999997</v>
      </c>
      <c r="BV142" s="3">
        <v>0</v>
      </c>
      <c r="BW142" s="3"/>
      <c r="BX142" s="2">
        <v>605736.97</v>
      </c>
      <c r="BY142" s="3">
        <f t="shared" si="67"/>
        <v>605736.97</v>
      </c>
      <c r="BZ142" s="3">
        <f t="shared" si="68"/>
        <v>0</v>
      </c>
      <c r="CB142" s="3">
        <f t="shared" si="72"/>
        <v>19000.840000000004</v>
      </c>
      <c r="CC142" s="3">
        <f t="shared" si="69"/>
        <v>19000.84</v>
      </c>
      <c r="CD142" s="30">
        <f t="shared" si="70"/>
        <v>0</v>
      </c>
      <c r="CF142" s="24">
        <f t="shared" si="73"/>
        <v>575192.08000000007</v>
      </c>
      <c r="CG142" s="3">
        <f t="shared" si="74"/>
        <v>30544.449999999997</v>
      </c>
      <c r="CH142" s="3">
        <f t="shared" si="71"/>
        <v>0.4399999999004649</v>
      </c>
    </row>
    <row r="143" spans="1:86" ht="15" x14ac:dyDescent="0.25">
      <c r="A143" s="2">
        <v>2314</v>
      </c>
      <c r="B143" s="2" t="s">
        <v>555</v>
      </c>
      <c r="C143" s="2" t="s">
        <v>285</v>
      </c>
      <c r="D143" s="3">
        <v>75730.25</v>
      </c>
      <c r="E143" s="3">
        <v>0</v>
      </c>
      <c r="F143" s="3">
        <v>1864.74</v>
      </c>
      <c r="G143" s="3">
        <v>315284.61</v>
      </c>
      <c r="H143" s="3">
        <v>0</v>
      </c>
      <c r="I143" s="3">
        <v>8533.49</v>
      </c>
      <c r="J143" s="3">
        <v>0</v>
      </c>
      <c r="K143" s="3">
        <v>20635.599999999999</v>
      </c>
      <c r="L143" s="3">
        <v>12727.38</v>
      </c>
      <c r="M143" s="3">
        <v>0</v>
      </c>
      <c r="N143" s="3">
        <v>0</v>
      </c>
      <c r="O143" s="3">
        <v>9798.91</v>
      </c>
      <c r="P143" s="3">
        <v>1912.2</v>
      </c>
      <c r="Q143" s="3">
        <v>334.05</v>
      </c>
      <c r="R143" s="3">
        <v>4.7699999999999996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19368</v>
      </c>
      <c r="AB143">
        <v>172017.47</v>
      </c>
      <c r="AC143">
        <v>0</v>
      </c>
      <c r="AD143">
        <v>69348.5</v>
      </c>
      <c r="AE143">
        <v>0</v>
      </c>
      <c r="AF143">
        <v>15178.6</v>
      </c>
      <c r="AG143">
        <v>0</v>
      </c>
      <c r="AH143">
        <v>4961.72</v>
      </c>
      <c r="AI143">
        <v>1175.68</v>
      </c>
      <c r="AJ143">
        <v>2665.45</v>
      </c>
      <c r="AK143">
        <v>326.51</v>
      </c>
      <c r="AL143">
        <v>175.81</v>
      </c>
      <c r="AM143">
        <v>4205.3100000000004</v>
      </c>
      <c r="AN143">
        <v>2768.72</v>
      </c>
      <c r="AO143">
        <v>15978.67</v>
      </c>
      <c r="AP143">
        <v>1222.3599999999999</v>
      </c>
      <c r="AQ143">
        <v>7335.8</v>
      </c>
      <c r="AR143">
        <v>1896.2</v>
      </c>
      <c r="AS143">
        <v>1253.21</v>
      </c>
      <c r="AT143">
        <v>22297.93</v>
      </c>
      <c r="AU143">
        <v>5327.31</v>
      </c>
      <c r="AV143">
        <v>0</v>
      </c>
      <c r="AW143">
        <v>1013.46</v>
      </c>
      <c r="AX143">
        <v>734.5</v>
      </c>
      <c r="AY143">
        <v>7058</v>
      </c>
      <c r="AZ143">
        <v>19097.36</v>
      </c>
      <c r="BA143">
        <v>22890.61</v>
      </c>
      <c r="BB143">
        <v>5408.33</v>
      </c>
      <c r="BC143" s="3">
        <v>11264.08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15001.92</v>
      </c>
      <c r="BJ143" s="3">
        <v>0</v>
      </c>
      <c r="BK143" s="3">
        <v>0</v>
      </c>
      <c r="BL143" s="3">
        <v>1</v>
      </c>
      <c r="BM143" s="3">
        <v>0</v>
      </c>
      <c r="BN143" s="3">
        <v>6725</v>
      </c>
      <c r="BO143" s="3">
        <v>0</v>
      </c>
      <c r="BP143" s="3">
        <v>1428</v>
      </c>
      <c r="BQ143" s="3">
        <v>0</v>
      </c>
      <c r="BR143" s="3">
        <v>68727.3</v>
      </c>
      <c r="BS143" s="3">
        <v>8713.66</v>
      </c>
      <c r="BT143" s="3">
        <v>0</v>
      </c>
      <c r="BU143" s="3">
        <v>0</v>
      </c>
      <c r="BV143" s="3">
        <v>0</v>
      </c>
      <c r="BW143" s="3"/>
      <c r="BX143" s="2">
        <v>68727.3</v>
      </c>
      <c r="BY143" s="3">
        <f t="shared" si="67"/>
        <v>68727.3</v>
      </c>
      <c r="BZ143" s="3">
        <f t="shared" si="68"/>
        <v>0</v>
      </c>
      <c r="CB143" s="3">
        <f t="shared" si="72"/>
        <v>8713.66</v>
      </c>
      <c r="CC143" s="3">
        <f t="shared" si="69"/>
        <v>8713.66</v>
      </c>
      <c r="CD143" s="30">
        <f t="shared" si="70"/>
        <v>0</v>
      </c>
      <c r="CF143" s="24">
        <f t="shared" si="73"/>
        <v>68727.669999999925</v>
      </c>
      <c r="CG143" s="3">
        <f t="shared" si="74"/>
        <v>0</v>
      </c>
      <c r="CH143" s="3">
        <f t="shared" si="71"/>
        <v>-0.36999999992258381</v>
      </c>
    </row>
    <row r="144" spans="1:86" ht="15" x14ac:dyDescent="0.25">
      <c r="A144" s="2">
        <v>2315</v>
      </c>
      <c r="B144" s="2" t="s">
        <v>556</v>
      </c>
      <c r="C144" s="2" t="s">
        <v>286</v>
      </c>
      <c r="D144" s="3">
        <v>106986.48</v>
      </c>
      <c r="E144" s="3">
        <v>-743.94</v>
      </c>
      <c r="F144" s="3">
        <v>4316.4799999999996</v>
      </c>
      <c r="G144" s="3">
        <v>701568.51</v>
      </c>
      <c r="H144" s="3">
        <v>0</v>
      </c>
      <c r="I144" s="3">
        <v>72021.289999999994</v>
      </c>
      <c r="J144" s="3">
        <v>0</v>
      </c>
      <c r="K144" s="3">
        <v>67637</v>
      </c>
      <c r="L144" s="3">
        <v>35514.25</v>
      </c>
      <c r="M144" s="3">
        <v>0</v>
      </c>
      <c r="N144" s="3">
        <v>0</v>
      </c>
      <c r="O144" s="3">
        <v>11994.85</v>
      </c>
      <c r="P144" s="3">
        <v>12583.62</v>
      </c>
      <c r="Q144" s="3">
        <v>33674.46</v>
      </c>
      <c r="R144" s="3">
        <v>3431.02</v>
      </c>
      <c r="S144" s="3">
        <v>1969</v>
      </c>
      <c r="T144" s="3">
        <v>0</v>
      </c>
      <c r="U144" s="3">
        <v>0</v>
      </c>
      <c r="V144" s="3">
        <v>0</v>
      </c>
      <c r="W144" s="3">
        <v>3882.09</v>
      </c>
      <c r="X144" s="3">
        <v>0</v>
      </c>
      <c r="Y144" s="3">
        <v>0</v>
      </c>
      <c r="Z144" s="3">
        <v>0</v>
      </c>
      <c r="AA144" s="3">
        <v>30567</v>
      </c>
      <c r="AB144">
        <v>438504.31</v>
      </c>
      <c r="AC144">
        <v>1264.1099999999999</v>
      </c>
      <c r="AD144">
        <v>152025.71</v>
      </c>
      <c r="AE144">
        <v>4321.33</v>
      </c>
      <c r="AF144">
        <v>37580.080000000002</v>
      </c>
      <c r="AG144">
        <v>0</v>
      </c>
      <c r="AH144">
        <v>19451.150000000001</v>
      </c>
      <c r="AI144">
        <v>3050.06</v>
      </c>
      <c r="AJ144">
        <v>2938</v>
      </c>
      <c r="AK144">
        <v>9390.56</v>
      </c>
      <c r="AL144">
        <v>4385.3599999999997</v>
      </c>
      <c r="AM144">
        <v>17821.34</v>
      </c>
      <c r="AN144">
        <v>4724.72</v>
      </c>
      <c r="AO144">
        <v>27530.69</v>
      </c>
      <c r="AP144">
        <v>3481.04</v>
      </c>
      <c r="AQ144">
        <v>27357.57</v>
      </c>
      <c r="AR144">
        <v>7609.75</v>
      </c>
      <c r="AS144">
        <v>1164.69</v>
      </c>
      <c r="AT144" s="25">
        <v>36285.300000000003</v>
      </c>
      <c r="AU144">
        <v>7542.99</v>
      </c>
      <c r="AV144">
        <v>0</v>
      </c>
      <c r="AW144">
        <v>1967.43</v>
      </c>
      <c r="AX144">
        <v>3870.25</v>
      </c>
      <c r="AY144">
        <v>5069.04</v>
      </c>
      <c r="AZ144">
        <v>46344.02</v>
      </c>
      <c r="BA144">
        <v>80537.490000000005</v>
      </c>
      <c r="BB144">
        <v>36145.949999999997</v>
      </c>
      <c r="BC144" s="3">
        <v>19029.990000000002</v>
      </c>
      <c r="BD144" s="3">
        <v>0</v>
      </c>
      <c r="BE144" s="3">
        <v>0</v>
      </c>
      <c r="BF144" s="3">
        <v>0</v>
      </c>
      <c r="BG144" s="3">
        <v>3114.57</v>
      </c>
      <c r="BH144" s="3">
        <v>0</v>
      </c>
      <c r="BI144" s="3">
        <v>18305.13</v>
      </c>
      <c r="BJ144" s="3">
        <v>0</v>
      </c>
      <c r="BK144" s="3">
        <v>0</v>
      </c>
      <c r="BL144" s="3">
        <v>1</v>
      </c>
      <c r="BM144" s="3">
        <v>0</v>
      </c>
      <c r="BN144" s="3">
        <v>0</v>
      </c>
      <c r="BO144" s="3">
        <v>0</v>
      </c>
      <c r="BP144" s="3">
        <v>0</v>
      </c>
      <c r="BQ144" s="3">
        <v>0</v>
      </c>
      <c r="BR144" s="3">
        <v>78554.95</v>
      </c>
      <c r="BS144" s="3">
        <v>22621.61</v>
      </c>
      <c r="BT144" s="3">
        <v>0</v>
      </c>
      <c r="BU144" s="3">
        <v>23.579999999999927</v>
      </c>
      <c r="BV144" s="3">
        <v>0</v>
      </c>
      <c r="BW144" s="3"/>
      <c r="BX144" s="2">
        <v>78578.53</v>
      </c>
      <c r="BY144" s="3">
        <f t="shared" si="67"/>
        <v>78578.53</v>
      </c>
      <c r="BZ144" s="24">
        <f t="shared" si="68"/>
        <v>0</v>
      </c>
      <c r="CB144" s="3">
        <f t="shared" si="72"/>
        <v>22621.61</v>
      </c>
      <c r="CC144" s="3">
        <f t="shared" si="69"/>
        <v>22621.61</v>
      </c>
      <c r="CD144" s="30">
        <f t="shared" si="70"/>
        <v>0</v>
      </c>
      <c r="CF144" s="24">
        <f t="shared" si="73"/>
        <v>78554.550000000047</v>
      </c>
      <c r="CG144" s="3">
        <f t="shared" si="74"/>
        <v>23.579999999999927</v>
      </c>
      <c r="CH144" s="3">
        <f t="shared" si="71"/>
        <v>0.39999999995234248</v>
      </c>
    </row>
    <row r="145" spans="1:86" ht="15" x14ac:dyDescent="0.25">
      <c r="A145" s="2">
        <v>2317</v>
      </c>
      <c r="B145" s="2" t="s">
        <v>557</v>
      </c>
      <c r="C145" s="2" t="s">
        <v>423</v>
      </c>
      <c r="D145" s="3">
        <v>4316.72</v>
      </c>
      <c r="E145" s="3">
        <v>17961.61</v>
      </c>
      <c r="F145" s="3">
        <v>15008.2</v>
      </c>
      <c r="G145" s="3">
        <v>935905.61</v>
      </c>
      <c r="H145" s="3">
        <v>0</v>
      </c>
      <c r="I145" s="3">
        <v>75604.41</v>
      </c>
      <c r="J145" s="3">
        <v>0</v>
      </c>
      <c r="K145" s="3">
        <v>89565</v>
      </c>
      <c r="L145" s="3">
        <v>42028.67</v>
      </c>
      <c r="M145" s="3">
        <v>0</v>
      </c>
      <c r="N145" s="3">
        <v>0</v>
      </c>
      <c r="O145" s="3">
        <v>23629.97</v>
      </c>
      <c r="P145" s="3">
        <v>23551.37</v>
      </c>
      <c r="Q145" s="3">
        <v>14775.25</v>
      </c>
      <c r="R145" s="3">
        <v>15.79</v>
      </c>
      <c r="S145" s="3">
        <v>7586</v>
      </c>
      <c r="T145" s="3">
        <v>0</v>
      </c>
      <c r="U145" s="3">
        <v>0</v>
      </c>
      <c r="V145" s="3">
        <v>0</v>
      </c>
      <c r="W145" s="3">
        <v>19331.68</v>
      </c>
      <c r="X145" s="3">
        <v>0</v>
      </c>
      <c r="Y145" s="3">
        <v>0</v>
      </c>
      <c r="Z145" s="3">
        <v>0</v>
      </c>
      <c r="AA145" s="3">
        <v>37907</v>
      </c>
      <c r="AB145">
        <v>581972.4</v>
      </c>
      <c r="AC145">
        <v>5840.22</v>
      </c>
      <c r="AD145">
        <v>223241.36</v>
      </c>
      <c r="AE145">
        <v>52740.17</v>
      </c>
      <c r="AF145">
        <v>95237.05</v>
      </c>
      <c r="AG145">
        <v>53154.23</v>
      </c>
      <c r="AH145">
        <v>31156.52</v>
      </c>
      <c r="AI145">
        <v>5273.35</v>
      </c>
      <c r="AJ145">
        <v>2079.9899999999998</v>
      </c>
      <c r="AK145">
        <v>10520.43</v>
      </c>
      <c r="AL145">
        <v>2667.33</v>
      </c>
      <c r="AM145">
        <v>24520.84</v>
      </c>
      <c r="AN145">
        <v>1830.4</v>
      </c>
      <c r="AO145">
        <v>3697.46</v>
      </c>
      <c r="AP145">
        <v>3485.29</v>
      </c>
      <c r="AQ145">
        <v>27139.56</v>
      </c>
      <c r="AR145">
        <v>18587.75</v>
      </c>
      <c r="AS145">
        <v>7107.39</v>
      </c>
      <c r="AT145">
        <v>28620.47</v>
      </c>
      <c r="AU145">
        <v>16326.67</v>
      </c>
      <c r="AV145">
        <v>0</v>
      </c>
      <c r="AW145">
        <v>8071.15</v>
      </c>
      <c r="AX145">
        <v>5565.25</v>
      </c>
      <c r="AY145">
        <v>4410</v>
      </c>
      <c r="AZ145">
        <v>43755.41</v>
      </c>
      <c r="BA145">
        <v>1352.4</v>
      </c>
      <c r="BB145">
        <v>9266.7000000000007</v>
      </c>
      <c r="BC145" s="3">
        <v>19590.689999999999</v>
      </c>
      <c r="BD145" s="3">
        <v>0</v>
      </c>
      <c r="BE145" s="3">
        <v>0</v>
      </c>
      <c r="BF145" s="3">
        <v>0</v>
      </c>
      <c r="BG145" s="3">
        <v>10725.38</v>
      </c>
      <c r="BH145" s="3">
        <v>0</v>
      </c>
      <c r="BI145" s="3">
        <v>20293.310000000001</v>
      </c>
      <c r="BJ145" s="3">
        <v>0</v>
      </c>
      <c r="BK145" s="3">
        <v>0</v>
      </c>
      <c r="BL145" s="3">
        <v>1</v>
      </c>
      <c r="BM145" s="3">
        <v>0</v>
      </c>
      <c r="BN145" s="3">
        <v>14014.27</v>
      </c>
      <c r="BO145" s="3">
        <v>0</v>
      </c>
      <c r="BP145" s="3">
        <v>3275</v>
      </c>
      <c r="BQ145" s="3">
        <v>0</v>
      </c>
      <c r="BR145" s="3">
        <v>-32324.710000000003</v>
      </c>
      <c r="BS145" s="3">
        <v>18012.240000000002</v>
      </c>
      <c r="BT145" s="3">
        <v>0</v>
      </c>
      <c r="BU145" s="3">
        <v>26567.910000000003</v>
      </c>
      <c r="BV145" s="3">
        <v>0</v>
      </c>
      <c r="BW145" s="3"/>
      <c r="BX145" s="2">
        <v>-5756.8</v>
      </c>
      <c r="BY145" s="3">
        <f t="shared" si="67"/>
        <v>-5756.7999999999993</v>
      </c>
      <c r="BZ145" s="3">
        <f t="shared" si="68"/>
        <v>0</v>
      </c>
      <c r="CB145" s="3">
        <f t="shared" si="72"/>
        <v>18012.240000000002</v>
      </c>
      <c r="CC145" s="3">
        <f t="shared" si="69"/>
        <v>18012.240000000002</v>
      </c>
      <c r="CD145" s="30">
        <f t="shared" si="70"/>
        <v>0</v>
      </c>
      <c r="CF145" s="24">
        <f t="shared" si="73"/>
        <v>-32324.689999999478</v>
      </c>
      <c r="CG145" s="3">
        <f t="shared" si="74"/>
        <v>26567.910000000003</v>
      </c>
      <c r="CH145" s="3">
        <f t="shared" si="71"/>
        <v>-2.0000000524305506E-2</v>
      </c>
    </row>
    <row r="146" spans="1:86" ht="15" x14ac:dyDescent="0.25">
      <c r="A146" s="2">
        <v>2321</v>
      </c>
      <c r="B146" s="2" t="s">
        <v>558</v>
      </c>
      <c r="C146" s="2" t="s">
        <v>287</v>
      </c>
      <c r="D146" s="3">
        <v>-33767.94</v>
      </c>
      <c r="E146" s="3">
        <v>0</v>
      </c>
      <c r="F146" s="3">
        <v>5994.92</v>
      </c>
      <c r="G146" s="3">
        <v>938181.57</v>
      </c>
      <c r="H146" s="3">
        <v>0</v>
      </c>
      <c r="I146" s="3">
        <v>58147.03</v>
      </c>
      <c r="J146" s="3">
        <v>0</v>
      </c>
      <c r="K146" s="3">
        <v>62775</v>
      </c>
      <c r="L146" s="3">
        <v>43249.63</v>
      </c>
      <c r="M146" s="3">
        <v>0</v>
      </c>
      <c r="N146" s="3">
        <v>4374.8</v>
      </c>
      <c r="O146" s="3">
        <v>38701.040000000001</v>
      </c>
      <c r="P146" s="3">
        <v>13797.5</v>
      </c>
      <c r="Q146" s="3">
        <v>0</v>
      </c>
      <c r="R146" s="3">
        <v>16.22</v>
      </c>
      <c r="S146" s="3">
        <v>12389.44</v>
      </c>
      <c r="T146" s="3">
        <v>0</v>
      </c>
      <c r="U146" s="3">
        <v>0</v>
      </c>
      <c r="V146" s="3">
        <v>0</v>
      </c>
      <c r="W146" s="3">
        <v>11015</v>
      </c>
      <c r="X146" s="3">
        <v>0</v>
      </c>
      <c r="Y146" s="3">
        <v>0</v>
      </c>
      <c r="Z146" s="3">
        <v>0</v>
      </c>
      <c r="AA146" s="3">
        <v>36443</v>
      </c>
      <c r="AB146">
        <v>547371.02</v>
      </c>
      <c r="AC146">
        <v>17714.189999999999</v>
      </c>
      <c r="AD146">
        <v>232850.42</v>
      </c>
      <c r="AE146">
        <v>33018.550000000003</v>
      </c>
      <c r="AF146">
        <v>34507.46</v>
      </c>
      <c r="AG146">
        <v>0</v>
      </c>
      <c r="AH146">
        <v>36785.07</v>
      </c>
      <c r="AI146">
        <v>5153.33</v>
      </c>
      <c r="AJ146">
        <v>4760.95</v>
      </c>
      <c r="AK146">
        <v>10890.96</v>
      </c>
      <c r="AL146">
        <v>2754.21</v>
      </c>
      <c r="AM146">
        <v>17485.439999999999</v>
      </c>
      <c r="AN146">
        <v>2400</v>
      </c>
      <c r="AO146">
        <v>6329.46</v>
      </c>
      <c r="AP146">
        <v>3759.4</v>
      </c>
      <c r="AQ146">
        <v>29765.919999999998</v>
      </c>
      <c r="AR146">
        <v>15094.75</v>
      </c>
      <c r="AS146">
        <v>2951.73</v>
      </c>
      <c r="AT146" s="25">
        <v>24559.03</v>
      </c>
      <c r="AU146">
        <v>6112.92</v>
      </c>
      <c r="AV146">
        <v>0</v>
      </c>
      <c r="AW146">
        <v>31050.18</v>
      </c>
      <c r="AX146">
        <v>5932.5</v>
      </c>
      <c r="AY146">
        <v>19061.16</v>
      </c>
      <c r="AZ146">
        <v>59617.75</v>
      </c>
      <c r="BA146">
        <v>12777.44</v>
      </c>
      <c r="BB146">
        <v>14109.01</v>
      </c>
      <c r="BC146" s="3">
        <v>20073.439999999999</v>
      </c>
      <c r="BD146" s="3">
        <v>0</v>
      </c>
      <c r="BE146" s="3">
        <v>0</v>
      </c>
      <c r="BF146" s="3">
        <v>0</v>
      </c>
      <c r="BG146" s="3">
        <v>0</v>
      </c>
      <c r="BH146" s="3">
        <v>381.84</v>
      </c>
      <c r="BI146" s="3">
        <v>20794.27</v>
      </c>
      <c r="BJ146" s="3">
        <v>0</v>
      </c>
      <c r="BK146" s="3">
        <v>0</v>
      </c>
      <c r="BL146" s="3">
        <v>1</v>
      </c>
      <c r="BM146" s="3">
        <v>0</v>
      </c>
      <c r="BN146" s="3">
        <v>11408.09</v>
      </c>
      <c r="BO146" s="3">
        <v>1000</v>
      </c>
      <c r="BP146" s="3">
        <v>709</v>
      </c>
      <c r="BQ146" s="3">
        <v>0</v>
      </c>
      <c r="BR146" s="3">
        <v>-22579.02</v>
      </c>
      <c r="BS146" s="3">
        <v>13672.1</v>
      </c>
      <c r="BT146" s="3">
        <v>0</v>
      </c>
      <c r="BU146" s="3">
        <v>10633.16</v>
      </c>
      <c r="BV146" s="3">
        <v>0</v>
      </c>
      <c r="BW146" s="3"/>
      <c r="BX146" s="2">
        <v>-11945.86</v>
      </c>
      <c r="BY146" s="3">
        <f t="shared" si="67"/>
        <v>-11945.86</v>
      </c>
      <c r="BZ146" s="3">
        <f t="shared" si="68"/>
        <v>0</v>
      </c>
      <c r="CB146" s="3">
        <f t="shared" si="72"/>
        <v>13672.100000000002</v>
      </c>
      <c r="CC146" s="3">
        <f t="shared" si="69"/>
        <v>13672.1</v>
      </c>
      <c r="CD146" s="30">
        <f t="shared" si="70"/>
        <v>0</v>
      </c>
      <c r="CF146" s="24">
        <f t="shared" si="73"/>
        <v>-22578.999999999534</v>
      </c>
      <c r="CG146" s="3">
        <f t="shared" si="74"/>
        <v>10633.16</v>
      </c>
      <c r="CH146" s="3">
        <f t="shared" si="71"/>
        <v>-2.0000000466097845E-2</v>
      </c>
    </row>
    <row r="147" spans="1:86" ht="15" x14ac:dyDescent="0.25">
      <c r="A147" s="2">
        <v>2326</v>
      </c>
      <c r="B147" s="2" t="s">
        <v>559</v>
      </c>
      <c r="C147" s="2" t="s">
        <v>288</v>
      </c>
      <c r="D147" s="3">
        <v>129842.84</v>
      </c>
      <c r="E147" s="3">
        <v>-280.26</v>
      </c>
      <c r="F147" s="3">
        <v>7836.56</v>
      </c>
      <c r="G147" s="3">
        <v>691122.14</v>
      </c>
      <c r="H147" s="3">
        <v>0</v>
      </c>
      <c r="I147" s="3">
        <v>61410.03</v>
      </c>
      <c r="J147" s="3">
        <v>0</v>
      </c>
      <c r="K147" s="3">
        <v>31104</v>
      </c>
      <c r="L147" s="3">
        <v>24465.75</v>
      </c>
      <c r="M147" s="3">
        <v>0</v>
      </c>
      <c r="N147" s="3">
        <v>21320.66</v>
      </c>
      <c r="O147" s="3">
        <v>7787.39</v>
      </c>
      <c r="P147" s="3">
        <v>10975.13</v>
      </c>
      <c r="Q147" s="3">
        <v>13650.09</v>
      </c>
      <c r="R147" s="3">
        <v>0</v>
      </c>
      <c r="S147" s="3">
        <v>1774.5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72184</v>
      </c>
      <c r="AB147">
        <v>378421.81</v>
      </c>
      <c r="AC147">
        <v>2967.16</v>
      </c>
      <c r="AD147">
        <v>179265.15</v>
      </c>
      <c r="AE147">
        <v>5888.75</v>
      </c>
      <c r="AF147">
        <v>49780.06</v>
      </c>
      <c r="AG147">
        <v>0</v>
      </c>
      <c r="AH147">
        <v>26569.71</v>
      </c>
      <c r="AI147">
        <v>3306.52</v>
      </c>
      <c r="AJ147">
        <v>3506.4</v>
      </c>
      <c r="AK147">
        <v>7961.51</v>
      </c>
      <c r="AL147">
        <v>1014.3</v>
      </c>
      <c r="AM147">
        <v>23624.560000000001</v>
      </c>
      <c r="AN147">
        <v>2149.6</v>
      </c>
      <c r="AO147">
        <v>23825.37</v>
      </c>
      <c r="AP147">
        <v>3349.21</v>
      </c>
      <c r="AQ147">
        <v>17504.95</v>
      </c>
      <c r="AR147">
        <v>10603.75</v>
      </c>
      <c r="AS147">
        <v>1365.03</v>
      </c>
      <c r="AT147">
        <v>36949.47</v>
      </c>
      <c r="AU147">
        <v>5838.07</v>
      </c>
      <c r="AV147">
        <v>0</v>
      </c>
      <c r="AW147">
        <v>3678.81</v>
      </c>
      <c r="AX147">
        <v>4237.5</v>
      </c>
      <c r="AY147">
        <v>2376.5</v>
      </c>
      <c r="AZ147">
        <v>75470.36</v>
      </c>
      <c r="BA147">
        <v>32748.3</v>
      </c>
      <c r="BB147">
        <v>8242</v>
      </c>
      <c r="BC147" s="3">
        <v>19232.259999999998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18508.64</v>
      </c>
      <c r="BJ147" s="3">
        <v>0</v>
      </c>
      <c r="BK147" s="3">
        <v>0</v>
      </c>
      <c r="BL147" s="3">
        <v>1</v>
      </c>
      <c r="BM147" s="3">
        <v>0</v>
      </c>
      <c r="BN147" s="3">
        <v>13497.98</v>
      </c>
      <c r="BO147" s="3">
        <v>0</v>
      </c>
      <c r="BP147" s="3">
        <v>0</v>
      </c>
      <c r="BQ147" s="3">
        <v>0</v>
      </c>
      <c r="BR147" s="3">
        <v>135759.34</v>
      </c>
      <c r="BS147" s="3">
        <v>12847.22</v>
      </c>
      <c r="BT147" s="3">
        <v>0</v>
      </c>
      <c r="BU147" s="3">
        <v>-280.26</v>
      </c>
      <c r="BV147" s="3">
        <v>0</v>
      </c>
      <c r="BW147" s="3"/>
      <c r="BX147" s="2">
        <v>135479.07999999999</v>
      </c>
      <c r="BY147" s="3">
        <f t="shared" si="67"/>
        <v>135479.07999999999</v>
      </c>
      <c r="BZ147" s="3">
        <f t="shared" si="68"/>
        <v>0</v>
      </c>
      <c r="CB147" s="3">
        <f t="shared" si="72"/>
        <v>12847.220000000001</v>
      </c>
      <c r="CC147" s="3">
        <f t="shared" si="69"/>
        <v>12847.22</v>
      </c>
      <c r="CD147" s="30">
        <f t="shared" si="70"/>
        <v>0</v>
      </c>
      <c r="CF147" s="24">
        <f t="shared" si="73"/>
        <v>135759.42000000004</v>
      </c>
      <c r="CG147" s="3">
        <f t="shared" si="74"/>
        <v>-280.26</v>
      </c>
      <c r="CH147" s="3">
        <f t="shared" si="71"/>
        <v>-8.0000000054724296E-2</v>
      </c>
    </row>
    <row r="148" spans="1:86" ht="15" x14ac:dyDescent="0.25">
      <c r="A148" s="2">
        <v>2329</v>
      </c>
      <c r="B148" s="2" t="s">
        <v>560</v>
      </c>
      <c r="C148" s="2" t="s">
        <v>289</v>
      </c>
      <c r="D148" s="3">
        <v>215654.84</v>
      </c>
      <c r="E148" s="3">
        <v>-12088.69</v>
      </c>
      <c r="F148" s="3">
        <v>23340.43</v>
      </c>
      <c r="G148" s="3">
        <v>1212276.73</v>
      </c>
      <c r="H148" s="3">
        <v>0</v>
      </c>
      <c r="I148" s="3">
        <v>44422.27</v>
      </c>
      <c r="J148" s="3">
        <v>0</v>
      </c>
      <c r="K148" s="3">
        <v>136440</v>
      </c>
      <c r="L148" s="3">
        <v>65083.38</v>
      </c>
      <c r="M148" s="3">
        <v>0</v>
      </c>
      <c r="N148" s="3">
        <v>0</v>
      </c>
      <c r="O148" s="3">
        <v>70443.12</v>
      </c>
      <c r="P148" s="3">
        <v>32780.21</v>
      </c>
      <c r="Q148" s="3">
        <v>5761.08</v>
      </c>
      <c r="R148" s="3">
        <v>47.79</v>
      </c>
      <c r="S148" s="3">
        <v>15662</v>
      </c>
      <c r="T148" s="3">
        <v>0</v>
      </c>
      <c r="U148" s="3">
        <v>0</v>
      </c>
      <c r="V148" s="3">
        <v>0</v>
      </c>
      <c r="W148" s="3">
        <v>92</v>
      </c>
      <c r="X148" s="3">
        <v>0</v>
      </c>
      <c r="Y148" s="3">
        <v>0</v>
      </c>
      <c r="Z148" s="3">
        <v>0</v>
      </c>
      <c r="AA148" s="3">
        <v>18593</v>
      </c>
      <c r="AB148">
        <v>723998.84</v>
      </c>
      <c r="AC148">
        <v>7088.87</v>
      </c>
      <c r="AD148">
        <v>287962.62</v>
      </c>
      <c r="AE148">
        <v>62082.22</v>
      </c>
      <c r="AF148">
        <v>121296.59</v>
      </c>
      <c r="AG148">
        <v>1259.1099999999999</v>
      </c>
      <c r="AH148">
        <v>87923.4</v>
      </c>
      <c r="AI148">
        <v>7026.57</v>
      </c>
      <c r="AJ148">
        <v>4163</v>
      </c>
      <c r="AK148">
        <v>16613.2</v>
      </c>
      <c r="AL148">
        <v>3452.99</v>
      </c>
      <c r="AM148">
        <v>27762.39</v>
      </c>
      <c r="AN148">
        <v>2304.1799999999998</v>
      </c>
      <c r="AO148">
        <v>9457.09</v>
      </c>
      <c r="AP148">
        <v>2918.31</v>
      </c>
      <c r="AQ148">
        <v>21992.54</v>
      </c>
      <c r="AR148">
        <v>15469</v>
      </c>
      <c r="AS148">
        <v>8419.11</v>
      </c>
      <c r="AT148" s="25">
        <v>110346.14</v>
      </c>
      <c r="AU148">
        <v>12627.6</v>
      </c>
      <c r="AV148">
        <v>0</v>
      </c>
      <c r="AW148">
        <v>4071.33</v>
      </c>
      <c r="AX148">
        <v>8063.25</v>
      </c>
      <c r="AY148">
        <v>3331.67</v>
      </c>
      <c r="AZ148">
        <v>71045.350000000006</v>
      </c>
      <c r="BA148">
        <v>17555.5</v>
      </c>
      <c r="BB148">
        <v>12032.58</v>
      </c>
      <c r="BC148" s="3">
        <v>23660.17</v>
      </c>
      <c r="BD148" s="3">
        <v>0</v>
      </c>
      <c r="BE148" s="3">
        <v>0</v>
      </c>
      <c r="BF148" s="3">
        <v>0</v>
      </c>
      <c r="BG148" s="3">
        <v>6556.35</v>
      </c>
      <c r="BH148" s="3">
        <v>0</v>
      </c>
      <c r="BI148" s="3">
        <v>22046.67</v>
      </c>
      <c r="BJ148" s="3">
        <v>0</v>
      </c>
      <c r="BK148" s="3">
        <v>0</v>
      </c>
      <c r="BL148" s="3">
        <v>1</v>
      </c>
      <c r="BM148" s="3">
        <v>0</v>
      </c>
      <c r="BN148" s="3">
        <v>1750</v>
      </c>
      <c r="BO148" s="3">
        <v>0</v>
      </c>
      <c r="BP148" s="3">
        <v>0</v>
      </c>
      <c r="BQ148" s="3">
        <v>0</v>
      </c>
      <c r="BR148" s="3">
        <v>143240.82999999999</v>
      </c>
      <c r="BS148" s="3">
        <v>43637.1</v>
      </c>
      <c r="BT148" s="3">
        <v>0</v>
      </c>
      <c r="BU148" s="3">
        <v>-18553.04</v>
      </c>
      <c r="BV148" s="3">
        <v>0</v>
      </c>
      <c r="BW148" s="3"/>
      <c r="BX148" s="2">
        <v>124687.79</v>
      </c>
      <c r="BY148" s="3">
        <f t="shared" si="67"/>
        <v>124687.78999999998</v>
      </c>
      <c r="BZ148" s="3">
        <f t="shared" si="68"/>
        <v>0</v>
      </c>
      <c r="CB148" s="3">
        <f t="shared" si="72"/>
        <v>43637.1</v>
      </c>
      <c r="CC148" s="3">
        <f t="shared" si="69"/>
        <v>43637.1</v>
      </c>
      <c r="CD148" s="30">
        <f t="shared" si="70"/>
        <v>0</v>
      </c>
      <c r="CF148" s="24">
        <f t="shared" si="73"/>
        <v>143240.79999999981</v>
      </c>
      <c r="CG148" s="3">
        <f t="shared" si="74"/>
        <v>-18553.04</v>
      </c>
      <c r="CH148" s="3">
        <f t="shared" si="71"/>
        <v>3.0000000166182872E-2</v>
      </c>
    </row>
    <row r="149" spans="1:86" ht="15" x14ac:dyDescent="0.25">
      <c r="A149" s="2">
        <v>2332</v>
      </c>
      <c r="B149" s="2" t="s">
        <v>561</v>
      </c>
      <c r="C149" s="2" t="s">
        <v>290</v>
      </c>
      <c r="D149" s="3">
        <v>83857.679999999993</v>
      </c>
      <c r="E149" s="3">
        <v>0</v>
      </c>
      <c r="F149" s="3">
        <v>13529.31</v>
      </c>
      <c r="G149" s="3">
        <v>718542.89</v>
      </c>
      <c r="H149" s="3">
        <v>0</v>
      </c>
      <c r="I149" s="3">
        <v>47883.16</v>
      </c>
      <c r="J149" s="3">
        <v>0</v>
      </c>
      <c r="K149" s="3">
        <v>35265</v>
      </c>
      <c r="L149" s="3">
        <v>28341.18</v>
      </c>
      <c r="M149" s="3">
        <v>0</v>
      </c>
      <c r="N149" s="3">
        <v>2250</v>
      </c>
      <c r="O149" s="3">
        <v>60159.95</v>
      </c>
      <c r="P149" s="3">
        <v>31036.43</v>
      </c>
      <c r="Q149" s="3">
        <v>4286.9799999999996</v>
      </c>
      <c r="R149" s="3">
        <v>116.88</v>
      </c>
      <c r="S149" s="3">
        <v>11523.65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17634</v>
      </c>
      <c r="AB149">
        <v>486810.97</v>
      </c>
      <c r="AC149">
        <v>6271.23</v>
      </c>
      <c r="AD149">
        <v>108404.21</v>
      </c>
      <c r="AE149">
        <v>6058.1</v>
      </c>
      <c r="AF149">
        <v>51645.14</v>
      </c>
      <c r="AG149">
        <v>0</v>
      </c>
      <c r="AH149">
        <v>14698.38</v>
      </c>
      <c r="AI149">
        <v>4097.26</v>
      </c>
      <c r="AJ149">
        <v>1618.99</v>
      </c>
      <c r="AK149">
        <v>8305.51</v>
      </c>
      <c r="AL149">
        <v>2110.84</v>
      </c>
      <c r="AM149">
        <v>7672.09</v>
      </c>
      <c r="AN149">
        <v>3970.82</v>
      </c>
      <c r="AO149">
        <v>38001.58</v>
      </c>
      <c r="AP149">
        <v>8635.42</v>
      </c>
      <c r="AQ149">
        <v>21555.61</v>
      </c>
      <c r="AR149">
        <v>14595.75</v>
      </c>
      <c r="AS149">
        <v>1407.22</v>
      </c>
      <c r="AT149" s="25">
        <v>88415.05</v>
      </c>
      <c r="AU149">
        <v>2867</v>
      </c>
      <c r="AV149">
        <v>0</v>
      </c>
      <c r="AW149">
        <v>8888.4699999999993</v>
      </c>
      <c r="AX149">
        <v>4491.75</v>
      </c>
      <c r="AY149">
        <v>10217.280000000001</v>
      </c>
      <c r="AZ149">
        <v>47453.440000000002</v>
      </c>
      <c r="BA149">
        <v>12620.54</v>
      </c>
      <c r="BB149">
        <v>9161.18</v>
      </c>
      <c r="BC149" s="3">
        <v>19738.259999999998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19260.080000000002</v>
      </c>
      <c r="BJ149" s="3">
        <v>0</v>
      </c>
      <c r="BK149" s="3">
        <v>0</v>
      </c>
      <c r="BL149" s="3">
        <v>1</v>
      </c>
      <c r="BM149" s="3">
        <v>0</v>
      </c>
      <c r="BN149" s="3">
        <v>15000</v>
      </c>
      <c r="BO149" s="3">
        <v>0</v>
      </c>
      <c r="BP149" s="3">
        <v>369</v>
      </c>
      <c r="BQ149" s="3">
        <v>0</v>
      </c>
      <c r="BR149" s="3">
        <v>51185.69</v>
      </c>
      <c r="BS149" s="3">
        <v>17420.39</v>
      </c>
      <c r="BT149" s="3">
        <v>0</v>
      </c>
      <c r="BU149" s="3">
        <v>0</v>
      </c>
      <c r="BV149" s="3">
        <v>0</v>
      </c>
      <c r="BW149" s="3"/>
      <c r="BX149" s="2">
        <v>51185.69</v>
      </c>
      <c r="BY149" s="3">
        <f t="shared" si="67"/>
        <v>51185.69</v>
      </c>
      <c r="BZ149" s="3">
        <f t="shared" si="68"/>
        <v>0</v>
      </c>
      <c r="CB149" s="3">
        <f t="shared" si="72"/>
        <v>17420.39</v>
      </c>
      <c r="CC149" s="3">
        <f t="shared" si="69"/>
        <v>17420.39</v>
      </c>
      <c r="CD149" s="30">
        <f t="shared" si="70"/>
        <v>0</v>
      </c>
      <c r="CF149" s="24">
        <f t="shared" si="73"/>
        <v>51185.710000000079</v>
      </c>
      <c r="CG149" s="3">
        <f t="shared" si="74"/>
        <v>0</v>
      </c>
      <c r="CH149" s="3">
        <f t="shared" si="71"/>
        <v>-2.0000000076834112E-2</v>
      </c>
    </row>
    <row r="150" spans="1:86" ht="15" x14ac:dyDescent="0.25">
      <c r="A150" s="2">
        <v>2333</v>
      </c>
      <c r="B150" s="2" t="s">
        <v>562</v>
      </c>
      <c r="C150" s="2" t="s">
        <v>291</v>
      </c>
      <c r="D150" s="3">
        <v>105505.79</v>
      </c>
      <c r="E150" s="3">
        <v>3136.5</v>
      </c>
      <c r="F150" s="3">
        <v>18933.11</v>
      </c>
      <c r="G150" s="3">
        <v>682719.04</v>
      </c>
      <c r="H150" s="3">
        <v>0</v>
      </c>
      <c r="I150" s="3">
        <v>95907.61</v>
      </c>
      <c r="J150" s="3">
        <v>0</v>
      </c>
      <c r="K150" s="3">
        <v>48770.5</v>
      </c>
      <c r="L150" s="3">
        <v>29326.13</v>
      </c>
      <c r="M150" s="3">
        <v>22500</v>
      </c>
      <c r="N150" s="3">
        <v>0</v>
      </c>
      <c r="O150" s="3">
        <v>20828.59</v>
      </c>
      <c r="P150" s="3">
        <v>13631.08</v>
      </c>
      <c r="Q150" s="3">
        <v>16576.490000000002</v>
      </c>
      <c r="R150" s="3">
        <v>1309.26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29122</v>
      </c>
      <c r="AB150">
        <v>361226.42</v>
      </c>
      <c r="AC150">
        <v>36304.22</v>
      </c>
      <c r="AD150">
        <v>206973.86</v>
      </c>
      <c r="AE150">
        <v>13420.35</v>
      </c>
      <c r="AF150">
        <v>38980.120000000003</v>
      </c>
      <c r="AG150">
        <v>0</v>
      </c>
      <c r="AH150">
        <v>23888.25</v>
      </c>
      <c r="AI150">
        <v>3684.83</v>
      </c>
      <c r="AJ150">
        <v>6764.8</v>
      </c>
      <c r="AK150">
        <v>9184.0499999999993</v>
      </c>
      <c r="AL150">
        <v>1808.34</v>
      </c>
      <c r="AM150">
        <v>19257.330000000002</v>
      </c>
      <c r="AN150">
        <v>2159.41</v>
      </c>
      <c r="AO150">
        <v>31595.15</v>
      </c>
      <c r="AP150">
        <v>0</v>
      </c>
      <c r="AQ150">
        <v>24397.77</v>
      </c>
      <c r="AR150">
        <v>10728.5</v>
      </c>
      <c r="AS150">
        <v>2620.8200000000002</v>
      </c>
      <c r="AT150">
        <v>58687.78</v>
      </c>
      <c r="AU150">
        <v>14027</v>
      </c>
      <c r="AV150">
        <v>0</v>
      </c>
      <c r="AW150">
        <v>14018.69</v>
      </c>
      <c r="AX150">
        <v>3164</v>
      </c>
      <c r="AY150">
        <v>2934.43</v>
      </c>
      <c r="AZ150">
        <v>58288.66</v>
      </c>
      <c r="BA150">
        <v>3251</v>
      </c>
      <c r="BB150">
        <v>8964.42</v>
      </c>
      <c r="BC150" s="3">
        <v>15098.97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18245.64</v>
      </c>
      <c r="BJ150" s="3">
        <v>0</v>
      </c>
      <c r="BK150" s="3">
        <v>0</v>
      </c>
      <c r="BL150" s="3">
        <v>1</v>
      </c>
      <c r="BM150" s="3">
        <v>0</v>
      </c>
      <c r="BN150" s="3">
        <v>2947.57</v>
      </c>
      <c r="BO150" s="3">
        <v>3384.11</v>
      </c>
      <c r="BP150" s="3">
        <v>3546.5</v>
      </c>
      <c r="BQ150" s="3">
        <v>0</v>
      </c>
      <c r="BR150" s="3">
        <v>94766.83</v>
      </c>
      <c r="BS150" s="3">
        <v>27300.57</v>
      </c>
      <c r="BT150" s="3">
        <v>0</v>
      </c>
      <c r="BU150" s="3">
        <v>3136.5</v>
      </c>
      <c r="BV150" s="3">
        <v>0</v>
      </c>
      <c r="BW150" s="3"/>
      <c r="BX150" s="2">
        <v>97903.33</v>
      </c>
      <c r="BY150" s="3">
        <f t="shared" si="67"/>
        <v>97903.33</v>
      </c>
      <c r="BZ150" s="3">
        <f t="shared" si="68"/>
        <v>0</v>
      </c>
      <c r="CB150" s="3">
        <f t="shared" si="72"/>
        <v>27300.57</v>
      </c>
      <c r="CC150" s="3">
        <f t="shared" si="69"/>
        <v>27300.57</v>
      </c>
      <c r="CD150" s="30">
        <f t="shared" si="70"/>
        <v>0</v>
      </c>
      <c r="CF150" s="24">
        <f t="shared" si="73"/>
        <v>94767.319999999949</v>
      </c>
      <c r="CG150" s="3">
        <f t="shared" si="74"/>
        <v>3136.5</v>
      </c>
      <c r="CH150" s="3">
        <f t="shared" si="71"/>
        <v>-0.48999999994703103</v>
      </c>
    </row>
    <row r="151" spans="1:86" ht="15" x14ac:dyDescent="0.25">
      <c r="A151" s="2">
        <v>2336</v>
      </c>
      <c r="B151" s="2" t="s">
        <v>563</v>
      </c>
      <c r="C151" s="2" t="s">
        <v>292</v>
      </c>
      <c r="D151" s="3">
        <v>97705.27</v>
      </c>
      <c r="E151" s="3">
        <v>-12805.99</v>
      </c>
      <c r="F151" s="3">
        <v>-7543.48</v>
      </c>
      <c r="G151" s="3">
        <v>547183.73</v>
      </c>
      <c r="H151" s="3">
        <v>0</v>
      </c>
      <c r="I151" s="3">
        <v>48318.73</v>
      </c>
      <c r="J151" s="3">
        <v>0</v>
      </c>
      <c r="K151" s="3">
        <v>66999</v>
      </c>
      <c r="L151" s="3">
        <v>36195.360000000001</v>
      </c>
      <c r="M151" s="3">
        <v>0</v>
      </c>
      <c r="N151" s="3">
        <v>0</v>
      </c>
      <c r="O151" s="3">
        <v>4731.1899999999996</v>
      </c>
      <c r="P151" s="3">
        <v>239.68</v>
      </c>
      <c r="Q151" s="3">
        <v>6949.15</v>
      </c>
      <c r="R151" s="3">
        <v>9.44</v>
      </c>
      <c r="S151" s="3">
        <v>0</v>
      </c>
      <c r="T151" s="3">
        <v>0</v>
      </c>
      <c r="U151" s="3">
        <v>0</v>
      </c>
      <c r="V151" s="3">
        <v>0</v>
      </c>
      <c r="W151" s="3">
        <v>10186.700000000001</v>
      </c>
      <c r="X151" s="3">
        <v>0</v>
      </c>
      <c r="Y151" s="3">
        <v>0</v>
      </c>
      <c r="Z151" s="3">
        <v>0</v>
      </c>
      <c r="AA151" s="3">
        <v>38202</v>
      </c>
      <c r="AB151">
        <v>304290.31</v>
      </c>
      <c r="AC151">
        <v>10654.84</v>
      </c>
      <c r="AD151">
        <v>174311.3</v>
      </c>
      <c r="AE151">
        <v>0</v>
      </c>
      <c r="AF151">
        <v>32371.29</v>
      </c>
      <c r="AG151">
        <v>0</v>
      </c>
      <c r="AH151">
        <v>28651.48</v>
      </c>
      <c r="AI151">
        <v>2651.33</v>
      </c>
      <c r="AJ151">
        <v>1648</v>
      </c>
      <c r="AK151">
        <v>6062.57</v>
      </c>
      <c r="AL151">
        <v>1458.79</v>
      </c>
      <c r="AM151">
        <v>12785.37</v>
      </c>
      <c r="AN151">
        <v>71.459999999999994</v>
      </c>
      <c r="AO151">
        <v>25343.49</v>
      </c>
      <c r="AP151">
        <v>1852.24</v>
      </c>
      <c r="AQ151">
        <v>13228.59</v>
      </c>
      <c r="AR151">
        <v>3992</v>
      </c>
      <c r="AS151">
        <v>964.85</v>
      </c>
      <c r="AT151">
        <v>28111.22</v>
      </c>
      <c r="AU151">
        <v>8134.78</v>
      </c>
      <c r="AV151">
        <v>0</v>
      </c>
      <c r="AW151">
        <v>2925.47</v>
      </c>
      <c r="AX151">
        <v>2740.25</v>
      </c>
      <c r="AY151">
        <v>0</v>
      </c>
      <c r="AZ151">
        <v>53286.47</v>
      </c>
      <c r="BA151">
        <v>7401</v>
      </c>
      <c r="BB151">
        <v>9669.4500000000007</v>
      </c>
      <c r="BC151" s="3">
        <v>12206.04</v>
      </c>
      <c r="BD151" s="3">
        <v>0</v>
      </c>
      <c r="BE151" s="3">
        <v>0</v>
      </c>
      <c r="BF151" s="3">
        <v>0</v>
      </c>
      <c r="BG151" s="3">
        <v>14302.02</v>
      </c>
      <c r="BH151" s="3">
        <v>0</v>
      </c>
      <c r="BI151" s="3">
        <v>16911.830000000002</v>
      </c>
      <c r="BJ151" s="3">
        <v>0</v>
      </c>
      <c r="BK151" s="3">
        <v>0</v>
      </c>
      <c r="BL151" s="3">
        <v>1</v>
      </c>
      <c r="BM151" s="3">
        <v>0</v>
      </c>
      <c r="BN151" s="3">
        <v>0</v>
      </c>
      <c r="BO151" s="3">
        <v>0</v>
      </c>
      <c r="BP151" s="3">
        <v>0</v>
      </c>
      <c r="BQ151" s="3">
        <v>0</v>
      </c>
      <c r="BR151" s="3">
        <v>101721.13</v>
      </c>
      <c r="BS151" s="3">
        <v>9368.35</v>
      </c>
      <c r="BT151" s="3">
        <v>0</v>
      </c>
      <c r="BU151" s="3">
        <v>-16921.309999999998</v>
      </c>
      <c r="BV151" s="3">
        <v>0</v>
      </c>
      <c r="BW151" s="3"/>
      <c r="BX151" s="2">
        <v>84799.82</v>
      </c>
      <c r="BY151" s="3">
        <f t="shared" si="67"/>
        <v>84799.82</v>
      </c>
      <c r="BZ151" s="3">
        <f t="shared" si="68"/>
        <v>0</v>
      </c>
      <c r="CB151" s="3">
        <f t="shared" si="72"/>
        <v>9368.3500000000022</v>
      </c>
      <c r="CC151" s="3">
        <f t="shared" si="69"/>
        <v>9368.35</v>
      </c>
      <c r="CD151" s="30">
        <f t="shared" si="70"/>
        <v>0</v>
      </c>
      <c r="CF151" s="24">
        <f t="shared" si="73"/>
        <v>101720.9600000002</v>
      </c>
      <c r="CG151" s="3">
        <f t="shared" si="74"/>
        <v>-16921.309999999998</v>
      </c>
      <c r="CH151" s="3">
        <f t="shared" si="71"/>
        <v>0.16999999980907887</v>
      </c>
    </row>
    <row r="152" spans="1:86" ht="15" x14ac:dyDescent="0.25">
      <c r="A152" s="2">
        <v>2338</v>
      </c>
      <c r="B152" s="2" t="s">
        <v>564</v>
      </c>
      <c r="C152" s="2" t="s">
        <v>293</v>
      </c>
      <c r="D152" s="3">
        <v>99796.97</v>
      </c>
      <c r="E152" s="3">
        <v>6219.5</v>
      </c>
      <c r="F152" s="3">
        <v>10366.709999999999</v>
      </c>
      <c r="G152" s="3">
        <v>721162.28</v>
      </c>
      <c r="H152" s="3">
        <v>0</v>
      </c>
      <c r="I152" s="3">
        <v>21182.29</v>
      </c>
      <c r="J152" s="3">
        <v>0</v>
      </c>
      <c r="K152" s="3">
        <v>36632</v>
      </c>
      <c r="L152" s="3">
        <v>26965.93</v>
      </c>
      <c r="M152" s="3">
        <v>0</v>
      </c>
      <c r="N152" s="3">
        <v>19225.830000000002</v>
      </c>
      <c r="O152" s="3">
        <v>12022.46</v>
      </c>
      <c r="P152" s="3">
        <v>1939.84</v>
      </c>
      <c r="Q152" s="3">
        <v>21636.63</v>
      </c>
      <c r="R152" s="3">
        <v>7331.71</v>
      </c>
      <c r="S152" s="3">
        <v>2750</v>
      </c>
      <c r="T152" s="3">
        <v>0</v>
      </c>
      <c r="U152" s="3">
        <v>0</v>
      </c>
      <c r="V152" s="3">
        <v>0</v>
      </c>
      <c r="W152" s="3">
        <v>1380</v>
      </c>
      <c r="X152" s="3">
        <v>0</v>
      </c>
      <c r="Y152" s="3">
        <v>0</v>
      </c>
      <c r="Z152" s="3">
        <v>0</v>
      </c>
      <c r="AA152" s="3">
        <v>60759</v>
      </c>
      <c r="AB152">
        <v>459071.89</v>
      </c>
      <c r="AC152">
        <v>25367.73</v>
      </c>
      <c r="AD152">
        <v>148544.39000000001</v>
      </c>
      <c r="AE152">
        <v>47113.23</v>
      </c>
      <c r="AF152">
        <v>52259.68</v>
      </c>
      <c r="AG152">
        <v>0</v>
      </c>
      <c r="AH152">
        <v>25672.54</v>
      </c>
      <c r="AI152">
        <v>4648.6499999999996</v>
      </c>
      <c r="AJ152">
        <v>2890</v>
      </c>
      <c r="AK152">
        <v>7985.72</v>
      </c>
      <c r="AL152">
        <v>1903.51</v>
      </c>
      <c r="AM152">
        <v>19689.759999999998</v>
      </c>
      <c r="AN152">
        <v>1057</v>
      </c>
      <c r="AO152">
        <v>3772.69</v>
      </c>
      <c r="AP152">
        <v>6899.42</v>
      </c>
      <c r="AQ152">
        <v>27315.08</v>
      </c>
      <c r="AR152">
        <v>2744.5</v>
      </c>
      <c r="AS152">
        <v>3616.56</v>
      </c>
      <c r="AT152">
        <v>12576.5</v>
      </c>
      <c r="AU152">
        <v>0</v>
      </c>
      <c r="AV152">
        <v>0</v>
      </c>
      <c r="AW152">
        <v>28892.48</v>
      </c>
      <c r="AX152">
        <v>3616</v>
      </c>
      <c r="AY152">
        <v>3600</v>
      </c>
      <c r="AZ152">
        <v>56190.05</v>
      </c>
      <c r="BA152">
        <v>53709.31</v>
      </c>
      <c r="BB152">
        <v>22608.62</v>
      </c>
      <c r="BC152" s="3">
        <v>15316.06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18890.62</v>
      </c>
      <c r="BJ152" s="3">
        <v>0</v>
      </c>
      <c r="BK152" s="3">
        <v>0</v>
      </c>
      <c r="BL152" s="3">
        <v>1</v>
      </c>
      <c r="BM152" s="3">
        <v>0</v>
      </c>
      <c r="BN152" s="3">
        <v>1915.62</v>
      </c>
      <c r="BO152" s="3">
        <v>0</v>
      </c>
      <c r="BP152" s="3">
        <v>0</v>
      </c>
      <c r="BQ152" s="3">
        <v>0</v>
      </c>
      <c r="BR152" s="3">
        <v>-5656.5</v>
      </c>
      <c r="BS152" s="3">
        <v>27341.71</v>
      </c>
      <c r="BT152" s="3">
        <v>0</v>
      </c>
      <c r="BU152" s="3">
        <v>7599.5</v>
      </c>
      <c r="BV152" s="3">
        <v>0</v>
      </c>
      <c r="BW152" s="3"/>
      <c r="BX152" s="2">
        <v>1943</v>
      </c>
      <c r="BY152" s="3">
        <f t="shared" si="67"/>
        <v>1943</v>
      </c>
      <c r="BZ152" s="3">
        <f t="shared" si="68"/>
        <v>0</v>
      </c>
      <c r="CA152" s="23"/>
      <c r="CB152" s="3">
        <f t="shared" si="72"/>
        <v>27341.71</v>
      </c>
      <c r="CC152" s="3">
        <f t="shared" si="69"/>
        <v>27341.71</v>
      </c>
      <c r="CD152" s="30">
        <f t="shared" si="70"/>
        <v>0</v>
      </c>
      <c r="CF152" s="24">
        <f t="shared" si="73"/>
        <v>-5656.4300000002841</v>
      </c>
      <c r="CG152" s="3">
        <f t="shared" si="74"/>
        <v>7599.5</v>
      </c>
      <c r="CH152" s="3">
        <f t="shared" si="71"/>
        <v>-6.9999999715946615E-2</v>
      </c>
    </row>
    <row r="153" spans="1:86" ht="15" x14ac:dyDescent="0.25">
      <c r="A153" s="2">
        <v>2344</v>
      </c>
      <c r="B153" s="2" t="s">
        <v>565</v>
      </c>
      <c r="C153" s="2" t="s">
        <v>294</v>
      </c>
      <c r="D153" s="3">
        <v>259796.2</v>
      </c>
      <c r="E153" s="3">
        <v>-16013.13</v>
      </c>
      <c r="F153" s="3">
        <v>36183.71</v>
      </c>
      <c r="G153" s="3">
        <v>1334658.5</v>
      </c>
      <c r="H153" s="3">
        <v>0</v>
      </c>
      <c r="I153" s="3">
        <v>23626.65</v>
      </c>
      <c r="J153" s="3">
        <v>0</v>
      </c>
      <c r="K153" s="3">
        <v>44625</v>
      </c>
      <c r="L153" s="3">
        <v>46856.43</v>
      </c>
      <c r="M153" s="3">
        <v>0</v>
      </c>
      <c r="N153" s="3">
        <v>13018.5</v>
      </c>
      <c r="O153" s="3">
        <v>40618.769999999997</v>
      </c>
      <c r="P153" s="3">
        <v>52154.9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58948</v>
      </c>
      <c r="AB153">
        <v>702874.52</v>
      </c>
      <c r="AC153">
        <v>11618.18</v>
      </c>
      <c r="AD153">
        <v>251358.12</v>
      </c>
      <c r="AE153">
        <v>52290.19</v>
      </c>
      <c r="AF153">
        <v>85394.99</v>
      </c>
      <c r="AG153">
        <v>0</v>
      </c>
      <c r="AH153">
        <v>48090.94</v>
      </c>
      <c r="AI153">
        <v>6748.73</v>
      </c>
      <c r="AJ153">
        <v>2447</v>
      </c>
      <c r="AK153">
        <v>3855.31</v>
      </c>
      <c r="AL153">
        <v>2075.9299999999998</v>
      </c>
      <c r="AM153">
        <v>32943.72</v>
      </c>
      <c r="AN153">
        <v>2793.64</v>
      </c>
      <c r="AO153">
        <v>8818.86</v>
      </c>
      <c r="AP153">
        <v>6940.5</v>
      </c>
      <c r="AQ153">
        <v>27949.82</v>
      </c>
      <c r="AR153">
        <v>23203.5</v>
      </c>
      <c r="AS153">
        <v>4031.56</v>
      </c>
      <c r="AT153">
        <v>65820.210000000006</v>
      </c>
      <c r="AU153">
        <v>22006.76</v>
      </c>
      <c r="AV153">
        <v>0</v>
      </c>
      <c r="AW153">
        <v>12883.29</v>
      </c>
      <c r="AX153">
        <v>15626.75</v>
      </c>
      <c r="AY153">
        <v>7992</v>
      </c>
      <c r="AZ153">
        <v>116837.66</v>
      </c>
      <c r="BA153">
        <v>41743.43</v>
      </c>
      <c r="BB153">
        <v>27516.68</v>
      </c>
      <c r="BC153" s="3">
        <v>32514.77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23330.38</v>
      </c>
      <c r="BJ153" s="3">
        <v>0</v>
      </c>
      <c r="BK153" s="3">
        <v>0</v>
      </c>
      <c r="BL153" s="3">
        <v>1</v>
      </c>
      <c r="BM153" s="3">
        <v>0</v>
      </c>
      <c r="BN153" s="3">
        <v>10933</v>
      </c>
      <c r="BO153" s="3">
        <v>0</v>
      </c>
      <c r="BP153" s="3">
        <v>0</v>
      </c>
      <c r="BQ153" s="3">
        <v>0</v>
      </c>
      <c r="BR153" s="3">
        <v>257925.65</v>
      </c>
      <c r="BS153" s="3">
        <v>48581.09</v>
      </c>
      <c r="BT153" s="3">
        <v>0</v>
      </c>
      <c r="BU153" s="3">
        <v>-16013.13</v>
      </c>
      <c r="BV153" s="3">
        <v>0</v>
      </c>
      <c r="BW153" s="3"/>
      <c r="BX153" s="2">
        <v>241912.52</v>
      </c>
      <c r="BY153" s="3">
        <f t="shared" si="67"/>
        <v>241912.52</v>
      </c>
      <c r="BZ153" s="3">
        <f t="shared" si="68"/>
        <v>0</v>
      </c>
      <c r="CB153" s="3">
        <f t="shared" si="72"/>
        <v>48581.09</v>
      </c>
      <c r="CC153" s="3">
        <f t="shared" si="69"/>
        <v>48581.09</v>
      </c>
      <c r="CD153" s="30">
        <f t="shared" si="70"/>
        <v>0</v>
      </c>
      <c r="CF153" s="24">
        <f t="shared" si="73"/>
        <v>257925.8899999999</v>
      </c>
      <c r="CG153" s="3">
        <f t="shared" si="74"/>
        <v>-16013.13</v>
      </c>
      <c r="CH153" s="3">
        <f t="shared" si="71"/>
        <v>-0.23999999990883225</v>
      </c>
    </row>
    <row r="154" spans="1:86" ht="15" x14ac:dyDescent="0.25">
      <c r="A154" s="2">
        <v>2349</v>
      </c>
      <c r="B154" s="2" t="s">
        <v>566</v>
      </c>
      <c r="C154" s="2" t="s">
        <v>295</v>
      </c>
      <c r="D154" s="3">
        <v>205760.53</v>
      </c>
      <c r="E154" s="3">
        <v>38874.1</v>
      </c>
      <c r="F154" s="3">
        <v>22482.19</v>
      </c>
      <c r="G154" s="3">
        <v>1098159.5</v>
      </c>
      <c r="H154" s="3">
        <v>0</v>
      </c>
      <c r="I154" s="3">
        <v>29326.33</v>
      </c>
      <c r="J154" s="3">
        <v>0</v>
      </c>
      <c r="K154" s="3">
        <v>83710</v>
      </c>
      <c r="L154" s="3">
        <v>52201.3</v>
      </c>
      <c r="M154" s="3">
        <v>1000</v>
      </c>
      <c r="N154" s="3">
        <v>1440</v>
      </c>
      <c r="O154" s="3">
        <v>8588.42</v>
      </c>
      <c r="P154" s="3">
        <v>37714.5</v>
      </c>
      <c r="Q154" s="3">
        <v>0</v>
      </c>
      <c r="R154" s="3">
        <v>261.01</v>
      </c>
      <c r="S154" s="3">
        <v>31344.73</v>
      </c>
      <c r="T154" s="3">
        <v>0</v>
      </c>
      <c r="U154" s="3">
        <v>0</v>
      </c>
      <c r="V154" s="3">
        <v>0</v>
      </c>
      <c r="W154" s="3">
        <v>16344.29</v>
      </c>
      <c r="X154" s="3">
        <v>0</v>
      </c>
      <c r="Y154" s="3">
        <v>0</v>
      </c>
      <c r="Z154" s="3">
        <v>0</v>
      </c>
      <c r="AA154" s="3">
        <v>18534</v>
      </c>
      <c r="AB154">
        <v>645517.34</v>
      </c>
      <c r="AC154">
        <v>1656.09</v>
      </c>
      <c r="AD154">
        <v>223062.11</v>
      </c>
      <c r="AE154">
        <v>0</v>
      </c>
      <c r="AF154">
        <v>58136.94</v>
      </c>
      <c r="AG154">
        <v>0</v>
      </c>
      <c r="AH154">
        <v>21018.17</v>
      </c>
      <c r="AI154">
        <v>5050.78</v>
      </c>
      <c r="AJ154">
        <v>4316.04</v>
      </c>
      <c r="AK154">
        <v>12847.45</v>
      </c>
      <c r="AL154">
        <v>3255.6</v>
      </c>
      <c r="AM154">
        <v>27879.85</v>
      </c>
      <c r="AN154">
        <v>5067</v>
      </c>
      <c r="AO154">
        <v>57125.25</v>
      </c>
      <c r="AP154">
        <v>4185.55</v>
      </c>
      <c r="AQ154">
        <v>20658.09</v>
      </c>
      <c r="AR154">
        <v>17714.5</v>
      </c>
      <c r="AS154">
        <v>8872.44</v>
      </c>
      <c r="AT154">
        <v>93124.96</v>
      </c>
      <c r="AU154">
        <v>12152.59</v>
      </c>
      <c r="AV154">
        <v>0</v>
      </c>
      <c r="AW154">
        <v>20080.86</v>
      </c>
      <c r="AX154">
        <v>7247.25</v>
      </c>
      <c r="AY154">
        <v>15842.96</v>
      </c>
      <c r="AZ154">
        <v>64064.2</v>
      </c>
      <c r="BA154">
        <v>2040</v>
      </c>
      <c r="BB154">
        <v>17076.89</v>
      </c>
      <c r="BC154" s="3">
        <v>27463.79</v>
      </c>
      <c r="BD154" s="3">
        <v>0</v>
      </c>
      <c r="BE154" s="3">
        <v>0</v>
      </c>
      <c r="BF154" s="3">
        <v>0</v>
      </c>
      <c r="BG154" s="3">
        <v>1945.95</v>
      </c>
      <c r="BH154" s="3">
        <v>0</v>
      </c>
      <c r="BI154" s="3">
        <v>21952.74</v>
      </c>
      <c r="BJ154" s="3">
        <v>0</v>
      </c>
      <c r="BK154" s="3">
        <v>0</v>
      </c>
      <c r="BL154" s="3">
        <v>1</v>
      </c>
      <c r="BM154" s="3">
        <v>0</v>
      </c>
      <c r="BN154" s="3">
        <v>31413</v>
      </c>
      <c r="BO154" s="3">
        <v>0</v>
      </c>
      <c r="BP154" s="3">
        <v>0</v>
      </c>
      <c r="BQ154" s="3">
        <v>0</v>
      </c>
      <c r="BR154" s="3">
        <v>192583.66</v>
      </c>
      <c r="BS154" s="3">
        <v>13021.93</v>
      </c>
      <c r="BT154" s="3">
        <v>0</v>
      </c>
      <c r="BU154" s="3">
        <v>53272.44</v>
      </c>
      <c r="BV154" s="3">
        <v>0</v>
      </c>
      <c r="BW154" s="3"/>
      <c r="BX154" s="2">
        <v>245856.1</v>
      </c>
      <c r="BY154" s="3">
        <f t="shared" si="67"/>
        <v>245856.1</v>
      </c>
      <c r="BZ154" s="3">
        <f t="shared" si="68"/>
        <v>0</v>
      </c>
      <c r="CB154" s="3">
        <f t="shared" si="72"/>
        <v>13021.93</v>
      </c>
      <c r="CC154" s="3">
        <f t="shared" si="69"/>
        <v>13021.93</v>
      </c>
      <c r="CD154" s="30">
        <f t="shared" si="70"/>
        <v>0</v>
      </c>
      <c r="CF154" s="24">
        <f t="shared" si="73"/>
        <v>192583.61999999988</v>
      </c>
      <c r="CG154" s="3">
        <f t="shared" si="74"/>
        <v>53272.44</v>
      </c>
      <c r="CH154" s="3">
        <f t="shared" si="71"/>
        <v>4.0000000124564394E-2</v>
      </c>
    </row>
    <row r="155" spans="1:86" ht="15" x14ac:dyDescent="0.25">
      <c r="A155" s="2">
        <v>2351</v>
      </c>
      <c r="B155" s="2" t="s">
        <v>567</v>
      </c>
      <c r="C155" s="2" t="s">
        <v>296</v>
      </c>
      <c r="D155" s="3">
        <v>185671.02</v>
      </c>
      <c r="E155" s="3">
        <v>7041.14</v>
      </c>
      <c r="F155" s="3">
        <v>54461.2</v>
      </c>
      <c r="G155" s="3">
        <v>826831.74</v>
      </c>
      <c r="H155" s="3">
        <v>0</v>
      </c>
      <c r="I155" s="3">
        <v>44627.839999999997</v>
      </c>
      <c r="J155" s="3">
        <v>0</v>
      </c>
      <c r="K155" s="3">
        <v>80290</v>
      </c>
      <c r="L155" s="3">
        <v>36177</v>
      </c>
      <c r="M155" s="3">
        <v>0</v>
      </c>
      <c r="N155" s="3">
        <v>0</v>
      </c>
      <c r="O155" s="3">
        <v>9760.19</v>
      </c>
      <c r="P155" s="3">
        <v>48.33</v>
      </c>
      <c r="Q155" s="3">
        <v>8156.73</v>
      </c>
      <c r="R155" s="3">
        <v>121.78</v>
      </c>
      <c r="S155" s="3">
        <v>0</v>
      </c>
      <c r="T155" s="3">
        <v>0</v>
      </c>
      <c r="U155" s="3">
        <v>0</v>
      </c>
      <c r="V155" s="3">
        <v>0</v>
      </c>
      <c r="W155" s="3">
        <v>20306.5</v>
      </c>
      <c r="X155" s="3">
        <v>0</v>
      </c>
      <c r="Y155" s="3">
        <v>0</v>
      </c>
      <c r="Z155" s="3">
        <v>0</v>
      </c>
      <c r="AA155" s="3">
        <v>69716</v>
      </c>
      <c r="AB155">
        <v>501103.83</v>
      </c>
      <c r="AC155">
        <v>13358.41</v>
      </c>
      <c r="AD155">
        <v>146249.32999999999</v>
      </c>
      <c r="AE155">
        <v>0</v>
      </c>
      <c r="AF155">
        <v>45760.73</v>
      </c>
      <c r="AG155">
        <v>0</v>
      </c>
      <c r="AH155">
        <v>40189.99</v>
      </c>
      <c r="AI155">
        <v>3985.07</v>
      </c>
      <c r="AJ155">
        <v>2066</v>
      </c>
      <c r="AK155">
        <v>11246.08</v>
      </c>
      <c r="AL155">
        <v>2330.75</v>
      </c>
      <c r="AM155">
        <v>8320.11</v>
      </c>
      <c r="AN155">
        <v>711.64</v>
      </c>
      <c r="AO155">
        <v>19672.099999999999</v>
      </c>
      <c r="AP155">
        <v>3622.86</v>
      </c>
      <c r="AQ155">
        <v>27368.19</v>
      </c>
      <c r="AR155">
        <v>13722.5</v>
      </c>
      <c r="AS155">
        <v>1929.84</v>
      </c>
      <c r="AT155">
        <v>8722.77</v>
      </c>
      <c r="AU155">
        <v>5836.15</v>
      </c>
      <c r="AV155">
        <v>0</v>
      </c>
      <c r="AW155">
        <v>3951.34</v>
      </c>
      <c r="AX155">
        <v>4830.75</v>
      </c>
      <c r="AY155">
        <v>127.6</v>
      </c>
      <c r="AZ155">
        <v>75542.009999999995</v>
      </c>
      <c r="BA155">
        <v>0</v>
      </c>
      <c r="BB155">
        <v>7790.87</v>
      </c>
      <c r="BC155" s="3">
        <v>16560.740000000002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19134.84</v>
      </c>
      <c r="BJ155" s="3">
        <v>0</v>
      </c>
      <c r="BK155" s="3">
        <v>0</v>
      </c>
      <c r="BL155" s="3">
        <v>1</v>
      </c>
      <c r="BM155" s="3">
        <v>0</v>
      </c>
      <c r="BN155" s="3">
        <v>10000</v>
      </c>
      <c r="BO155" s="3">
        <v>0</v>
      </c>
      <c r="BP155" s="3">
        <v>4758</v>
      </c>
      <c r="BQ155" s="3">
        <v>0</v>
      </c>
      <c r="BR155" s="3">
        <v>296401.01</v>
      </c>
      <c r="BS155" s="3">
        <v>18838.04</v>
      </c>
      <c r="BT155" s="3">
        <v>40000</v>
      </c>
      <c r="BU155" s="3">
        <v>27347.64</v>
      </c>
      <c r="BV155" s="3">
        <v>0</v>
      </c>
      <c r="BW155" s="3"/>
      <c r="BX155" s="2">
        <v>323748.65000000002</v>
      </c>
      <c r="BY155" s="3">
        <f t="shared" si="67"/>
        <v>323748.65000000002</v>
      </c>
      <c r="BZ155" s="3">
        <f t="shared" si="68"/>
        <v>0</v>
      </c>
      <c r="CB155" s="3">
        <f t="shared" si="72"/>
        <v>58838.039999999994</v>
      </c>
      <c r="CC155" s="3">
        <f t="shared" si="69"/>
        <v>58838.04</v>
      </c>
      <c r="CD155" s="30">
        <f t="shared" si="70"/>
        <v>0</v>
      </c>
      <c r="CF155" s="24">
        <f t="shared" si="73"/>
        <v>296400.9700000002</v>
      </c>
      <c r="CG155" s="3">
        <f t="shared" si="74"/>
        <v>27347.64</v>
      </c>
      <c r="CH155" s="3">
        <f t="shared" si="71"/>
        <v>3.9999999818974175E-2</v>
      </c>
    </row>
    <row r="156" spans="1:86" ht="15" x14ac:dyDescent="0.25">
      <c r="A156" s="2">
        <v>2358</v>
      </c>
      <c r="B156" s="2" t="s">
        <v>568</v>
      </c>
      <c r="C156" s="2" t="s">
        <v>297</v>
      </c>
      <c r="D156" s="3">
        <v>51288.02</v>
      </c>
      <c r="E156" s="3">
        <v>229.5</v>
      </c>
      <c r="F156" s="3">
        <v>6133.88</v>
      </c>
      <c r="G156" s="3">
        <v>425743.41</v>
      </c>
      <c r="H156" s="3">
        <v>0</v>
      </c>
      <c r="I156" s="3">
        <v>462.73</v>
      </c>
      <c r="J156" s="3">
        <v>0</v>
      </c>
      <c r="K156" s="3">
        <v>21644</v>
      </c>
      <c r="L156" s="3">
        <v>16598.88</v>
      </c>
      <c r="M156" s="3">
        <v>0</v>
      </c>
      <c r="N156" s="3">
        <v>0</v>
      </c>
      <c r="O156" s="3">
        <v>10447.16</v>
      </c>
      <c r="P156" s="3">
        <v>1194.22</v>
      </c>
      <c r="Q156" s="3">
        <v>3096.3</v>
      </c>
      <c r="R156" s="3">
        <v>2240.33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36280</v>
      </c>
      <c r="AB156">
        <v>203219.75</v>
      </c>
      <c r="AC156">
        <v>0</v>
      </c>
      <c r="AD156">
        <v>74876.710000000006</v>
      </c>
      <c r="AE156">
        <v>19518.63</v>
      </c>
      <c r="AF156">
        <v>43972.61</v>
      </c>
      <c r="AG156">
        <v>0</v>
      </c>
      <c r="AH156">
        <v>8447.14</v>
      </c>
      <c r="AI156">
        <v>1890.19</v>
      </c>
      <c r="AJ156">
        <v>240</v>
      </c>
      <c r="AK156">
        <v>5473.85</v>
      </c>
      <c r="AL156">
        <v>1536.14</v>
      </c>
      <c r="AM156">
        <v>14196.66</v>
      </c>
      <c r="AN156">
        <v>2010.29</v>
      </c>
      <c r="AO156">
        <v>1779.52</v>
      </c>
      <c r="AP156">
        <v>2381.64</v>
      </c>
      <c r="AQ156">
        <v>19558.669999999998</v>
      </c>
      <c r="AR156">
        <v>10853.25</v>
      </c>
      <c r="AS156">
        <v>1099.05</v>
      </c>
      <c r="AT156">
        <v>28546.62</v>
      </c>
      <c r="AU156">
        <v>7061.24</v>
      </c>
      <c r="AV156">
        <v>0</v>
      </c>
      <c r="AW156">
        <v>1754.3</v>
      </c>
      <c r="AX156">
        <v>1779.75</v>
      </c>
      <c r="AY156">
        <v>1475</v>
      </c>
      <c r="AZ156">
        <v>31008.01</v>
      </c>
      <c r="BA156">
        <v>7404.82</v>
      </c>
      <c r="BB156">
        <v>6345.99</v>
      </c>
      <c r="BC156" s="3">
        <v>15756.39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16385.82</v>
      </c>
      <c r="BJ156" s="3">
        <v>0</v>
      </c>
      <c r="BK156" s="3">
        <v>0</v>
      </c>
      <c r="BL156" s="3">
        <v>1</v>
      </c>
      <c r="BM156" s="3">
        <v>0</v>
      </c>
      <c r="BN156" s="3">
        <v>0</v>
      </c>
      <c r="BO156" s="3">
        <v>0</v>
      </c>
      <c r="BP156" s="3">
        <v>1982.87</v>
      </c>
      <c r="BQ156" s="3">
        <v>0</v>
      </c>
      <c r="BR156" s="3">
        <v>56808.87</v>
      </c>
      <c r="BS156" s="3">
        <v>20536.830000000002</v>
      </c>
      <c r="BT156" s="3">
        <v>0</v>
      </c>
      <c r="BU156" s="3">
        <v>229.5</v>
      </c>
      <c r="BV156" s="3">
        <v>0</v>
      </c>
      <c r="BW156" s="3"/>
      <c r="BX156" s="2">
        <v>57038.37</v>
      </c>
      <c r="BY156" s="3">
        <f t="shared" si="67"/>
        <v>57038.37</v>
      </c>
      <c r="BZ156" s="3">
        <f t="shared" si="68"/>
        <v>0</v>
      </c>
      <c r="CB156" s="3">
        <f t="shared" si="72"/>
        <v>20536.830000000002</v>
      </c>
      <c r="CC156" s="3">
        <f t="shared" si="69"/>
        <v>20536.830000000002</v>
      </c>
      <c r="CD156" s="30">
        <f t="shared" si="70"/>
        <v>0</v>
      </c>
      <c r="CF156" s="24">
        <f t="shared" si="73"/>
        <v>56808.829999999958</v>
      </c>
      <c r="CG156" s="3">
        <f t="shared" si="74"/>
        <v>229.5</v>
      </c>
      <c r="CH156" s="3">
        <f t="shared" si="71"/>
        <v>4.0000000044528861E-2</v>
      </c>
    </row>
    <row r="157" spans="1:86" ht="15" x14ac:dyDescent="0.25">
      <c r="A157" s="2">
        <v>2359</v>
      </c>
      <c r="B157" s="2" t="s">
        <v>569</v>
      </c>
      <c r="C157" s="2" t="s">
        <v>298</v>
      </c>
      <c r="D157" s="3">
        <v>36003.620000000003</v>
      </c>
      <c r="E157" s="3">
        <v>48584.63</v>
      </c>
      <c r="F157" s="3">
        <v>12584.36</v>
      </c>
      <c r="G157" s="3">
        <v>1301336.51</v>
      </c>
      <c r="H157" s="3">
        <v>0</v>
      </c>
      <c r="I157" s="3">
        <v>140300.84</v>
      </c>
      <c r="J157" s="3">
        <v>0</v>
      </c>
      <c r="K157" s="3">
        <v>75202.2</v>
      </c>
      <c r="L157" s="3">
        <v>50689.8</v>
      </c>
      <c r="M157" s="3">
        <v>0</v>
      </c>
      <c r="N157" s="3">
        <v>0</v>
      </c>
      <c r="O157" s="3">
        <v>48445.07</v>
      </c>
      <c r="P157" s="3">
        <v>30819.91</v>
      </c>
      <c r="Q157" s="3">
        <v>15416.38</v>
      </c>
      <c r="R157" s="3">
        <v>19.16</v>
      </c>
      <c r="S157" s="3">
        <v>4584</v>
      </c>
      <c r="T157" s="3">
        <v>0</v>
      </c>
      <c r="U157" s="3">
        <v>0</v>
      </c>
      <c r="V157" s="3">
        <v>0</v>
      </c>
      <c r="W157" s="3">
        <v>37189.800000000003</v>
      </c>
      <c r="X157" s="3">
        <v>0</v>
      </c>
      <c r="Y157" s="3">
        <v>0</v>
      </c>
      <c r="Z157" s="3">
        <v>0</v>
      </c>
      <c r="AA157" s="3">
        <v>67395</v>
      </c>
      <c r="AB157">
        <v>781193.55</v>
      </c>
      <c r="AC157">
        <v>12377.61</v>
      </c>
      <c r="AD157">
        <v>409914.45</v>
      </c>
      <c r="AE157">
        <v>0</v>
      </c>
      <c r="AF157">
        <v>66500.759999999995</v>
      </c>
      <c r="AG157">
        <v>0</v>
      </c>
      <c r="AH157">
        <v>54436.32</v>
      </c>
      <c r="AI157">
        <v>6662.91</v>
      </c>
      <c r="AJ157">
        <v>8156.18</v>
      </c>
      <c r="AK157">
        <v>16990.96</v>
      </c>
      <c r="AL157">
        <v>3646.76</v>
      </c>
      <c r="AM157">
        <v>22651.53</v>
      </c>
      <c r="AN157">
        <v>2932.97</v>
      </c>
      <c r="AO157">
        <v>45005.29</v>
      </c>
      <c r="AP157">
        <v>5295.96</v>
      </c>
      <c r="AQ157">
        <v>27518.720000000001</v>
      </c>
      <c r="AR157">
        <v>25199.5</v>
      </c>
      <c r="AS157">
        <v>4841.3999999999996</v>
      </c>
      <c r="AT157">
        <v>59761.55</v>
      </c>
      <c r="AU157">
        <v>27029.599999999999</v>
      </c>
      <c r="AV157">
        <v>0</v>
      </c>
      <c r="AW157">
        <v>7528.66</v>
      </c>
      <c r="AX157">
        <v>7627.5</v>
      </c>
      <c r="AY157">
        <v>7166.58</v>
      </c>
      <c r="AZ157">
        <v>92805.03</v>
      </c>
      <c r="BA157">
        <v>23078.71</v>
      </c>
      <c r="BB157">
        <v>17327.009999999998</v>
      </c>
      <c r="BC157" s="3">
        <v>24539.33</v>
      </c>
      <c r="BD157" s="3">
        <v>0</v>
      </c>
      <c r="BE157" s="3">
        <v>0</v>
      </c>
      <c r="BF157" s="3">
        <v>0</v>
      </c>
      <c r="BG157" s="3">
        <v>21853.05</v>
      </c>
      <c r="BH157" s="3">
        <v>473.01</v>
      </c>
      <c r="BI157" s="3">
        <v>21984.05</v>
      </c>
      <c r="BJ157" s="3">
        <v>0</v>
      </c>
      <c r="BK157" s="3">
        <v>0</v>
      </c>
      <c r="BL157" s="3">
        <v>1</v>
      </c>
      <c r="BM157" s="3">
        <v>0</v>
      </c>
      <c r="BN157" s="3">
        <v>22102.34</v>
      </c>
      <c r="BO157" s="3">
        <v>310.89999999999998</v>
      </c>
      <c r="BP157" s="3">
        <v>8942.7800000000007</v>
      </c>
      <c r="BQ157" s="3">
        <v>0</v>
      </c>
      <c r="BR157" s="3">
        <v>10023.250000000007</v>
      </c>
      <c r="BS157" s="3">
        <v>3212.39</v>
      </c>
      <c r="BT157" s="3">
        <v>0</v>
      </c>
      <c r="BU157" s="3">
        <v>63448.369999999988</v>
      </c>
      <c r="BV157" s="3">
        <v>0</v>
      </c>
      <c r="BW157" s="3"/>
      <c r="BX157" s="2">
        <v>73471.62</v>
      </c>
      <c r="BY157" s="3">
        <f t="shared" si="67"/>
        <v>73471.62</v>
      </c>
      <c r="BZ157" s="3">
        <f t="shared" si="68"/>
        <v>0</v>
      </c>
      <c r="CB157" s="3">
        <f t="shared" si="72"/>
        <v>3212.3900000000031</v>
      </c>
      <c r="CC157" s="3">
        <f t="shared" si="69"/>
        <v>3212.39</v>
      </c>
      <c r="CD157" s="30">
        <f t="shared" si="70"/>
        <v>0</v>
      </c>
      <c r="CF157" s="24">
        <f t="shared" si="73"/>
        <v>10023.649999999907</v>
      </c>
      <c r="CG157" s="3">
        <f t="shared" si="74"/>
        <v>63448.369999999988</v>
      </c>
      <c r="CH157" s="3">
        <f t="shared" si="71"/>
        <v>-0.39999999989959178</v>
      </c>
    </row>
    <row r="158" spans="1:86" ht="15" x14ac:dyDescent="0.25">
      <c r="A158" s="2">
        <v>2361</v>
      </c>
      <c r="B158" s="2" t="s">
        <v>570</v>
      </c>
      <c r="C158" s="2" t="s">
        <v>299</v>
      </c>
      <c r="D158" s="3">
        <v>155700.12</v>
      </c>
      <c r="E158" s="3">
        <v>0</v>
      </c>
      <c r="F158" s="3">
        <v>6271.62</v>
      </c>
      <c r="G158" s="3">
        <v>801984.45</v>
      </c>
      <c r="H158" s="3">
        <v>0</v>
      </c>
      <c r="I158" s="3">
        <v>35220.559999999998</v>
      </c>
      <c r="J158" s="3">
        <v>0</v>
      </c>
      <c r="K158" s="3">
        <v>75760</v>
      </c>
      <c r="L158" s="3">
        <v>40553.050000000003</v>
      </c>
      <c r="M158" s="3">
        <v>0</v>
      </c>
      <c r="N158" s="3">
        <v>0</v>
      </c>
      <c r="O158" s="3">
        <v>25997.67</v>
      </c>
      <c r="P158" s="3">
        <v>22612.080000000002</v>
      </c>
      <c r="Q158" s="3">
        <v>22354.94</v>
      </c>
      <c r="R158" s="3">
        <v>0</v>
      </c>
      <c r="S158" s="3">
        <v>6674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17661</v>
      </c>
      <c r="AB158">
        <v>449844.35</v>
      </c>
      <c r="AC158">
        <v>11342.47</v>
      </c>
      <c r="AD158">
        <v>213799.58</v>
      </c>
      <c r="AE158">
        <v>20129.88</v>
      </c>
      <c r="AF158">
        <v>33102.730000000003</v>
      </c>
      <c r="AG158">
        <v>0</v>
      </c>
      <c r="AH158">
        <v>21350.25</v>
      </c>
      <c r="AI158">
        <v>3624.7</v>
      </c>
      <c r="AJ158">
        <v>3653.69</v>
      </c>
      <c r="AK158">
        <v>10928.12</v>
      </c>
      <c r="AL158">
        <v>1156.3</v>
      </c>
      <c r="AM158">
        <v>29399.32</v>
      </c>
      <c r="AN158">
        <v>3075</v>
      </c>
      <c r="AO158">
        <v>12446.62</v>
      </c>
      <c r="AP158">
        <v>3021.15</v>
      </c>
      <c r="AQ158">
        <v>31805.16</v>
      </c>
      <c r="AR158">
        <v>15469</v>
      </c>
      <c r="AS158">
        <v>976.64</v>
      </c>
      <c r="AT158">
        <v>34472.089999999997</v>
      </c>
      <c r="AU158">
        <v>3525.49</v>
      </c>
      <c r="AV158">
        <v>0</v>
      </c>
      <c r="AW158">
        <v>9345.5300000000007</v>
      </c>
      <c r="AX158">
        <v>4830.75</v>
      </c>
      <c r="AY158">
        <v>7411.37</v>
      </c>
      <c r="AZ158">
        <v>47744.22</v>
      </c>
      <c r="BA158">
        <v>14883.61</v>
      </c>
      <c r="BB158">
        <v>19052.05</v>
      </c>
      <c r="BC158" s="3">
        <v>21707.24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19072.22</v>
      </c>
      <c r="BJ158" s="3">
        <v>0</v>
      </c>
      <c r="BK158" s="3">
        <v>0</v>
      </c>
      <c r="BL158" s="3">
        <v>1</v>
      </c>
      <c r="BM158" s="3">
        <v>0</v>
      </c>
      <c r="BN158" s="3">
        <v>0</v>
      </c>
      <c r="BO158" s="3">
        <v>1741.6</v>
      </c>
      <c r="BP158" s="3">
        <v>9622.82</v>
      </c>
      <c r="BQ158" s="3">
        <v>0</v>
      </c>
      <c r="BR158" s="3">
        <v>176420.39</v>
      </c>
      <c r="BS158" s="3">
        <v>13979.42</v>
      </c>
      <c r="BT158" s="3">
        <v>0</v>
      </c>
      <c r="BU158" s="3">
        <v>0</v>
      </c>
      <c r="BV158" s="3">
        <v>0</v>
      </c>
      <c r="BW158" s="3"/>
      <c r="BX158" s="2">
        <v>176420.39</v>
      </c>
      <c r="BY158" s="3">
        <f t="shared" si="67"/>
        <v>176420.39</v>
      </c>
      <c r="BZ158" s="3">
        <f t="shared" si="68"/>
        <v>0</v>
      </c>
      <c r="CB158" s="3">
        <f t="shared" si="72"/>
        <v>13979.420000000002</v>
      </c>
      <c r="CC158" s="3">
        <f t="shared" si="69"/>
        <v>13979.42</v>
      </c>
      <c r="CD158" s="30">
        <f t="shared" si="70"/>
        <v>0</v>
      </c>
      <c r="CF158" s="24">
        <f t="shared" si="73"/>
        <v>176420.56000000029</v>
      </c>
      <c r="CG158" s="3">
        <f t="shared" si="74"/>
        <v>0</v>
      </c>
      <c r="CH158" s="3">
        <f t="shared" si="71"/>
        <v>-0.17000000027474016</v>
      </c>
    </row>
    <row r="159" spans="1:86" ht="15" x14ac:dyDescent="0.25">
      <c r="A159" s="2">
        <v>2362</v>
      </c>
      <c r="B159" s="2" t="s">
        <v>571</v>
      </c>
      <c r="C159" s="2" t="s">
        <v>300</v>
      </c>
      <c r="D159" s="3">
        <v>-26294.23</v>
      </c>
      <c r="E159" s="3">
        <v>151196.51999999999</v>
      </c>
      <c r="F159" s="3">
        <v>6354.1</v>
      </c>
      <c r="G159" s="3">
        <v>974346.25</v>
      </c>
      <c r="H159" s="3">
        <v>0</v>
      </c>
      <c r="I159" s="3">
        <v>42432.84</v>
      </c>
      <c r="J159" s="3">
        <v>0</v>
      </c>
      <c r="K159" s="3">
        <v>105722</v>
      </c>
      <c r="L159" s="3">
        <v>45656.98</v>
      </c>
      <c r="M159" s="3">
        <v>4500</v>
      </c>
      <c r="N159" s="3">
        <v>0</v>
      </c>
      <c r="O159" s="3">
        <v>20113.78</v>
      </c>
      <c r="P159" s="3">
        <v>3061.42</v>
      </c>
      <c r="Q159" s="3">
        <v>1743.22</v>
      </c>
      <c r="R159" s="3">
        <v>1082</v>
      </c>
      <c r="S159" s="3">
        <v>2380.5</v>
      </c>
      <c r="T159" s="3">
        <v>0</v>
      </c>
      <c r="U159" s="3">
        <v>0</v>
      </c>
      <c r="V159" s="3">
        <v>0</v>
      </c>
      <c r="W159" s="3">
        <v>18463.5</v>
      </c>
      <c r="X159" s="3">
        <v>0</v>
      </c>
      <c r="Y159" s="3">
        <v>0</v>
      </c>
      <c r="Z159" s="3">
        <v>0</v>
      </c>
      <c r="AA159" s="3">
        <v>48327</v>
      </c>
      <c r="AB159">
        <v>583823.74</v>
      </c>
      <c r="AC159">
        <v>11560.61</v>
      </c>
      <c r="AD159">
        <v>294176.23</v>
      </c>
      <c r="AE159">
        <v>1.31</v>
      </c>
      <c r="AF159">
        <v>52763.94</v>
      </c>
      <c r="AG159">
        <v>0</v>
      </c>
      <c r="AH159">
        <v>42035.55</v>
      </c>
      <c r="AI159">
        <v>4904.96</v>
      </c>
      <c r="AJ159">
        <v>781</v>
      </c>
      <c r="AK159">
        <v>12093.67</v>
      </c>
      <c r="AL159">
        <v>3022.84</v>
      </c>
      <c r="AM159">
        <v>17234.46</v>
      </c>
      <c r="AN159">
        <v>1725.34</v>
      </c>
      <c r="AO159">
        <v>47049.01</v>
      </c>
      <c r="AP159">
        <v>5039.6000000000004</v>
      </c>
      <c r="AQ159">
        <v>21602.67</v>
      </c>
      <c r="AR159">
        <v>17090.75</v>
      </c>
      <c r="AS159">
        <v>3624.77</v>
      </c>
      <c r="AT159" s="25">
        <v>49670.91</v>
      </c>
      <c r="AU159">
        <v>8281.81</v>
      </c>
      <c r="AV159">
        <v>0</v>
      </c>
      <c r="AW159">
        <v>5627.26</v>
      </c>
      <c r="AX159">
        <v>4337.5</v>
      </c>
      <c r="AY159">
        <v>1746</v>
      </c>
      <c r="AZ159">
        <v>79348.75</v>
      </c>
      <c r="BA159">
        <v>0</v>
      </c>
      <c r="BB159">
        <v>10362.67</v>
      </c>
      <c r="BC159" s="3">
        <v>20091.02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19791.72</v>
      </c>
      <c r="BJ159" s="3">
        <v>0</v>
      </c>
      <c r="BK159" s="3">
        <v>0</v>
      </c>
      <c r="BL159" s="3">
        <v>1</v>
      </c>
      <c r="BM159" s="3">
        <v>0</v>
      </c>
      <c r="BN159" s="3">
        <v>-10.23</v>
      </c>
      <c r="BO159" s="3">
        <v>0</v>
      </c>
      <c r="BP159" s="3">
        <v>0</v>
      </c>
      <c r="BQ159" s="3">
        <v>0</v>
      </c>
      <c r="BR159" s="3">
        <v>-74925.109999999986</v>
      </c>
      <c r="BS159" s="3">
        <v>26156.05</v>
      </c>
      <c r="BT159" s="3">
        <v>0</v>
      </c>
      <c r="BU159" s="3">
        <v>169660.02</v>
      </c>
      <c r="BV159" s="3">
        <v>0</v>
      </c>
      <c r="BW159" s="3"/>
      <c r="BX159" s="2">
        <v>94734.91</v>
      </c>
      <c r="BY159" s="3">
        <f t="shared" si="67"/>
        <v>94734.91</v>
      </c>
      <c r="BZ159" s="3">
        <f t="shared" si="68"/>
        <v>0</v>
      </c>
      <c r="CB159" s="3">
        <f t="shared" si="72"/>
        <v>26156.05</v>
      </c>
      <c r="CC159" s="3">
        <f t="shared" si="69"/>
        <v>26156.05</v>
      </c>
      <c r="CD159" s="30">
        <f t="shared" si="70"/>
        <v>0</v>
      </c>
      <c r="CF159" s="24">
        <f t="shared" si="73"/>
        <v>-74924.610000000102</v>
      </c>
      <c r="CG159" s="3">
        <f t="shared" si="74"/>
        <v>169660.02</v>
      </c>
      <c r="CH159" s="3">
        <f t="shared" si="71"/>
        <v>-0.49999999988358468</v>
      </c>
    </row>
    <row r="160" spans="1:86" ht="15" x14ac:dyDescent="0.25">
      <c r="A160" s="2">
        <v>2368</v>
      </c>
      <c r="B160" s="2" t="s">
        <v>572</v>
      </c>
      <c r="C160" s="2" t="s">
        <v>301</v>
      </c>
      <c r="D160" s="3">
        <v>91724.11</v>
      </c>
      <c r="E160" s="3">
        <v>0</v>
      </c>
      <c r="F160" s="3">
        <v>27039.53</v>
      </c>
      <c r="G160" s="3">
        <v>922947</v>
      </c>
      <c r="H160" s="3">
        <v>0</v>
      </c>
      <c r="I160" s="3">
        <v>59750.91</v>
      </c>
      <c r="J160" s="3">
        <v>0</v>
      </c>
      <c r="K160" s="3">
        <v>43515</v>
      </c>
      <c r="L160" s="3">
        <v>37285.75</v>
      </c>
      <c r="M160" s="3">
        <v>0</v>
      </c>
      <c r="N160" s="3">
        <v>0</v>
      </c>
      <c r="O160" s="3">
        <v>12057.04</v>
      </c>
      <c r="P160" s="3">
        <v>30007.72</v>
      </c>
      <c r="Q160" s="3">
        <v>8515.52</v>
      </c>
      <c r="R160" s="3">
        <v>674.33</v>
      </c>
      <c r="S160" s="3">
        <v>11753.65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49497</v>
      </c>
      <c r="AB160">
        <v>550275.1</v>
      </c>
      <c r="AC160">
        <v>25193.06</v>
      </c>
      <c r="AD160">
        <v>213484.54</v>
      </c>
      <c r="AE160">
        <v>0</v>
      </c>
      <c r="AF160">
        <v>38031.1</v>
      </c>
      <c r="AG160">
        <v>0</v>
      </c>
      <c r="AH160">
        <v>26391.26</v>
      </c>
      <c r="AI160">
        <v>4798.46</v>
      </c>
      <c r="AJ160">
        <v>2925.5</v>
      </c>
      <c r="AK160">
        <v>12791.25</v>
      </c>
      <c r="AL160">
        <v>2804.92</v>
      </c>
      <c r="AM160">
        <v>45835.62</v>
      </c>
      <c r="AN160">
        <v>2493.6</v>
      </c>
      <c r="AO160">
        <v>40086.03</v>
      </c>
      <c r="AP160">
        <v>4110.01</v>
      </c>
      <c r="AQ160">
        <v>28222.62</v>
      </c>
      <c r="AR160">
        <v>16467</v>
      </c>
      <c r="AS160">
        <v>5992.76</v>
      </c>
      <c r="AT160">
        <v>55271.27</v>
      </c>
      <c r="AU160">
        <v>3181.94</v>
      </c>
      <c r="AV160">
        <v>0</v>
      </c>
      <c r="AW160">
        <v>13286.07</v>
      </c>
      <c r="AX160">
        <v>6017</v>
      </c>
      <c r="AY160">
        <v>8934.84</v>
      </c>
      <c r="AZ160">
        <v>80748.37</v>
      </c>
      <c r="BA160">
        <v>13206</v>
      </c>
      <c r="BB160">
        <v>30090.06</v>
      </c>
      <c r="BC160" s="3">
        <v>29589.68</v>
      </c>
      <c r="BD160" s="3">
        <v>0</v>
      </c>
      <c r="BE160" s="3">
        <v>0</v>
      </c>
      <c r="BF160" s="3">
        <v>0</v>
      </c>
      <c r="BG160" s="3">
        <v>0</v>
      </c>
      <c r="BH160" s="3">
        <v>178.11</v>
      </c>
      <c r="BI160" s="3">
        <v>20762.96</v>
      </c>
      <c r="BJ160" s="3">
        <v>0</v>
      </c>
      <c r="BK160" s="3">
        <v>0</v>
      </c>
      <c r="BL160" s="3">
        <v>1</v>
      </c>
      <c r="BM160" s="3">
        <v>0</v>
      </c>
      <c r="BN160" s="3">
        <v>0</v>
      </c>
      <c r="BO160" s="3">
        <v>0</v>
      </c>
      <c r="BP160" s="3">
        <v>130.53</v>
      </c>
      <c r="BQ160" s="3">
        <v>0</v>
      </c>
      <c r="BR160" s="3">
        <v>7500.13</v>
      </c>
      <c r="BS160" s="3">
        <v>47671.96</v>
      </c>
      <c r="BT160" s="3">
        <v>0</v>
      </c>
      <c r="BU160" s="3">
        <v>-178.11</v>
      </c>
      <c r="BV160" s="3">
        <v>0</v>
      </c>
      <c r="BW160" s="3"/>
      <c r="BX160" s="2">
        <v>7322.02</v>
      </c>
      <c r="BY160" s="3">
        <f t="shared" si="67"/>
        <v>7322.02</v>
      </c>
      <c r="BZ160" s="3">
        <f t="shared" si="68"/>
        <v>0</v>
      </c>
      <c r="CB160" s="3">
        <f t="shared" si="72"/>
        <v>47671.96</v>
      </c>
      <c r="CC160" s="3">
        <f t="shared" si="69"/>
        <v>47671.96</v>
      </c>
      <c r="CD160" s="30">
        <f t="shared" si="70"/>
        <v>0</v>
      </c>
      <c r="CF160" s="24">
        <f t="shared" si="73"/>
        <v>7499.9699999999721</v>
      </c>
      <c r="CG160" s="3">
        <f t="shared" si="74"/>
        <v>-178.11</v>
      </c>
      <c r="CH160" s="3">
        <f t="shared" si="71"/>
        <v>0.16000000002838988</v>
      </c>
    </row>
    <row r="161" spans="1:90" ht="15" x14ac:dyDescent="0.25">
      <c r="A161" s="2">
        <v>2372</v>
      </c>
      <c r="B161" s="2" t="s">
        <v>573</v>
      </c>
      <c r="C161" s="2" t="s">
        <v>302</v>
      </c>
      <c r="D161" s="3">
        <v>106052.49</v>
      </c>
      <c r="E161" s="3">
        <v>-26590.84</v>
      </c>
      <c r="F161" s="3">
        <v>930.35</v>
      </c>
      <c r="G161" s="3">
        <v>979972.34</v>
      </c>
      <c r="H161" s="3">
        <v>0</v>
      </c>
      <c r="I161" s="3">
        <v>58166.89</v>
      </c>
      <c r="J161" s="3">
        <v>0</v>
      </c>
      <c r="K161" s="3">
        <v>126592</v>
      </c>
      <c r="L161" s="3">
        <v>58883.75</v>
      </c>
      <c r="M161" s="3">
        <v>0</v>
      </c>
      <c r="N161" s="3">
        <v>0</v>
      </c>
      <c r="O161" s="3">
        <v>15214.49</v>
      </c>
      <c r="P161" s="3">
        <v>15371.57</v>
      </c>
      <c r="Q161" s="3">
        <v>0</v>
      </c>
      <c r="R161" s="3">
        <v>0</v>
      </c>
      <c r="S161" s="3">
        <v>7568.5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26864</v>
      </c>
      <c r="AB161">
        <v>537426.96</v>
      </c>
      <c r="AC161">
        <v>5245.58</v>
      </c>
      <c r="AD161">
        <v>321386.68</v>
      </c>
      <c r="AE161">
        <v>0</v>
      </c>
      <c r="AF161">
        <v>53071.29</v>
      </c>
      <c r="AG161">
        <v>0</v>
      </c>
      <c r="AH161">
        <v>14489.6</v>
      </c>
      <c r="AI161">
        <v>6468.81</v>
      </c>
      <c r="AJ161">
        <v>3270.76</v>
      </c>
      <c r="AK161">
        <v>12816.85</v>
      </c>
      <c r="AL161">
        <v>1163.06</v>
      </c>
      <c r="AM161">
        <v>18691.759999999998</v>
      </c>
      <c r="AN161">
        <v>3896.84</v>
      </c>
      <c r="AO161">
        <v>41526.18</v>
      </c>
      <c r="AP161">
        <v>3016.52</v>
      </c>
      <c r="AQ161">
        <v>24881.89</v>
      </c>
      <c r="AR161">
        <v>17090.75</v>
      </c>
      <c r="AS161">
        <v>5999.03</v>
      </c>
      <c r="AT161">
        <v>45292.22</v>
      </c>
      <c r="AU161">
        <v>19128.27</v>
      </c>
      <c r="AV161">
        <v>0</v>
      </c>
      <c r="AW161">
        <v>11370.43</v>
      </c>
      <c r="AX161">
        <v>4859</v>
      </c>
      <c r="AY161">
        <v>4240.1000000000004</v>
      </c>
      <c r="AZ161">
        <v>56348.34</v>
      </c>
      <c r="BA161">
        <v>5793</v>
      </c>
      <c r="BB161">
        <v>12263.83</v>
      </c>
      <c r="BC161" s="3">
        <v>17515.919999999998</v>
      </c>
      <c r="BD161" s="3">
        <v>0</v>
      </c>
      <c r="BE161" s="3">
        <v>0</v>
      </c>
      <c r="BF161" s="3">
        <v>0</v>
      </c>
      <c r="BG161" s="3">
        <v>2706.24</v>
      </c>
      <c r="BH161" s="3">
        <v>0</v>
      </c>
      <c r="BI161" s="3">
        <v>19623.28</v>
      </c>
      <c r="BJ161" s="3">
        <v>0</v>
      </c>
      <c r="BK161" s="3">
        <v>0</v>
      </c>
      <c r="BL161" s="3">
        <v>1</v>
      </c>
      <c r="BM161" s="3">
        <v>0</v>
      </c>
      <c r="BN161" s="3">
        <v>4442.2</v>
      </c>
      <c r="BO161" s="3">
        <v>0</v>
      </c>
      <c r="BP161" s="3">
        <v>0</v>
      </c>
      <c r="BQ161" s="3">
        <v>0</v>
      </c>
      <c r="BR161" s="3">
        <v>147432.68</v>
      </c>
      <c r="BS161" s="3">
        <v>16111.43</v>
      </c>
      <c r="BT161" s="3">
        <v>0</v>
      </c>
      <c r="BU161" s="3">
        <v>-29297.08</v>
      </c>
      <c r="BV161" s="3">
        <v>0</v>
      </c>
      <c r="BW161" s="3"/>
      <c r="BX161" s="2">
        <v>118135.6</v>
      </c>
      <c r="BY161" s="3">
        <f t="shared" si="67"/>
        <v>118135.59999999999</v>
      </c>
      <c r="BZ161" s="3">
        <f t="shared" si="68"/>
        <v>0</v>
      </c>
      <c r="CB161" s="3">
        <f t="shared" si="72"/>
        <v>16111.429999999997</v>
      </c>
      <c r="CC161" s="3">
        <f t="shared" si="69"/>
        <v>16111.43</v>
      </c>
      <c r="CD161" s="30">
        <f t="shared" si="70"/>
        <v>0</v>
      </c>
      <c r="CF161" s="24">
        <f t="shared" si="73"/>
        <v>147432.35999999964</v>
      </c>
      <c r="CG161" s="3">
        <f t="shared" si="74"/>
        <v>-29297.08</v>
      </c>
      <c r="CH161" s="3">
        <f t="shared" si="71"/>
        <v>0.32000000035623088</v>
      </c>
    </row>
    <row r="162" spans="1:90" ht="15" x14ac:dyDescent="0.25">
      <c r="A162" s="2">
        <v>2373</v>
      </c>
      <c r="B162" s="2" t="s">
        <v>574</v>
      </c>
      <c r="C162" s="2" t="s">
        <v>303</v>
      </c>
      <c r="D162" s="3">
        <v>25997.93</v>
      </c>
      <c r="E162" s="3">
        <v>29156.81</v>
      </c>
      <c r="F162" s="3">
        <v>2558.85</v>
      </c>
      <c r="G162" s="3">
        <v>1261870.6599999999</v>
      </c>
      <c r="H162" s="3">
        <v>0</v>
      </c>
      <c r="I162" s="3">
        <v>123044.72</v>
      </c>
      <c r="J162" s="3">
        <v>0</v>
      </c>
      <c r="K162" s="3">
        <v>51870</v>
      </c>
      <c r="L162" s="3">
        <v>48248.43</v>
      </c>
      <c r="M162" s="3">
        <v>0</v>
      </c>
      <c r="N162" s="3">
        <v>6130</v>
      </c>
      <c r="O162" s="3">
        <v>15699.58</v>
      </c>
      <c r="P162" s="3">
        <v>26635.87</v>
      </c>
      <c r="Q162" s="3">
        <v>7335.3</v>
      </c>
      <c r="R162" s="3">
        <v>1792.85</v>
      </c>
      <c r="S162" s="3">
        <v>22297.88</v>
      </c>
      <c r="T162" s="3">
        <v>0</v>
      </c>
      <c r="U162" s="3">
        <v>0</v>
      </c>
      <c r="V162" s="3">
        <v>0</v>
      </c>
      <c r="W162" s="3">
        <v>52739.3</v>
      </c>
      <c r="X162" s="3">
        <v>0</v>
      </c>
      <c r="Y162" s="3">
        <v>0</v>
      </c>
      <c r="Z162" s="3">
        <v>0</v>
      </c>
      <c r="AA162" s="3">
        <v>73178</v>
      </c>
      <c r="AB162">
        <v>689577.74</v>
      </c>
      <c r="AC162">
        <v>40487.68</v>
      </c>
      <c r="AD162">
        <v>354934.88</v>
      </c>
      <c r="AE162">
        <v>60744.46</v>
      </c>
      <c r="AF162">
        <v>75398.63</v>
      </c>
      <c r="AG162">
        <v>797.64</v>
      </c>
      <c r="AH162">
        <v>45835.93</v>
      </c>
      <c r="AI162">
        <v>6787.09</v>
      </c>
      <c r="AJ162">
        <v>5942.45</v>
      </c>
      <c r="AK162">
        <v>14777.12</v>
      </c>
      <c r="AL162">
        <v>3822.89</v>
      </c>
      <c r="AM162">
        <v>13510.72</v>
      </c>
      <c r="AN162">
        <v>2774.18</v>
      </c>
      <c r="AO162">
        <v>4337.1400000000003</v>
      </c>
      <c r="AP162">
        <v>5811.8</v>
      </c>
      <c r="AQ162">
        <v>41678.449999999997</v>
      </c>
      <c r="AR162">
        <v>19336.25</v>
      </c>
      <c r="AS162">
        <v>2163.1999999999998</v>
      </c>
      <c r="AT162" s="25">
        <v>44303.82</v>
      </c>
      <c r="AU162">
        <v>15799.85</v>
      </c>
      <c r="AV162">
        <v>0</v>
      </c>
      <c r="AW162">
        <v>18997.21</v>
      </c>
      <c r="AX162">
        <v>8220.75</v>
      </c>
      <c r="AY162">
        <v>11941.61</v>
      </c>
      <c r="AZ162">
        <v>93956.41</v>
      </c>
      <c r="BA162">
        <v>7338.5</v>
      </c>
      <c r="BB162">
        <v>13099.56</v>
      </c>
      <c r="BC162" s="3">
        <v>25436.32</v>
      </c>
      <c r="BD162" s="3">
        <v>0</v>
      </c>
      <c r="BE162" s="3">
        <v>0</v>
      </c>
      <c r="BF162" s="3">
        <v>0</v>
      </c>
      <c r="BG162" s="3">
        <v>51578.19</v>
      </c>
      <c r="BH162" s="3">
        <v>1963.89</v>
      </c>
      <c r="BI162" s="3">
        <v>22516.32</v>
      </c>
      <c r="BJ162" s="3">
        <v>0</v>
      </c>
      <c r="BK162" s="3">
        <v>0</v>
      </c>
      <c r="BL162" s="3">
        <v>1</v>
      </c>
      <c r="BM162" s="3">
        <v>0</v>
      </c>
      <c r="BN162" s="3">
        <v>-2113.08</v>
      </c>
      <c r="BO162" s="3">
        <v>3637.23</v>
      </c>
      <c r="BP162" s="3">
        <v>6471.2</v>
      </c>
      <c r="BQ162" s="3">
        <v>0</v>
      </c>
      <c r="BR162" s="3">
        <v>36288.82</v>
      </c>
      <c r="BS162" s="3">
        <v>17079.82</v>
      </c>
      <c r="BT162" s="3">
        <v>0</v>
      </c>
      <c r="BU162" s="3">
        <v>28354.03</v>
      </c>
      <c r="BV162" s="3">
        <v>0</v>
      </c>
      <c r="BW162" s="3"/>
      <c r="BX162" s="2">
        <v>64642.85</v>
      </c>
      <c r="BY162" s="3">
        <f t="shared" si="67"/>
        <v>64642.85</v>
      </c>
      <c r="BZ162" s="3">
        <f t="shared" si="68"/>
        <v>0</v>
      </c>
      <c r="CB162" s="3">
        <f t="shared" si="72"/>
        <v>17079.82</v>
      </c>
      <c r="CC162" s="3">
        <f t="shared" si="69"/>
        <v>17079.82</v>
      </c>
      <c r="CD162" s="30">
        <f t="shared" si="70"/>
        <v>0</v>
      </c>
      <c r="CF162" s="24">
        <f t="shared" si="73"/>
        <v>36288.939999999944</v>
      </c>
      <c r="CG162" s="3">
        <f t="shared" si="74"/>
        <v>28354.03</v>
      </c>
      <c r="CH162" s="3">
        <f t="shared" si="71"/>
        <v>-0.11999999994441168</v>
      </c>
    </row>
    <row r="163" spans="1:90" ht="15" x14ac:dyDescent="0.25">
      <c r="A163" s="2">
        <v>2375</v>
      </c>
      <c r="B163" s="2" t="s">
        <v>575</v>
      </c>
      <c r="C163" s="2" t="s">
        <v>304</v>
      </c>
      <c r="D163" s="3">
        <v>191337.76</v>
      </c>
      <c r="E163" s="3">
        <v>0</v>
      </c>
      <c r="F163" s="3">
        <v>20440.68</v>
      </c>
      <c r="G163" s="3">
        <v>823840.26</v>
      </c>
      <c r="H163" s="3">
        <v>0</v>
      </c>
      <c r="I163" s="3">
        <v>51116.29</v>
      </c>
      <c r="J163" s="3">
        <v>0</v>
      </c>
      <c r="K163" s="3">
        <v>72311</v>
      </c>
      <c r="L163" s="3">
        <v>32932.879999999997</v>
      </c>
      <c r="M163" s="3">
        <v>0</v>
      </c>
      <c r="N163" s="3">
        <v>0</v>
      </c>
      <c r="O163" s="3">
        <v>14572.06</v>
      </c>
      <c r="P163" s="3">
        <v>1568.54</v>
      </c>
      <c r="Q163" s="3">
        <v>8231.33</v>
      </c>
      <c r="R163" s="3">
        <v>6475.5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43667</v>
      </c>
      <c r="AB163">
        <v>393810.38</v>
      </c>
      <c r="AC163">
        <v>21955.67</v>
      </c>
      <c r="AD163">
        <v>247496.89</v>
      </c>
      <c r="AE163">
        <v>0</v>
      </c>
      <c r="AF163">
        <v>55518.87</v>
      </c>
      <c r="AG163">
        <v>0</v>
      </c>
      <c r="AH163">
        <v>22422.19</v>
      </c>
      <c r="AI163">
        <v>4062.52</v>
      </c>
      <c r="AJ163">
        <v>1726.95</v>
      </c>
      <c r="AK163">
        <v>10831.65</v>
      </c>
      <c r="AL163">
        <v>4399.6899999999996</v>
      </c>
      <c r="AM163">
        <v>17098.189999999999</v>
      </c>
      <c r="AN163">
        <v>43.08</v>
      </c>
      <c r="AO163">
        <v>42663.27</v>
      </c>
      <c r="AP163">
        <v>7290.81</v>
      </c>
      <c r="AQ163">
        <v>16790.82</v>
      </c>
      <c r="AR163">
        <v>17090.75</v>
      </c>
      <c r="AS163">
        <v>3935.03</v>
      </c>
      <c r="AT163" s="25">
        <v>23407.43</v>
      </c>
      <c r="AU163">
        <v>13343.11</v>
      </c>
      <c r="AV163">
        <v>0</v>
      </c>
      <c r="AW163">
        <v>2490.56</v>
      </c>
      <c r="AX163">
        <v>4011.25</v>
      </c>
      <c r="AY163">
        <v>0</v>
      </c>
      <c r="AZ163">
        <v>58699.47</v>
      </c>
      <c r="BA163">
        <v>7194</v>
      </c>
      <c r="BB163">
        <v>7083.34</v>
      </c>
      <c r="BC163" s="3">
        <v>20313.87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19297.650000000001</v>
      </c>
      <c r="BJ163" s="3">
        <v>0</v>
      </c>
      <c r="BK163" s="3">
        <v>0</v>
      </c>
      <c r="BL163" s="3">
        <v>1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242373.05</v>
      </c>
      <c r="BS163" s="3">
        <v>39738.33</v>
      </c>
      <c r="BT163" s="3">
        <v>0</v>
      </c>
      <c r="BU163" s="3">
        <v>0</v>
      </c>
      <c r="BV163" s="3">
        <v>0</v>
      </c>
      <c r="BW163" s="3"/>
      <c r="BX163" s="2">
        <v>242373.05</v>
      </c>
      <c r="BY163" s="3">
        <f t="shared" si="67"/>
        <v>242373.05</v>
      </c>
      <c r="BZ163" s="3">
        <f t="shared" si="68"/>
        <v>0</v>
      </c>
      <c r="CB163" s="3">
        <f t="shared" si="72"/>
        <v>39738.33</v>
      </c>
      <c r="CC163" s="3">
        <f t="shared" si="69"/>
        <v>39738.33</v>
      </c>
      <c r="CD163" s="30">
        <f t="shared" si="70"/>
        <v>0</v>
      </c>
      <c r="CF163" s="24">
        <f t="shared" si="73"/>
        <v>242372.83000000031</v>
      </c>
      <c r="CG163" s="3">
        <f t="shared" si="74"/>
        <v>0</v>
      </c>
      <c r="CH163" s="3">
        <f t="shared" si="71"/>
        <v>0.21999999968102202</v>
      </c>
    </row>
    <row r="164" spans="1:90" ht="15" x14ac:dyDescent="0.25">
      <c r="A164" s="2">
        <v>2377</v>
      </c>
      <c r="B164" s="2" t="s">
        <v>576</v>
      </c>
      <c r="C164" s="2" t="s">
        <v>305</v>
      </c>
      <c r="D164" s="3">
        <v>18125.28</v>
      </c>
      <c r="E164" s="3">
        <v>0</v>
      </c>
      <c r="F164" s="3">
        <v>11789.63</v>
      </c>
      <c r="G164" s="3">
        <v>447607.39</v>
      </c>
      <c r="H164" s="3">
        <v>0</v>
      </c>
      <c r="I164" s="3">
        <v>105937.86</v>
      </c>
      <c r="J164" s="3">
        <v>0</v>
      </c>
      <c r="K164" s="3">
        <v>21536.37</v>
      </c>
      <c r="L164" s="3">
        <v>17708.349999999999</v>
      </c>
      <c r="M164" s="3">
        <v>0</v>
      </c>
      <c r="N164" s="3">
        <v>75</v>
      </c>
      <c r="O164" s="3">
        <v>14559.69</v>
      </c>
      <c r="P164" s="3">
        <v>134.15</v>
      </c>
      <c r="Q164" s="3">
        <v>1031.55</v>
      </c>
      <c r="R164" s="3">
        <v>2410.58</v>
      </c>
      <c r="S164" s="3">
        <v>2212.25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48650</v>
      </c>
      <c r="AB164">
        <v>236183.16</v>
      </c>
      <c r="AC164">
        <v>533.33000000000004</v>
      </c>
      <c r="AD164">
        <v>180884.7</v>
      </c>
      <c r="AE164">
        <v>0</v>
      </c>
      <c r="AF164">
        <v>28318.97</v>
      </c>
      <c r="AG164">
        <v>0</v>
      </c>
      <c r="AH164">
        <v>8839.7000000000007</v>
      </c>
      <c r="AI164">
        <v>2425.27</v>
      </c>
      <c r="AJ164">
        <v>2800.33</v>
      </c>
      <c r="AK164">
        <v>5962.89</v>
      </c>
      <c r="AL164">
        <v>1260</v>
      </c>
      <c r="AM164">
        <v>12652.5</v>
      </c>
      <c r="AN164">
        <v>1940.79</v>
      </c>
      <c r="AO164">
        <v>12073.57</v>
      </c>
      <c r="AP164">
        <v>2733.45</v>
      </c>
      <c r="AQ164">
        <v>12136.29</v>
      </c>
      <c r="AR164">
        <v>7485</v>
      </c>
      <c r="AS164">
        <v>821.58</v>
      </c>
      <c r="AT164">
        <v>10946.79</v>
      </c>
      <c r="AU164">
        <v>601.85</v>
      </c>
      <c r="AV164">
        <v>0</v>
      </c>
      <c r="AW164">
        <v>6338.08</v>
      </c>
      <c r="AX164">
        <v>2401.25</v>
      </c>
      <c r="AY164">
        <v>3117.35</v>
      </c>
      <c r="AZ164">
        <v>38635.440000000002</v>
      </c>
      <c r="BA164">
        <v>822.3</v>
      </c>
      <c r="BB164">
        <v>49390.71</v>
      </c>
      <c r="BC164" s="3">
        <v>15342.55</v>
      </c>
      <c r="BD164" s="3">
        <v>0</v>
      </c>
      <c r="BE164" s="3">
        <v>0</v>
      </c>
      <c r="BF164" s="3">
        <v>0</v>
      </c>
      <c r="BG164" s="3">
        <v>0</v>
      </c>
      <c r="BH164" s="3">
        <v>0</v>
      </c>
      <c r="BI164" s="3">
        <v>16504.8</v>
      </c>
      <c r="BJ164" s="3">
        <v>0</v>
      </c>
      <c r="BK164" s="3">
        <v>0</v>
      </c>
      <c r="BL164" s="3">
        <v>1</v>
      </c>
      <c r="BM164" s="3">
        <v>0</v>
      </c>
      <c r="BN164" s="3">
        <v>16273</v>
      </c>
      <c r="BO164" s="3">
        <v>0</v>
      </c>
      <c r="BP164" s="3">
        <v>0</v>
      </c>
      <c r="BQ164" s="3">
        <v>0</v>
      </c>
      <c r="BR164" s="3">
        <v>35341.03</v>
      </c>
      <c r="BS164" s="3">
        <v>12021.43</v>
      </c>
      <c r="BT164" s="3">
        <v>0</v>
      </c>
      <c r="BU164" s="3">
        <v>0</v>
      </c>
      <c r="BV164" s="3">
        <v>0</v>
      </c>
      <c r="BW164" s="3"/>
      <c r="BX164" s="2">
        <v>35341.03</v>
      </c>
      <c r="BY164" s="3">
        <f t="shared" si="67"/>
        <v>35341.03</v>
      </c>
      <c r="BZ164" s="3">
        <f t="shared" si="68"/>
        <v>0</v>
      </c>
      <c r="CB164" s="3">
        <f t="shared" si="72"/>
        <v>12021.43</v>
      </c>
      <c r="CC164" s="3">
        <f t="shared" si="69"/>
        <v>12021.43</v>
      </c>
      <c r="CD164" s="30">
        <f t="shared" si="70"/>
        <v>0</v>
      </c>
      <c r="CF164" s="24">
        <f t="shared" si="73"/>
        <v>35340.619999999879</v>
      </c>
      <c r="CG164" s="3">
        <f t="shared" si="74"/>
        <v>0</v>
      </c>
      <c r="CH164" s="3">
        <f t="shared" si="71"/>
        <v>0.41000000011990778</v>
      </c>
    </row>
    <row r="165" spans="1:90" ht="15" x14ac:dyDescent="0.25">
      <c r="A165" s="2">
        <v>2511</v>
      </c>
      <c r="B165" s="2" t="s">
        <v>577</v>
      </c>
      <c r="C165" s="2" t="s">
        <v>306</v>
      </c>
      <c r="D165" s="3">
        <v>114961.77</v>
      </c>
      <c r="E165" s="3">
        <v>-21029.83</v>
      </c>
      <c r="F165" s="3">
        <v>30922.45</v>
      </c>
      <c r="G165" s="3">
        <v>830501.3</v>
      </c>
      <c r="H165" s="3">
        <v>0</v>
      </c>
      <c r="I165" s="3">
        <v>106073.29</v>
      </c>
      <c r="J165" s="3">
        <v>0</v>
      </c>
      <c r="K165" s="3">
        <v>43443</v>
      </c>
      <c r="L165" s="3">
        <v>29033.75</v>
      </c>
      <c r="M165" s="3">
        <v>0</v>
      </c>
      <c r="N165" s="3">
        <v>0</v>
      </c>
      <c r="O165" s="3">
        <v>4052.73</v>
      </c>
      <c r="P165" s="3">
        <v>10581.86</v>
      </c>
      <c r="Q165" s="3">
        <v>16693.7</v>
      </c>
      <c r="R165" s="3">
        <v>11162.23</v>
      </c>
      <c r="S165" s="3">
        <v>0</v>
      </c>
      <c r="T165" s="3">
        <v>0</v>
      </c>
      <c r="U165" s="3">
        <v>0</v>
      </c>
      <c r="V165" s="3">
        <v>0</v>
      </c>
      <c r="W165" s="3">
        <v>45000</v>
      </c>
      <c r="X165" s="3">
        <v>0</v>
      </c>
      <c r="Y165" s="3">
        <v>0</v>
      </c>
      <c r="Z165" s="3">
        <v>0</v>
      </c>
      <c r="AA165" s="3">
        <v>44235</v>
      </c>
      <c r="AB165">
        <v>525865.25</v>
      </c>
      <c r="AC165">
        <v>0</v>
      </c>
      <c r="AD165">
        <v>249935.89</v>
      </c>
      <c r="AE165">
        <v>0</v>
      </c>
      <c r="AF165">
        <v>55053.04</v>
      </c>
      <c r="AG165">
        <v>0</v>
      </c>
      <c r="AH165">
        <v>24115.69</v>
      </c>
      <c r="AI165">
        <v>4704.07</v>
      </c>
      <c r="AJ165">
        <v>1677</v>
      </c>
      <c r="AK165">
        <v>9436.1</v>
      </c>
      <c r="AL165">
        <v>4495.88</v>
      </c>
      <c r="AM165">
        <v>18744.900000000001</v>
      </c>
      <c r="AN165">
        <v>1328.34</v>
      </c>
      <c r="AO165">
        <v>38717.18</v>
      </c>
      <c r="AP165">
        <v>3755.6</v>
      </c>
      <c r="AQ165">
        <v>29291.14</v>
      </c>
      <c r="AR165">
        <v>14970</v>
      </c>
      <c r="AS165">
        <v>2632.59</v>
      </c>
      <c r="AT165">
        <v>35753.870000000003</v>
      </c>
      <c r="AU165">
        <v>7764.41</v>
      </c>
      <c r="AV165">
        <v>0</v>
      </c>
      <c r="AW165">
        <v>7780.27</v>
      </c>
      <c r="AX165">
        <v>5282.58</v>
      </c>
      <c r="AY165">
        <v>3436.77</v>
      </c>
      <c r="AZ165">
        <v>57392.639999999999</v>
      </c>
      <c r="BA165">
        <v>31739.919999999998</v>
      </c>
      <c r="BB165">
        <v>37509.410000000003</v>
      </c>
      <c r="BC165" s="3">
        <v>17015.13</v>
      </c>
      <c r="BD165" s="3">
        <v>0</v>
      </c>
      <c r="BE165" s="3">
        <v>0</v>
      </c>
      <c r="BF165" s="3">
        <v>0</v>
      </c>
      <c r="BG165" s="3">
        <v>26588.09</v>
      </c>
      <c r="BH165" s="3">
        <v>0</v>
      </c>
      <c r="BI165" s="3">
        <v>20074.14</v>
      </c>
      <c r="BJ165" s="3">
        <v>0</v>
      </c>
      <c r="BK165" s="3">
        <v>0</v>
      </c>
      <c r="BL165" s="3">
        <v>1</v>
      </c>
      <c r="BM165" s="3">
        <v>0</v>
      </c>
      <c r="BN165" s="3">
        <v>16954.34</v>
      </c>
      <c r="BO165" s="3">
        <v>12035</v>
      </c>
      <c r="BP165" s="3">
        <v>1669.95</v>
      </c>
      <c r="BQ165" s="3">
        <v>0</v>
      </c>
      <c r="BR165" s="3">
        <v>22341.200000000001</v>
      </c>
      <c r="BS165" s="3">
        <v>20337.3</v>
      </c>
      <c r="BT165" s="3">
        <v>0</v>
      </c>
      <c r="BU165" s="3">
        <v>-2617.9200000000019</v>
      </c>
      <c r="BV165" s="3">
        <v>0</v>
      </c>
      <c r="BW165" s="3"/>
      <c r="BX165" s="2">
        <v>19723.28</v>
      </c>
      <c r="BY165" s="3">
        <f t="shared" si="67"/>
        <v>19723.28</v>
      </c>
      <c r="BZ165" s="3">
        <f t="shared" si="68"/>
        <v>0</v>
      </c>
      <c r="CB165" s="3">
        <f t="shared" si="72"/>
        <v>20337.3</v>
      </c>
      <c r="CC165" s="3">
        <f t="shared" si="69"/>
        <v>20337.3</v>
      </c>
      <c r="CD165" s="30">
        <f t="shared" si="70"/>
        <v>0</v>
      </c>
      <c r="CF165" s="24">
        <f t="shared" si="73"/>
        <v>22340.960000000428</v>
      </c>
      <c r="CG165" s="3">
        <f t="shared" si="74"/>
        <v>-2617.9200000000019</v>
      </c>
      <c r="CH165" s="3">
        <f t="shared" si="71"/>
        <v>0.23999999957231921</v>
      </c>
    </row>
    <row r="166" spans="1:90" ht="15" x14ac:dyDescent="0.25">
      <c r="A166" s="2">
        <v>2618</v>
      </c>
      <c r="B166" s="2" t="s">
        <v>578</v>
      </c>
      <c r="C166" s="2" t="s">
        <v>307</v>
      </c>
      <c r="D166" s="3">
        <v>24136.35</v>
      </c>
      <c r="E166" s="3">
        <v>0</v>
      </c>
      <c r="F166" s="3">
        <v>24890.46</v>
      </c>
      <c r="G166" s="3">
        <v>1556774.46</v>
      </c>
      <c r="H166" s="3">
        <v>0</v>
      </c>
      <c r="I166" s="3">
        <v>127859.15</v>
      </c>
      <c r="J166" s="3">
        <v>0</v>
      </c>
      <c r="K166" s="3">
        <v>130493</v>
      </c>
      <c r="L166" s="3">
        <v>72570</v>
      </c>
      <c r="M166" s="3">
        <v>0</v>
      </c>
      <c r="N166" s="3">
        <v>8415.75</v>
      </c>
      <c r="O166" s="3">
        <v>5766.75</v>
      </c>
      <c r="P166" s="3">
        <v>37498.910000000003</v>
      </c>
      <c r="Q166" s="3">
        <v>9466.75</v>
      </c>
      <c r="R166" s="3">
        <v>5484.29</v>
      </c>
      <c r="S166" s="3">
        <v>10657.22</v>
      </c>
      <c r="T166" s="3">
        <v>0</v>
      </c>
      <c r="U166" s="3">
        <v>0</v>
      </c>
      <c r="V166" s="3">
        <v>0</v>
      </c>
      <c r="W166" s="3">
        <v>13948.02</v>
      </c>
      <c r="X166" s="3">
        <v>0</v>
      </c>
      <c r="Y166" s="3">
        <v>0</v>
      </c>
      <c r="Z166" s="3">
        <v>0</v>
      </c>
      <c r="AA166" s="3">
        <v>62556</v>
      </c>
      <c r="AB166">
        <v>957395.96</v>
      </c>
      <c r="AC166">
        <v>13928.03</v>
      </c>
      <c r="AD166">
        <v>537859.05000000005</v>
      </c>
      <c r="AE166">
        <v>76705.62</v>
      </c>
      <c r="AF166">
        <v>64411.48</v>
      </c>
      <c r="AG166">
        <v>0</v>
      </c>
      <c r="AH166">
        <v>55792</v>
      </c>
      <c r="AI166">
        <v>11908.42</v>
      </c>
      <c r="AJ166">
        <v>6296.72</v>
      </c>
      <c r="AK166">
        <v>17949.7</v>
      </c>
      <c r="AL166">
        <v>7934.3</v>
      </c>
      <c r="AM166">
        <v>7008.02</v>
      </c>
      <c r="AN166">
        <v>1627.92</v>
      </c>
      <c r="AO166">
        <v>6186.5</v>
      </c>
      <c r="AP166">
        <v>5979.49</v>
      </c>
      <c r="AQ166">
        <v>51079.93</v>
      </c>
      <c r="AR166">
        <v>42752</v>
      </c>
      <c r="AS166">
        <v>6860.35</v>
      </c>
      <c r="AT166">
        <v>47719.57</v>
      </c>
      <c r="AU166">
        <v>29933.68</v>
      </c>
      <c r="AV166">
        <v>0</v>
      </c>
      <c r="AW166">
        <v>2611.37</v>
      </c>
      <c r="AX166">
        <v>9944</v>
      </c>
      <c r="AY166">
        <v>13160.47</v>
      </c>
      <c r="AZ166">
        <v>105567.62</v>
      </c>
      <c r="BA166">
        <v>50322.66</v>
      </c>
      <c r="BB166">
        <v>59551.6</v>
      </c>
      <c r="BC166" s="3">
        <v>35773.64</v>
      </c>
      <c r="BD166" s="3">
        <v>0</v>
      </c>
      <c r="BE166" s="3">
        <v>0</v>
      </c>
      <c r="BF166" s="3">
        <v>0</v>
      </c>
      <c r="BG166" s="3">
        <v>0</v>
      </c>
      <c r="BH166" s="3">
        <v>0</v>
      </c>
      <c r="BI166" s="3">
        <v>25506.43</v>
      </c>
      <c r="BJ166" s="3">
        <v>0</v>
      </c>
      <c r="BK166" s="3">
        <v>0</v>
      </c>
      <c r="BL166" s="3">
        <v>1</v>
      </c>
      <c r="BM166" s="3">
        <v>0</v>
      </c>
      <c r="BN166" s="3">
        <v>14299.47</v>
      </c>
      <c r="BO166" s="3">
        <v>0</v>
      </c>
      <c r="BP166" s="3">
        <v>0</v>
      </c>
      <c r="BQ166" s="3">
        <v>0</v>
      </c>
      <c r="BR166" s="3">
        <v>-174581.49</v>
      </c>
      <c r="BS166" s="3">
        <v>36097.42</v>
      </c>
      <c r="BT166" s="3">
        <v>0</v>
      </c>
      <c r="BU166" s="3">
        <v>13948.02</v>
      </c>
      <c r="BV166" s="3">
        <v>0</v>
      </c>
      <c r="BW166" s="3"/>
      <c r="BX166" s="2">
        <v>-160633.47</v>
      </c>
      <c r="BY166" s="3">
        <f t="shared" si="67"/>
        <v>-160633.47</v>
      </c>
      <c r="BZ166" s="3">
        <f t="shared" si="68"/>
        <v>0</v>
      </c>
      <c r="CA166" s="23"/>
      <c r="CB166" s="3">
        <f t="shared" si="72"/>
        <v>36097.42</v>
      </c>
      <c r="CC166" s="3">
        <f t="shared" si="69"/>
        <v>36097.42</v>
      </c>
      <c r="CD166" s="30">
        <f t="shared" si="70"/>
        <v>0</v>
      </c>
      <c r="CF166" s="24">
        <f t="shared" si="73"/>
        <v>-174581.47000000067</v>
      </c>
      <c r="CG166" s="3">
        <f t="shared" si="74"/>
        <v>13948.02</v>
      </c>
      <c r="CH166" s="3">
        <f t="shared" si="71"/>
        <v>-1.9999999331048457E-2</v>
      </c>
    </row>
    <row r="167" spans="1:90" ht="15" x14ac:dyDescent="0.25">
      <c r="A167" s="2">
        <v>2622</v>
      </c>
      <c r="B167" s="2" t="s">
        <v>579</v>
      </c>
      <c r="C167" s="2" t="s">
        <v>308</v>
      </c>
      <c r="D167" s="3">
        <v>88973.57</v>
      </c>
      <c r="E167" s="3">
        <v>17337.75</v>
      </c>
      <c r="F167" s="3">
        <v>10618.05</v>
      </c>
      <c r="G167" s="3">
        <v>1097156.7</v>
      </c>
      <c r="H167" s="3">
        <v>0</v>
      </c>
      <c r="I167" s="3">
        <v>58657.86</v>
      </c>
      <c r="J167" s="3">
        <v>0</v>
      </c>
      <c r="K167" s="3">
        <v>75360</v>
      </c>
      <c r="L167" s="3">
        <v>46554.75</v>
      </c>
      <c r="M167" s="3">
        <v>0</v>
      </c>
      <c r="N167" s="3">
        <v>6660.78</v>
      </c>
      <c r="O167" s="3">
        <v>31243.79</v>
      </c>
      <c r="P167" s="3">
        <v>31495.39</v>
      </c>
      <c r="Q167" s="3">
        <v>10034.120000000001</v>
      </c>
      <c r="R167" s="3">
        <v>4491.3599999999997</v>
      </c>
      <c r="S167" s="3">
        <v>6244</v>
      </c>
      <c r="T167" s="3">
        <v>0</v>
      </c>
      <c r="U167" s="3">
        <v>0</v>
      </c>
      <c r="V167" s="3">
        <v>0</v>
      </c>
      <c r="W167" s="3">
        <v>6722.03</v>
      </c>
      <c r="X167" s="3">
        <v>0</v>
      </c>
      <c r="Y167" s="3">
        <v>0</v>
      </c>
      <c r="Z167" s="3">
        <v>0</v>
      </c>
      <c r="AA167" s="3">
        <v>52367</v>
      </c>
      <c r="AB167">
        <v>594338.11</v>
      </c>
      <c r="AC167">
        <v>6015.93</v>
      </c>
      <c r="AD167">
        <v>262223.09000000003</v>
      </c>
      <c r="AE167">
        <v>0</v>
      </c>
      <c r="AF167">
        <v>60792.92</v>
      </c>
      <c r="AG167">
        <v>0</v>
      </c>
      <c r="AH167">
        <v>19872.400000000001</v>
      </c>
      <c r="AI167">
        <v>5235.71</v>
      </c>
      <c r="AJ167">
        <v>6404.32</v>
      </c>
      <c r="AK167">
        <v>14764.12</v>
      </c>
      <c r="AL167">
        <v>5202.1000000000004</v>
      </c>
      <c r="AM167">
        <v>21226.73</v>
      </c>
      <c r="AN167">
        <v>-1214.0899999999999</v>
      </c>
      <c r="AO167">
        <v>75535.5</v>
      </c>
      <c r="AP167">
        <v>4359.53</v>
      </c>
      <c r="AQ167">
        <v>42055.57</v>
      </c>
      <c r="AR167">
        <v>18088.75</v>
      </c>
      <c r="AS167">
        <v>2895.33</v>
      </c>
      <c r="AT167">
        <v>54695.74</v>
      </c>
      <c r="AU167">
        <v>3844.59</v>
      </c>
      <c r="AV167">
        <v>0</v>
      </c>
      <c r="AW167">
        <v>14260.57</v>
      </c>
      <c r="AX167">
        <v>6808.81</v>
      </c>
      <c r="AY167">
        <v>7275.34</v>
      </c>
      <c r="AZ167">
        <v>87177.15</v>
      </c>
      <c r="BA167">
        <v>36158.620000000003</v>
      </c>
      <c r="BB167">
        <v>13746.67</v>
      </c>
      <c r="BC167" s="3">
        <v>32692.15</v>
      </c>
      <c r="BD167" s="3">
        <v>0</v>
      </c>
      <c r="BE167" s="3">
        <v>0</v>
      </c>
      <c r="BF167" s="3">
        <v>0</v>
      </c>
      <c r="BG167" s="3">
        <v>0</v>
      </c>
      <c r="BH167" s="3">
        <v>11241.5</v>
      </c>
      <c r="BI167" s="3">
        <v>22206.98</v>
      </c>
      <c r="BJ167" s="3">
        <v>0</v>
      </c>
      <c r="BK167" s="3">
        <v>0</v>
      </c>
      <c r="BL167" s="3">
        <v>1</v>
      </c>
      <c r="BM167" s="3">
        <v>0</v>
      </c>
      <c r="BN167" s="3">
        <v>7500</v>
      </c>
      <c r="BO167" s="3">
        <v>0</v>
      </c>
      <c r="BP167" s="3">
        <v>18621.36</v>
      </c>
      <c r="BQ167" s="3">
        <v>0</v>
      </c>
      <c r="BR167" s="3">
        <v>114783.5</v>
      </c>
      <c r="BS167" s="3">
        <v>6703.67</v>
      </c>
      <c r="BT167" s="3">
        <v>0</v>
      </c>
      <c r="BU167" s="3">
        <v>12818.279999999999</v>
      </c>
      <c r="BV167" s="3">
        <v>0</v>
      </c>
      <c r="BW167" s="3"/>
      <c r="BX167" s="2">
        <v>127601.78</v>
      </c>
      <c r="BY167" s="3">
        <f t="shared" si="67"/>
        <v>127601.78</v>
      </c>
      <c r="BZ167" s="3">
        <f t="shared" si="68"/>
        <v>0</v>
      </c>
      <c r="CB167" s="3">
        <f t="shared" si="72"/>
        <v>6703.6699999999983</v>
      </c>
      <c r="CC167" s="3">
        <f t="shared" si="69"/>
        <v>6703.67</v>
      </c>
      <c r="CD167" s="30">
        <f t="shared" si="70"/>
        <v>0</v>
      </c>
      <c r="CF167" s="24">
        <f t="shared" si="73"/>
        <v>114783.65999999992</v>
      </c>
      <c r="CG167" s="3">
        <f t="shared" si="74"/>
        <v>12818.279999999999</v>
      </c>
      <c r="CH167" s="3">
        <f t="shared" si="71"/>
        <v>-0.15999999991618097</v>
      </c>
    </row>
    <row r="168" spans="1:90" ht="15" x14ac:dyDescent="0.25">
      <c r="A168" s="2">
        <v>2623</v>
      </c>
      <c r="B168" s="2" t="s">
        <v>580</v>
      </c>
      <c r="C168" s="2" t="s">
        <v>309</v>
      </c>
      <c r="D168" s="3">
        <v>90258.31</v>
      </c>
      <c r="E168" s="3">
        <v>-65096.5</v>
      </c>
      <c r="F168" s="3">
        <v>-343.84</v>
      </c>
      <c r="G168" s="3">
        <v>442003.39</v>
      </c>
      <c r="H168" s="3">
        <v>0</v>
      </c>
      <c r="I168" s="3">
        <v>48302.7</v>
      </c>
      <c r="J168" s="3">
        <v>0</v>
      </c>
      <c r="K168" s="3">
        <v>6925</v>
      </c>
      <c r="L168" s="3">
        <v>15571.5</v>
      </c>
      <c r="M168" s="3">
        <v>0</v>
      </c>
      <c r="N168" s="3">
        <v>0</v>
      </c>
      <c r="O168" s="3">
        <v>4344.8999999999996</v>
      </c>
      <c r="P168" s="3">
        <v>4427.41</v>
      </c>
      <c r="Q168" s="3">
        <v>630.20000000000005</v>
      </c>
      <c r="R168" s="3">
        <v>179.76</v>
      </c>
      <c r="S168" s="3">
        <v>5175</v>
      </c>
      <c r="T168" s="3">
        <v>0</v>
      </c>
      <c r="U168" s="3">
        <v>0</v>
      </c>
      <c r="V168" s="3">
        <v>0</v>
      </c>
      <c r="W168" s="3">
        <v>20390.099999999999</v>
      </c>
      <c r="X168" s="3">
        <v>0</v>
      </c>
      <c r="Y168" s="3">
        <v>0</v>
      </c>
      <c r="Z168" s="3">
        <v>0</v>
      </c>
      <c r="AA168" s="3">
        <v>30725</v>
      </c>
      <c r="AB168">
        <v>266954.62</v>
      </c>
      <c r="AC168">
        <v>5867.53</v>
      </c>
      <c r="AD168">
        <v>105614.44</v>
      </c>
      <c r="AE168">
        <v>0</v>
      </c>
      <c r="AF168">
        <v>24502.639999999999</v>
      </c>
      <c r="AG168">
        <v>0</v>
      </c>
      <c r="AH168">
        <v>14114.4</v>
      </c>
      <c r="AI168">
        <v>2261.13</v>
      </c>
      <c r="AJ168">
        <v>4530.42</v>
      </c>
      <c r="AK168">
        <v>5571.46</v>
      </c>
      <c r="AL168">
        <v>1171.3</v>
      </c>
      <c r="AM168">
        <v>12475.95</v>
      </c>
      <c r="AN168">
        <v>0</v>
      </c>
      <c r="AO168">
        <v>19776.59</v>
      </c>
      <c r="AP168">
        <v>512.96</v>
      </c>
      <c r="AQ168">
        <v>10597.16</v>
      </c>
      <c r="AR168">
        <v>4491</v>
      </c>
      <c r="AS168">
        <v>882.33</v>
      </c>
      <c r="AT168" s="25">
        <v>31475.360000000001</v>
      </c>
      <c r="AU168">
        <v>5801.49</v>
      </c>
      <c r="AV168">
        <v>0</v>
      </c>
      <c r="AW168">
        <v>1107.52</v>
      </c>
      <c r="AX168">
        <v>2407.42</v>
      </c>
      <c r="AY168">
        <v>4462.63</v>
      </c>
      <c r="AZ168">
        <v>30180.15</v>
      </c>
      <c r="BA168">
        <v>688.5</v>
      </c>
      <c r="BB168">
        <v>8024.25</v>
      </c>
      <c r="BC168" s="3">
        <v>14498.45</v>
      </c>
      <c r="BD168" s="3">
        <v>0</v>
      </c>
      <c r="BE168" s="3">
        <v>0</v>
      </c>
      <c r="BF168" s="3">
        <v>0</v>
      </c>
      <c r="BG168" s="3">
        <v>18636.12</v>
      </c>
      <c r="BH168" s="3">
        <v>0</v>
      </c>
      <c r="BI168" s="3">
        <v>16755.28</v>
      </c>
      <c r="BJ168" s="3">
        <v>0</v>
      </c>
      <c r="BK168" s="3">
        <v>0</v>
      </c>
      <c r="BL168" s="3">
        <v>1</v>
      </c>
      <c r="BM168" s="3">
        <v>0</v>
      </c>
      <c r="BN168" s="3">
        <v>2527.5500000000002</v>
      </c>
      <c r="BO168" s="3">
        <v>0</v>
      </c>
      <c r="BP168" s="3">
        <v>1575.6</v>
      </c>
      <c r="BQ168" s="3">
        <v>0</v>
      </c>
      <c r="BR168" s="3">
        <v>70573.84</v>
      </c>
      <c r="BS168" s="3">
        <v>12308.29</v>
      </c>
      <c r="BT168" s="3">
        <v>0</v>
      </c>
      <c r="BU168" s="3">
        <v>-63342.520000000004</v>
      </c>
      <c r="BV168" s="3">
        <v>0</v>
      </c>
      <c r="BW168" s="3"/>
      <c r="BX168" s="2">
        <v>7231.32</v>
      </c>
      <c r="BY168" s="3">
        <f t="shared" si="67"/>
        <v>7231.3199999999924</v>
      </c>
      <c r="BZ168" s="3">
        <f t="shared" si="68"/>
        <v>-7.2759576141834259E-12</v>
      </c>
      <c r="CB168" s="3">
        <f t="shared" si="72"/>
        <v>12308.289999999999</v>
      </c>
      <c r="CC168" s="3">
        <f t="shared" si="69"/>
        <v>12308.29</v>
      </c>
      <c r="CD168" s="30">
        <f t="shared" si="70"/>
        <v>0</v>
      </c>
      <c r="CF168" s="24">
        <f t="shared" si="73"/>
        <v>70573.470000000088</v>
      </c>
      <c r="CG168" s="3">
        <f t="shared" si="74"/>
        <v>-63342.520000000004</v>
      </c>
      <c r="CH168" s="3">
        <f t="shared" si="71"/>
        <v>0.3699999999080319</v>
      </c>
    </row>
    <row r="169" spans="1:90" ht="15" x14ac:dyDescent="0.25">
      <c r="A169" s="2">
        <v>2624</v>
      </c>
      <c r="B169" s="2" t="s">
        <v>581</v>
      </c>
      <c r="C169" s="2" t="s">
        <v>310</v>
      </c>
      <c r="D169" s="3">
        <v>249911.61</v>
      </c>
      <c r="E169" s="3">
        <v>0</v>
      </c>
      <c r="F169" s="3">
        <v>17365.23</v>
      </c>
      <c r="G169" s="3">
        <v>1373869</v>
      </c>
      <c r="H169" s="3">
        <v>0</v>
      </c>
      <c r="I169" s="3">
        <v>53122.93</v>
      </c>
      <c r="J169" s="3">
        <v>0</v>
      </c>
      <c r="K169" s="3">
        <v>107773</v>
      </c>
      <c r="L169" s="3">
        <v>63245.88</v>
      </c>
      <c r="M169" s="3">
        <v>0</v>
      </c>
      <c r="N169" s="3">
        <v>5227.95</v>
      </c>
      <c r="O169" s="3">
        <v>29224.99</v>
      </c>
      <c r="P169" s="3">
        <v>22145.59</v>
      </c>
      <c r="Q169" s="3">
        <v>21806.61</v>
      </c>
      <c r="R169" s="3">
        <v>141.34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66591</v>
      </c>
      <c r="AB169">
        <v>823103.9</v>
      </c>
      <c r="AC169">
        <v>72043.17</v>
      </c>
      <c r="AD169">
        <v>311317.68</v>
      </c>
      <c r="AE169">
        <v>0</v>
      </c>
      <c r="AF169">
        <v>101984.18</v>
      </c>
      <c r="AG169">
        <v>0</v>
      </c>
      <c r="AH169">
        <v>72969.05</v>
      </c>
      <c r="AI169">
        <v>8017.16</v>
      </c>
      <c r="AJ169">
        <v>4044.4</v>
      </c>
      <c r="AK169">
        <v>19126.54</v>
      </c>
      <c r="AL169">
        <v>4108.16</v>
      </c>
      <c r="AM169">
        <v>28483.84</v>
      </c>
      <c r="AN169">
        <v>3502.9399999999996</v>
      </c>
      <c r="AO169">
        <v>79236.11</v>
      </c>
      <c r="AP169">
        <v>4622.1400000000003</v>
      </c>
      <c r="AQ169">
        <v>40136.959999999999</v>
      </c>
      <c r="AR169">
        <v>17964</v>
      </c>
      <c r="AS169">
        <v>4286.51</v>
      </c>
      <c r="AT169">
        <v>81255.7</v>
      </c>
      <c r="AU169">
        <v>9500.16</v>
      </c>
      <c r="AV169">
        <v>0</v>
      </c>
      <c r="AW169">
        <v>1075.99</v>
      </c>
      <c r="AX169">
        <v>8955.25</v>
      </c>
      <c r="AY169">
        <v>6918.19</v>
      </c>
      <c r="AZ169">
        <v>102917.57</v>
      </c>
      <c r="BA169">
        <v>190</v>
      </c>
      <c r="BB169">
        <v>23151.26</v>
      </c>
      <c r="BC169" s="3">
        <v>26515.13</v>
      </c>
      <c r="BD169" s="3">
        <v>0</v>
      </c>
      <c r="BE169" s="3">
        <v>0</v>
      </c>
      <c r="BF169" s="3">
        <v>0</v>
      </c>
      <c r="BG169" s="3">
        <v>0</v>
      </c>
      <c r="BH169" s="3">
        <v>0</v>
      </c>
      <c r="BI169" s="3">
        <v>24175.75</v>
      </c>
      <c r="BJ169" s="3">
        <v>0</v>
      </c>
      <c r="BK169" s="3">
        <v>0</v>
      </c>
      <c r="BL169" s="3">
        <v>1</v>
      </c>
      <c r="BM169" s="3">
        <v>0</v>
      </c>
      <c r="BN169" s="3">
        <v>0</v>
      </c>
      <c r="BO169" s="3">
        <v>0</v>
      </c>
      <c r="BP169" s="3">
        <v>0</v>
      </c>
      <c r="BQ169" s="3">
        <v>0</v>
      </c>
      <c r="BR169" s="3">
        <v>137633.47</v>
      </c>
      <c r="BS169" s="3">
        <v>41540.980000000003</v>
      </c>
      <c r="BT169" s="3">
        <v>0</v>
      </c>
      <c r="BU169" s="3">
        <v>0</v>
      </c>
      <c r="BV169" s="3">
        <v>0</v>
      </c>
      <c r="BW169" s="3"/>
      <c r="BX169" s="2">
        <v>137633.47</v>
      </c>
      <c r="BY169" s="3">
        <f t="shared" si="67"/>
        <v>137633.47</v>
      </c>
      <c r="BZ169" s="3">
        <f t="shared" si="68"/>
        <v>0</v>
      </c>
      <c r="CB169" s="3">
        <f t="shared" si="72"/>
        <v>41540.979999999996</v>
      </c>
      <c r="CC169" s="3">
        <f t="shared" si="69"/>
        <v>41540.980000000003</v>
      </c>
      <c r="CD169" s="30">
        <f t="shared" si="70"/>
        <v>0</v>
      </c>
      <c r="CF169" s="24">
        <f t="shared" si="73"/>
        <v>137633.91000000038</v>
      </c>
      <c r="CG169" s="3">
        <f t="shared" si="74"/>
        <v>0</v>
      </c>
      <c r="CH169" s="3">
        <f t="shared" si="71"/>
        <v>-0.4400000003806781</v>
      </c>
    </row>
    <row r="170" spans="1:90" ht="15" x14ac:dyDescent="0.25">
      <c r="A170" s="2">
        <v>2625</v>
      </c>
      <c r="B170" s="2" t="s">
        <v>582</v>
      </c>
      <c r="C170" s="23" t="s">
        <v>311</v>
      </c>
      <c r="D170" s="24">
        <v>60892.72</v>
      </c>
      <c r="E170" s="24">
        <v>0</v>
      </c>
      <c r="F170" s="24">
        <v>6720.91</v>
      </c>
      <c r="G170" s="24">
        <v>551295.49</v>
      </c>
      <c r="H170" s="24">
        <v>0</v>
      </c>
      <c r="I170" s="24">
        <v>19142.09</v>
      </c>
      <c r="J170" s="24">
        <v>0</v>
      </c>
      <c r="K170" s="24">
        <v>26020</v>
      </c>
      <c r="L170" s="24">
        <v>18990.5</v>
      </c>
      <c r="M170" s="24">
        <v>0</v>
      </c>
      <c r="N170" s="24">
        <v>960</v>
      </c>
      <c r="O170" s="24">
        <v>6105.98</v>
      </c>
      <c r="P170" s="24">
        <v>7287.59</v>
      </c>
      <c r="Q170" s="24">
        <v>4502.67</v>
      </c>
      <c r="R170" s="24">
        <v>375.11</v>
      </c>
      <c r="S170" s="24">
        <v>0</v>
      </c>
      <c r="T170" s="3">
        <v>0</v>
      </c>
      <c r="U170" s="3">
        <v>0</v>
      </c>
      <c r="V170" s="3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35500</v>
      </c>
      <c r="AB170">
        <v>264703.53000000003</v>
      </c>
      <c r="AC170">
        <v>7765.13</v>
      </c>
      <c r="AD170">
        <v>102795.3</v>
      </c>
      <c r="AE170">
        <v>17898.11</v>
      </c>
      <c r="AF170">
        <v>31478.47</v>
      </c>
      <c r="AG170">
        <v>0</v>
      </c>
      <c r="AH170">
        <v>10875.59</v>
      </c>
      <c r="AI170">
        <v>3013.24</v>
      </c>
      <c r="AJ170">
        <v>618.41999999999996</v>
      </c>
      <c r="AK170">
        <v>5782.44</v>
      </c>
      <c r="AL170">
        <v>1409.57</v>
      </c>
      <c r="AM170">
        <v>5139.1099999999997</v>
      </c>
      <c r="AN170">
        <v>0</v>
      </c>
      <c r="AO170">
        <v>1298.02</v>
      </c>
      <c r="AP170">
        <v>1781.4</v>
      </c>
      <c r="AQ170">
        <v>17728.3</v>
      </c>
      <c r="AR170">
        <v>8108.75</v>
      </c>
      <c r="AS170">
        <v>21491.89</v>
      </c>
      <c r="AT170">
        <v>36034.51</v>
      </c>
      <c r="AU170">
        <v>5372.72</v>
      </c>
      <c r="AV170">
        <v>0</v>
      </c>
      <c r="AW170">
        <v>5299.24</v>
      </c>
      <c r="AX170">
        <v>2853</v>
      </c>
      <c r="AY170">
        <v>5459.45</v>
      </c>
      <c r="AZ170">
        <v>38966.720000000001</v>
      </c>
      <c r="BA170">
        <v>15475</v>
      </c>
      <c r="BB170">
        <v>15474.63</v>
      </c>
      <c r="BC170" s="24">
        <v>13035.17</v>
      </c>
      <c r="BD170" s="24">
        <v>0</v>
      </c>
      <c r="BE170" s="24">
        <v>0</v>
      </c>
      <c r="BF170" s="24">
        <v>0</v>
      </c>
      <c r="BG170" s="24">
        <v>0</v>
      </c>
      <c r="BH170" s="24">
        <v>0</v>
      </c>
      <c r="BI170" s="24">
        <v>17162.310000000001</v>
      </c>
      <c r="BJ170" s="24">
        <v>0</v>
      </c>
      <c r="BK170" s="24">
        <v>0</v>
      </c>
      <c r="BL170" s="24">
        <v>1</v>
      </c>
      <c r="BM170" s="3">
        <v>0</v>
      </c>
      <c r="BN170" s="24">
        <v>5500</v>
      </c>
      <c r="BO170" s="24">
        <v>6859.6</v>
      </c>
      <c r="BP170" s="24">
        <v>1908</v>
      </c>
      <c r="BQ170" s="24">
        <v>0</v>
      </c>
      <c r="BR170" s="3">
        <v>91214.69</v>
      </c>
      <c r="BS170" s="3">
        <v>9615.6200000000008</v>
      </c>
      <c r="BT170" s="3">
        <v>0</v>
      </c>
      <c r="BU170" s="3">
        <v>0</v>
      </c>
      <c r="BV170" s="3">
        <v>0</v>
      </c>
      <c r="BW170" s="3"/>
      <c r="BX170" s="2">
        <v>91214.69</v>
      </c>
      <c r="BY170" s="24">
        <f t="shared" si="67"/>
        <v>91214.69</v>
      </c>
      <c r="BZ170" s="24">
        <f t="shared" si="68"/>
        <v>0</v>
      </c>
      <c r="CA170" s="23"/>
      <c r="CB170" s="24">
        <f t="shared" si="72"/>
        <v>9615.6200000000008</v>
      </c>
      <c r="CC170" s="24">
        <f t="shared" si="69"/>
        <v>9615.6200000000008</v>
      </c>
      <c r="CD170" s="30">
        <f t="shared" si="70"/>
        <v>0</v>
      </c>
      <c r="CE170" s="23"/>
      <c r="CF170" s="24">
        <f t="shared" si="73"/>
        <v>91214.439999999944</v>
      </c>
      <c r="CG170" s="3">
        <f t="shared" si="74"/>
        <v>0</v>
      </c>
      <c r="CH170" s="3">
        <f t="shared" si="71"/>
        <v>0.25000000005820766</v>
      </c>
      <c r="CI170" s="23"/>
      <c r="CJ170" s="23"/>
    </row>
    <row r="171" spans="1:90" ht="15" x14ac:dyDescent="0.25">
      <c r="A171" s="2">
        <v>2626</v>
      </c>
      <c r="B171" s="2" t="s">
        <v>583</v>
      </c>
      <c r="C171" s="23" t="s">
        <v>312</v>
      </c>
      <c r="D171" s="24">
        <v>127061.84</v>
      </c>
      <c r="E171" s="24">
        <v>-11277.98</v>
      </c>
      <c r="F171" s="24">
        <v>5911.26</v>
      </c>
      <c r="G171" s="24">
        <v>911041.39</v>
      </c>
      <c r="H171" s="24">
        <v>0</v>
      </c>
      <c r="I171" s="24">
        <v>31625.86</v>
      </c>
      <c r="J171" s="24">
        <v>0</v>
      </c>
      <c r="K171" s="24">
        <v>96150</v>
      </c>
      <c r="L171" s="24">
        <v>50178.63</v>
      </c>
      <c r="M171" s="24">
        <v>0</v>
      </c>
      <c r="N171" s="24">
        <v>0</v>
      </c>
      <c r="O171" s="24">
        <v>14550.04</v>
      </c>
      <c r="P171" s="24">
        <v>22858.78</v>
      </c>
      <c r="Q171" s="24">
        <v>2302.5100000000002</v>
      </c>
      <c r="R171" s="24">
        <v>4746.95</v>
      </c>
      <c r="S171" s="24">
        <v>4408</v>
      </c>
      <c r="T171" s="3">
        <v>0</v>
      </c>
      <c r="U171" s="3">
        <v>0</v>
      </c>
      <c r="V171" s="3">
        <v>0</v>
      </c>
      <c r="W171" s="24">
        <v>11047.3</v>
      </c>
      <c r="X171" s="24">
        <v>0</v>
      </c>
      <c r="Y171" s="24">
        <v>0</v>
      </c>
      <c r="Z171" s="24">
        <v>0</v>
      </c>
      <c r="AA171" s="24">
        <v>39265</v>
      </c>
      <c r="AB171">
        <v>536174.76</v>
      </c>
      <c r="AC171">
        <v>12562.47</v>
      </c>
      <c r="AD171">
        <v>193949.47</v>
      </c>
      <c r="AE171">
        <v>0</v>
      </c>
      <c r="AF171">
        <v>59847.99</v>
      </c>
      <c r="AG171">
        <v>18.3</v>
      </c>
      <c r="AH171">
        <v>27257.22</v>
      </c>
      <c r="AI171">
        <v>4151.42</v>
      </c>
      <c r="AJ171">
        <v>3253.42</v>
      </c>
      <c r="AK171">
        <v>10287.67</v>
      </c>
      <c r="AL171">
        <v>2558.1</v>
      </c>
      <c r="AM171">
        <v>19552.41</v>
      </c>
      <c r="AN171">
        <v>3730.24</v>
      </c>
      <c r="AO171">
        <v>59370.45</v>
      </c>
      <c r="AP171">
        <v>8370.33</v>
      </c>
      <c r="AQ171">
        <v>33334.78</v>
      </c>
      <c r="AR171">
        <v>33024</v>
      </c>
      <c r="AS171">
        <v>4710.55</v>
      </c>
      <c r="AT171">
        <v>33007.83</v>
      </c>
      <c r="AU171">
        <v>8157.63</v>
      </c>
      <c r="AV171">
        <v>0</v>
      </c>
      <c r="AW171">
        <v>2542.4699999999998</v>
      </c>
      <c r="AX171">
        <v>5549</v>
      </c>
      <c r="AY171">
        <v>6169.92</v>
      </c>
      <c r="AZ171">
        <v>74803.53</v>
      </c>
      <c r="BA171">
        <v>13500</v>
      </c>
      <c r="BB171">
        <v>29739.279999999999</v>
      </c>
      <c r="BC171" s="24">
        <v>23071.02</v>
      </c>
      <c r="BD171" s="24">
        <v>0</v>
      </c>
      <c r="BE171" s="24">
        <v>0</v>
      </c>
      <c r="BF171" s="24">
        <v>0</v>
      </c>
      <c r="BG171" s="24">
        <v>12138.93</v>
      </c>
      <c r="BH171" s="24">
        <v>0</v>
      </c>
      <c r="BI171" s="24">
        <v>20199.38</v>
      </c>
      <c r="BJ171" s="24">
        <v>0</v>
      </c>
      <c r="BK171" s="24">
        <v>0</v>
      </c>
      <c r="BL171" s="24">
        <v>1</v>
      </c>
      <c r="BM171" s="3">
        <v>0</v>
      </c>
      <c r="BN171" s="24">
        <v>0</v>
      </c>
      <c r="BO171" s="24">
        <v>0</v>
      </c>
      <c r="BP171" s="24">
        <v>0</v>
      </c>
      <c r="BQ171" s="24">
        <v>0</v>
      </c>
      <c r="BR171" s="3">
        <v>95494.35</v>
      </c>
      <c r="BS171" s="3">
        <v>26110.639999999999</v>
      </c>
      <c r="BT171" s="3">
        <v>0</v>
      </c>
      <c r="BU171" s="3">
        <v>-12369.61</v>
      </c>
      <c r="BV171" s="3">
        <v>0</v>
      </c>
      <c r="BW171" s="3"/>
      <c r="BX171" s="2">
        <v>83124.740000000005</v>
      </c>
      <c r="BY171" s="24">
        <f t="shared" si="67"/>
        <v>83124.740000000005</v>
      </c>
      <c r="BZ171" s="24">
        <f t="shared" si="68"/>
        <v>0</v>
      </c>
      <c r="CA171" s="23"/>
      <c r="CB171" s="24">
        <f t="shared" si="72"/>
        <v>26110.639999999999</v>
      </c>
      <c r="CC171" s="24">
        <f t="shared" si="69"/>
        <v>26110.639999999999</v>
      </c>
      <c r="CD171" s="30">
        <f t="shared" si="70"/>
        <v>0</v>
      </c>
      <c r="CE171" s="23"/>
      <c r="CF171" s="24">
        <f t="shared" si="73"/>
        <v>95494.739999999991</v>
      </c>
      <c r="CG171" s="3">
        <f t="shared" si="74"/>
        <v>-12369.61</v>
      </c>
      <c r="CH171" s="3">
        <f t="shared" si="71"/>
        <v>-0.38999999998486601</v>
      </c>
      <c r="CI171" s="23"/>
      <c r="CJ171" s="23"/>
      <c r="CK171" s="23"/>
      <c r="CL171" s="23"/>
    </row>
    <row r="172" spans="1:90" s="23" customFormat="1" ht="15" x14ac:dyDescent="0.25">
      <c r="A172" s="23">
        <v>3002</v>
      </c>
      <c r="B172" s="2" t="s">
        <v>584</v>
      </c>
      <c r="C172" s="23" t="s">
        <v>313</v>
      </c>
      <c r="D172" s="24">
        <v>-51396.42</v>
      </c>
      <c r="E172" s="24">
        <v>49906.239999999998</v>
      </c>
      <c r="F172" s="24">
        <v>8466.9500000000007</v>
      </c>
      <c r="G172" s="24">
        <v>890432.96</v>
      </c>
      <c r="H172" s="24">
        <v>0</v>
      </c>
      <c r="I172" s="24">
        <v>56198.63</v>
      </c>
      <c r="J172" s="24">
        <v>0</v>
      </c>
      <c r="K172" s="24">
        <v>61367</v>
      </c>
      <c r="L172" s="24">
        <v>41393.129999999997</v>
      </c>
      <c r="M172" s="24">
        <v>0</v>
      </c>
      <c r="N172" s="24">
        <v>7000</v>
      </c>
      <c r="O172" s="24">
        <v>18814.54</v>
      </c>
      <c r="P172" s="24">
        <v>19818.900000000001</v>
      </c>
      <c r="Q172" s="24">
        <v>0</v>
      </c>
      <c r="R172" s="24">
        <v>258.3</v>
      </c>
      <c r="S172" s="24">
        <v>10364.549999999999</v>
      </c>
      <c r="T172" s="3">
        <v>0</v>
      </c>
      <c r="U172" s="3">
        <v>0</v>
      </c>
      <c r="V172" s="3">
        <v>0</v>
      </c>
      <c r="W172" s="24">
        <v>29085.66</v>
      </c>
      <c r="X172" s="24">
        <v>0</v>
      </c>
      <c r="Y172" s="24">
        <v>0</v>
      </c>
      <c r="Z172" s="24">
        <v>0</v>
      </c>
      <c r="AA172" s="24">
        <v>42031</v>
      </c>
      <c r="AB172">
        <v>448974.58</v>
      </c>
      <c r="AC172">
        <v>18132.060000000001</v>
      </c>
      <c r="AD172">
        <v>260340.89</v>
      </c>
      <c r="AE172">
        <v>5632.99</v>
      </c>
      <c r="AF172">
        <v>43211.05</v>
      </c>
      <c r="AG172">
        <v>0</v>
      </c>
      <c r="AH172">
        <v>30020.07</v>
      </c>
      <c r="AI172">
        <v>5187.3500000000004</v>
      </c>
      <c r="AJ172">
        <v>3772</v>
      </c>
      <c r="AK172">
        <v>12006.88</v>
      </c>
      <c r="AL172">
        <v>2607.25</v>
      </c>
      <c r="AM172">
        <v>54821.84</v>
      </c>
      <c r="AN172">
        <v>4928.03</v>
      </c>
      <c r="AO172">
        <v>38169.879999999997</v>
      </c>
      <c r="AP172">
        <v>3635.66</v>
      </c>
      <c r="AQ172">
        <v>25382.9</v>
      </c>
      <c r="AR172">
        <v>8857.25</v>
      </c>
      <c r="AS172">
        <v>1542.53</v>
      </c>
      <c r="AT172">
        <v>65129.78</v>
      </c>
      <c r="AU172">
        <v>7398.5</v>
      </c>
      <c r="AV172">
        <v>0</v>
      </c>
      <c r="AW172">
        <v>13721.34</v>
      </c>
      <c r="AX172">
        <v>5621.75</v>
      </c>
      <c r="AY172">
        <v>3520</v>
      </c>
      <c r="AZ172">
        <v>72438.67</v>
      </c>
      <c r="BA172">
        <v>0</v>
      </c>
      <c r="BB172">
        <v>31160.21</v>
      </c>
      <c r="BC172" s="24">
        <v>17290.669999999998</v>
      </c>
      <c r="BD172" s="24">
        <v>0</v>
      </c>
      <c r="BE172" s="24">
        <v>0</v>
      </c>
      <c r="BF172" s="24">
        <v>0</v>
      </c>
      <c r="BG172" s="24">
        <v>24451.88</v>
      </c>
      <c r="BH172" s="24">
        <v>0</v>
      </c>
      <c r="BI172" s="24">
        <v>20262</v>
      </c>
      <c r="BJ172" s="24">
        <v>0</v>
      </c>
      <c r="BK172" s="24">
        <v>0</v>
      </c>
      <c r="BL172" s="24">
        <v>1</v>
      </c>
      <c r="BM172" s="3">
        <v>0</v>
      </c>
      <c r="BN172" s="24">
        <v>19807</v>
      </c>
      <c r="BO172" s="24">
        <v>0</v>
      </c>
      <c r="BP172" s="24">
        <v>0</v>
      </c>
      <c r="BQ172" s="24">
        <v>0</v>
      </c>
      <c r="BR172" s="3">
        <v>-87221.219999999987</v>
      </c>
      <c r="BS172" s="3">
        <v>8921.9500000000007</v>
      </c>
      <c r="BT172" s="3">
        <v>0</v>
      </c>
      <c r="BU172" s="3">
        <v>54540.01999999999</v>
      </c>
      <c r="BV172" s="3">
        <v>0</v>
      </c>
      <c r="BW172" s="3"/>
      <c r="BX172" s="2">
        <v>-32681.200000000001</v>
      </c>
      <c r="BY172" s="24">
        <f t="shared" si="67"/>
        <v>-32681.199999999997</v>
      </c>
      <c r="BZ172" s="24">
        <f t="shared" si="68"/>
        <v>0</v>
      </c>
      <c r="CB172" s="24">
        <f t="shared" si="72"/>
        <v>8921.9500000000007</v>
      </c>
      <c r="CC172" s="24">
        <f t="shared" si="69"/>
        <v>8921.9500000000007</v>
      </c>
      <c r="CD172" s="30">
        <f t="shared" si="70"/>
        <v>0</v>
      </c>
      <c r="CF172" s="24">
        <f t="shared" si="73"/>
        <v>-87221.539999999804</v>
      </c>
      <c r="CG172" s="3">
        <f t="shared" si="74"/>
        <v>54540.01999999999</v>
      </c>
      <c r="CH172" s="3">
        <f t="shared" si="71"/>
        <v>0.31999999981781002</v>
      </c>
      <c r="CI172" s="23" t="s">
        <v>701</v>
      </c>
    </row>
    <row r="173" spans="1:90" s="23" customFormat="1" ht="15" x14ac:dyDescent="0.25">
      <c r="A173" s="23">
        <v>3007</v>
      </c>
      <c r="B173" s="2" t="s">
        <v>585</v>
      </c>
      <c r="C173" s="23" t="s">
        <v>314</v>
      </c>
      <c r="D173" s="24">
        <v>38513.519999999997</v>
      </c>
      <c r="E173" s="24">
        <v>-13292.95</v>
      </c>
      <c r="F173" s="24">
        <v>8150.97</v>
      </c>
      <c r="G173" s="24">
        <v>459487.15</v>
      </c>
      <c r="H173" s="24">
        <v>0</v>
      </c>
      <c r="I173" s="24">
        <v>8936.77</v>
      </c>
      <c r="J173" s="24">
        <v>0</v>
      </c>
      <c r="K173" s="24">
        <v>16580</v>
      </c>
      <c r="L173" s="24">
        <v>16044.75</v>
      </c>
      <c r="M173" s="24">
        <v>0</v>
      </c>
      <c r="N173" s="24">
        <v>0</v>
      </c>
      <c r="O173" s="24">
        <v>15184.82</v>
      </c>
      <c r="P173" s="24">
        <v>5244.86</v>
      </c>
      <c r="Q173" s="24">
        <v>1897.9</v>
      </c>
      <c r="R173" s="24">
        <v>7.39</v>
      </c>
      <c r="S173" s="24">
        <v>8965</v>
      </c>
      <c r="T173" s="3">
        <v>0</v>
      </c>
      <c r="U173" s="3">
        <v>0</v>
      </c>
      <c r="V173" s="3">
        <v>0</v>
      </c>
      <c r="W173" s="24">
        <v>6141.8</v>
      </c>
      <c r="X173" s="24">
        <v>0</v>
      </c>
      <c r="Y173" s="24">
        <v>0</v>
      </c>
      <c r="Z173" s="24">
        <v>0</v>
      </c>
      <c r="AA173" s="24">
        <v>34675</v>
      </c>
      <c r="AB173">
        <v>275240.34000000003</v>
      </c>
      <c r="AC173">
        <v>0</v>
      </c>
      <c r="AD173">
        <v>76153.87</v>
      </c>
      <c r="AE173">
        <v>0</v>
      </c>
      <c r="AF173">
        <v>30269.68</v>
      </c>
      <c r="AG173">
        <v>0</v>
      </c>
      <c r="AH173">
        <v>13035.14</v>
      </c>
      <c r="AI173">
        <v>1930.27</v>
      </c>
      <c r="AJ173">
        <v>1612</v>
      </c>
      <c r="AK173">
        <v>6046.64</v>
      </c>
      <c r="AL173">
        <v>1161.56</v>
      </c>
      <c r="AM173">
        <v>11893.65</v>
      </c>
      <c r="AN173">
        <v>362.05</v>
      </c>
      <c r="AO173">
        <v>17797.96</v>
      </c>
      <c r="AP173">
        <v>366.27</v>
      </c>
      <c r="AQ173">
        <v>6939.67</v>
      </c>
      <c r="AR173">
        <v>4540.8999999999996</v>
      </c>
      <c r="AS173">
        <v>5044.8999999999996</v>
      </c>
      <c r="AT173">
        <v>18839.7</v>
      </c>
      <c r="AU173">
        <v>14955.4</v>
      </c>
      <c r="AV173">
        <v>0</v>
      </c>
      <c r="AW173">
        <v>3160.14</v>
      </c>
      <c r="AX173">
        <v>2420.25</v>
      </c>
      <c r="AY173">
        <v>6389.84</v>
      </c>
      <c r="AZ173">
        <v>36102.339999999997</v>
      </c>
      <c r="BA173">
        <v>6834</v>
      </c>
      <c r="BB173">
        <v>14638.59</v>
      </c>
      <c r="BC173" s="24">
        <v>11140.52</v>
      </c>
      <c r="BD173" s="24">
        <v>0</v>
      </c>
      <c r="BE173" s="24">
        <v>0</v>
      </c>
      <c r="BF173" s="24">
        <v>0</v>
      </c>
      <c r="BG173" s="24">
        <v>4652.82</v>
      </c>
      <c r="BH173" s="24">
        <v>0</v>
      </c>
      <c r="BI173" s="24">
        <v>16504.8</v>
      </c>
      <c r="BJ173" s="24">
        <v>0</v>
      </c>
      <c r="BK173" s="24">
        <v>0</v>
      </c>
      <c r="BL173" s="24">
        <v>1</v>
      </c>
      <c r="BM173" s="3">
        <v>0</v>
      </c>
      <c r="BN173" s="24">
        <v>12446.29</v>
      </c>
      <c r="BO173" s="24">
        <v>0</v>
      </c>
      <c r="BP173" s="24">
        <v>2156.5</v>
      </c>
      <c r="BQ173" s="24">
        <v>0</v>
      </c>
      <c r="BR173" s="3">
        <v>38661.589999999997</v>
      </c>
      <c r="BS173" s="3">
        <v>10052.98</v>
      </c>
      <c r="BT173" s="3">
        <v>0</v>
      </c>
      <c r="BU173" s="3">
        <v>-11803.970000000001</v>
      </c>
      <c r="BV173" s="3">
        <v>0</v>
      </c>
      <c r="BW173" s="3"/>
      <c r="BX173" s="2">
        <v>26857.62</v>
      </c>
      <c r="BY173" s="24">
        <f t="shared" si="67"/>
        <v>26857.619999999995</v>
      </c>
      <c r="BZ173" s="24">
        <f t="shared" si="68"/>
        <v>0</v>
      </c>
      <c r="CB173" s="24">
        <f t="shared" si="72"/>
        <v>10052.98</v>
      </c>
      <c r="CC173" s="24">
        <f t="shared" si="69"/>
        <v>10052.98</v>
      </c>
      <c r="CD173" s="30">
        <f t="shared" si="70"/>
        <v>0</v>
      </c>
      <c r="CF173" s="24">
        <f t="shared" si="73"/>
        <v>38661.479999999981</v>
      </c>
      <c r="CG173" s="3">
        <f t="shared" si="74"/>
        <v>-11803.970000000001</v>
      </c>
      <c r="CH173" s="3">
        <f t="shared" si="71"/>
        <v>0.11000000001513399</v>
      </c>
    </row>
    <row r="174" spans="1:90" s="23" customFormat="1" ht="15" x14ac:dyDescent="0.25">
      <c r="A174" s="23">
        <v>3008</v>
      </c>
      <c r="B174" s="2" t="s">
        <v>586</v>
      </c>
      <c r="C174" s="23" t="s">
        <v>315</v>
      </c>
      <c r="D174" s="24">
        <v>101812.07</v>
      </c>
      <c r="E174" s="24">
        <v>0</v>
      </c>
      <c r="F174" s="24">
        <v>2601.09</v>
      </c>
      <c r="G174" s="24">
        <v>43889.94</v>
      </c>
      <c r="H174" s="24">
        <v>0</v>
      </c>
      <c r="I174" s="24">
        <v>325.83</v>
      </c>
      <c r="J174" s="24">
        <v>0</v>
      </c>
      <c r="K174" s="24">
        <v>1958.75</v>
      </c>
      <c r="L174" s="24">
        <v>385.17</v>
      </c>
      <c r="M174" s="24">
        <v>407.53</v>
      </c>
      <c r="N174" s="24">
        <v>0</v>
      </c>
      <c r="O174" s="24">
        <v>68.260000000000005</v>
      </c>
      <c r="P174" s="24">
        <v>572.6</v>
      </c>
      <c r="Q174" s="24">
        <v>0</v>
      </c>
      <c r="R174" s="24">
        <v>0</v>
      </c>
      <c r="S174" s="24">
        <v>0</v>
      </c>
      <c r="T174" s="3">
        <v>0</v>
      </c>
      <c r="U174" s="3">
        <v>0</v>
      </c>
      <c r="V174" s="3">
        <v>0</v>
      </c>
      <c r="W174" s="24">
        <v>0</v>
      </c>
      <c r="X174" s="24">
        <v>0</v>
      </c>
      <c r="Y174" s="24">
        <v>0</v>
      </c>
      <c r="Z174" s="24">
        <v>0</v>
      </c>
      <c r="AA174" s="24">
        <v>1412.4</v>
      </c>
      <c r="AB174">
        <v>29136.97</v>
      </c>
      <c r="AC174">
        <v>681.18</v>
      </c>
      <c r="AD174">
        <v>6971.67</v>
      </c>
      <c r="AE174">
        <v>0</v>
      </c>
      <c r="AF174">
        <v>1849.27</v>
      </c>
      <c r="AG174">
        <v>0</v>
      </c>
      <c r="AH174">
        <v>334.14</v>
      </c>
      <c r="AI174">
        <v>176.81</v>
      </c>
      <c r="AJ174">
        <v>271</v>
      </c>
      <c r="AK174">
        <v>594.30999999999995</v>
      </c>
      <c r="AL174">
        <v>59.73</v>
      </c>
      <c r="AM174">
        <v>234.15</v>
      </c>
      <c r="AN174">
        <v>0</v>
      </c>
      <c r="AO174">
        <v>2679.17</v>
      </c>
      <c r="AP174">
        <v>232.88</v>
      </c>
      <c r="AQ174">
        <v>2082.9899999999998</v>
      </c>
      <c r="AR174">
        <v>1240.6600000000001</v>
      </c>
      <c r="AS174">
        <v>0</v>
      </c>
      <c r="AT174">
        <v>623.02</v>
      </c>
      <c r="AU174">
        <v>1034.77</v>
      </c>
      <c r="AV174">
        <v>0</v>
      </c>
      <c r="AW174">
        <v>895.43</v>
      </c>
      <c r="AX174">
        <v>249.54</v>
      </c>
      <c r="AY174">
        <v>94689.87</v>
      </c>
      <c r="AZ174">
        <v>2531.85</v>
      </c>
      <c r="BA174">
        <v>0</v>
      </c>
      <c r="BB174">
        <v>2872.5</v>
      </c>
      <c r="BC174" s="24">
        <v>1320.14</v>
      </c>
      <c r="BD174" s="24">
        <v>0</v>
      </c>
      <c r="BE174" s="24">
        <v>0</v>
      </c>
      <c r="BF174" s="24">
        <v>0</v>
      </c>
      <c r="BG174" s="24">
        <v>70.98</v>
      </c>
      <c r="BH174" s="24">
        <v>0</v>
      </c>
      <c r="BI174" s="24">
        <v>0</v>
      </c>
      <c r="BJ174" s="24">
        <v>0</v>
      </c>
      <c r="BK174" s="24">
        <v>0</v>
      </c>
      <c r="BL174" s="24">
        <v>1</v>
      </c>
      <c r="BM174" s="3">
        <v>0</v>
      </c>
      <c r="BN174" s="24">
        <v>0</v>
      </c>
      <c r="BO174" s="24">
        <v>0</v>
      </c>
      <c r="BP174" s="24">
        <v>0</v>
      </c>
      <c r="BQ174" s="24">
        <v>0</v>
      </c>
      <c r="BR174" s="3">
        <v>70.98</v>
      </c>
      <c r="BS174" s="3">
        <v>2601.09</v>
      </c>
      <c r="BT174" s="3">
        <v>0</v>
      </c>
      <c r="BU174" s="3">
        <v>-70.98</v>
      </c>
      <c r="BV174" s="3">
        <v>0</v>
      </c>
      <c r="BW174" s="3"/>
      <c r="BX174" s="2">
        <v>0</v>
      </c>
      <c r="BY174" s="24">
        <f t="shared" si="67"/>
        <v>0</v>
      </c>
      <c r="BZ174" s="24">
        <f t="shared" si="68"/>
        <v>0</v>
      </c>
      <c r="CB174" s="24">
        <f t="shared" si="72"/>
        <v>2601.09</v>
      </c>
      <c r="CC174" s="24">
        <f t="shared" si="69"/>
        <v>2601.09</v>
      </c>
      <c r="CD174" s="30">
        <f t="shared" si="70"/>
        <v>0</v>
      </c>
      <c r="CF174" s="24">
        <f t="shared" si="73"/>
        <v>70.5</v>
      </c>
      <c r="CG174" s="3">
        <f t="shared" si="74"/>
        <v>-70.98</v>
      </c>
      <c r="CH174" s="3">
        <f t="shared" si="71"/>
        <v>0.48000000000000398</v>
      </c>
    </row>
    <row r="175" spans="1:90" s="23" customFormat="1" ht="15" x14ac:dyDescent="0.25">
      <c r="A175" s="23">
        <v>3009</v>
      </c>
      <c r="B175" s="2" t="s">
        <v>587</v>
      </c>
      <c r="C175" s="23" t="s">
        <v>316</v>
      </c>
      <c r="D175" s="24">
        <v>129737.47</v>
      </c>
      <c r="E175" s="24">
        <v>0</v>
      </c>
      <c r="F175" s="24">
        <v>10327.01</v>
      </c>
      <c r="G175" s="24">
        <v>556311.82999999996</v>
      </c>
      <c r="H175" s="24">
        <v>0</v>
      </c>
      <c r="I175" s="24">
        <v>29456.66</v>
      </c>
      <c r="J175" s="24">
        <v>0</v>
      </c>
      <c r="K175" s="24">
        <v>18005</v>
      </c>
      <c r="L175" s="24">
        <v>21250.25</v>
      </c>
      <c r="M175" s="24">
        <v>0</v>
      </c>
      <c r="N175" s="24">
        <v>0</v>
      </c>
      <c r="O175" s="24">
        <v>10272.16</v>
      </c>
      <c r="P175" s="24">
        <v>20660.419999999998</v>
      </c>
      <c r="Q175" s="24">
        <v>42.03</v>
      </c>
      <c r="R175" s="24">
        <v>0</v>
      </c>
      <c r="S175" s="24">
        <v>0</v>
      </c>
      <c r="T175" s="3">
        <v>0</v>
      </c>
      <c r="U175" s="3">
        <v>0</v>
      </c>
      <c r="V175" s="3">
        <v>0</v>
      </c>
      <c r="W175" s="24">
        <v>0</v>
      </c>
      <c r="X175" s="24">
        <v>0</v>
      </c>
      <c r="Y175" s="24">
        <v>0</v>
      </c>
      <c r="Z175" s="24">
        <v>0</v>
      </c>
      <c r="AA175" s="24">
        <v>33467</v>
      </c>
      <c r="AB175">
        <v>371681.14</v>
      </c>
      <c r="AC175">
        <v>1565.44</v>
      </c>
      <c r="AD175">
        <v>102674.96</v>
      </c>
      <c r="AE175">
        <v>14696.06</v>
      </c>
      <c r="AF175">
        <v>25373.7</v>
      </c>
      <c r="AG175">
        <v>0</v>
      </c>
      <c r="AH175">
        <v>6985.14</v>
      </c>
      <c r="AI175">
        <v>2669.3</v>
      </c>
      <c r="AJ175">
        <v>1242</v>
      </c>
      <c r="AK175">
        <v>6405.46</v>
      </c>
      <c r="AL175">
        <v>811.44</v>
      </c>
      <c r="AM175">
        <v>8820.2800000000007</v>
      </c>
      <c r="AN175">
        <v>0</v>
      </c>
      <c r="AO175">
        <v>2169.73</v>
      </c>
      <c r="AP175">
        <v>2992.66</v>
      </c>
      <c r="AQ175">
        <v>17428.689999999999</v>
      </c>
      <c r="AR175">
        <v>8358.25</v>
      </c>
      <c r="AS175">
        <v>810.49</v>
      </c>
      <c r="AT175">
        <v>12512.97</v>
      </c>
      <c r="AU175">
        <v>4330.5</v>
      </c>
      <c r="AV175">
        <v>0</v>
      </c>
      <c r="AW175">
        <v>8685.25</v>
      </c>
      <c r="AX175">
        <v>3390</v>
      </c>
      <c r="AY175">
        <v>8382.25</v>
      </c>
      <c r="AZ175">
        <v>55837.91</v>
      </c>
      <c r="BA175">
        <v>3950.11</v>
      </c>
      <c r="BB175">
        <v>5663.33</v>
      </c>
      <c r="BC175" s="24">
        <v>13491.23</v>
      </c>
      <c r="BD175" s="24">
        <v>0</v>
      </c>
      <c r="BE175" s="24">
        <v>0</v>
      </c>
      <c r="BF175" s="24">
        <v>0</v>
      </c>
      <c r="BG175" s="24">
        <v>0</v>
      </c>
      <c r="BH175" s="24">
        <v>0</v>
      </c>
      <c r="BI175" s="24">
        <v>18258.16</v>
      </c>
      <c r="BJ175" s="24">
        <v>0</v>
      </c>
      <c r="BK175" s="24">
        <v>0</v>
      </c>
      <c r="BL175" s="24">
        <v>1</v>
      </c>
      <c r="BM175" s="3">
        <v>0</v>
      </c>
      <c r="BN175" s="24">
        <v>0</v>
      </c>
      <c r="BO175" s="24">
        <v>0</v>
      </c>
      <c r="BP175" s="24">
        <v>2465</v>
      </c>
      <c r="BQ175" s="24">
        <v>0</v>
      </c>
      <c r="BR175" s="3">
        <v>128274.25</v>
      </c>
      <c r="BS175" s="3">
        <v>26120.17</v>
      </c>
      <c r="BT175" s="3">
        <v>0</v>
      </c>
      <c r="BU175" s="3">
        <v>0</v>
      </c>
      <c r="BV175" s="3">
        <v>0</v>
      </c>
      <c r="BW175" s="3"/>
      <c r="BX175" s="2">
        <v>128274.25</v>
      </c>
      <c r="BY175" s="24">
        <f t="shared" si="67"/>
        <v>128274.25</v>
      </c>
      <c r="BZ175" s="24">
        <f t="shared" si="68"/>
        <v>0</v>
      </c>
      <c r="CB175" s="24">
        <f t="shared" si="72"/>
        <v>26120.17</v>
      </c>
      <c r="CC175" s="24">
        <f t="shared" si="69"/>
        <v>26120.17</v>
      </c>
      <c r="CD175" s="30">
        <f t="shared" si="70"/>
        <v>0</v>
      </c>
      <c r="CF175" s="24">
        <f t="shared" si="73"/>
        <v>128274.53000000014</v>
      </c>
      <c r="CG175" s="3">
        <f t="shared" si="74"/>
        <v>0</v>
      </c>
      <c r="CH175" s="3">
        <f t="shared" si="71"/>
        <v>-0.280000000144355</v>
      </c>
    </row>
    <row r="176" spans="1:90" s="23" customFormat="1" ht="15" x14ac:dyDescent="0.25">
      <c r="A176" s="23">
        <v>3015</v>
      </c>
      <c r="B176" s="2" t="s">
        <v>588</v>
      </c>
      <c r="C176" s="23" t="s">
        <v>317</v>
      </c>
      <c r="D176" s="24">
        <v>83611.350000000006</v>
      </c>
      <c r="E176" s="24">
        <v>10918</v>
      </c>
      <c r="F176" s="24">
        <v>7563.13</v>
      </c>
      <c r="G176" s="24">
        <v>268534.36</v>
      </c>
      <c r="H176" s="24">
        <v>0</v>
      </c>
      <c r="I176" s="24">
        <v>59482.68</v>
      </c>
      <c r="J176" s="24">
        <v>0</v>
      </c>
      <c r="K176" s="24">
        <v>8975</v>
      </c>
      <c r="L176" s="24">
        <v>9764.3799999999992</v>
      </c>
      <c r="M176" s="24">
        <v>0</v>
      </c>
      <c r="N176" s="24">
        <v>0</v>
      </c>
      <c r="O176" s="24">
        <v>26978.73</v>
      </c>
      <c r="P176" s="24">
        <v>5075.54</v>
      </c>
      <c r="Q176" s="24">
        <v>15054.8</v>
      </c>
      <c r="R176" s="24">
        <v>86.08</v>
      </c>
      <c r="S176" s="24">
        <v>3337.75</v>
      </c>
      <c r="T176" s="3">
        <v>0</v>
      </c>
      <c r="U176" s="3">
        <v>0</v>
      </c>
      <c r="V176" s="3">
        <v>0</v>
      </c>
      <c r="W176" s="24">
        <v>0</v>
      </c>
      <c r="X176" s="24">
        <v>0</v>
      </c>
      <c r="Y176" s="24">
        <v>0</v>
      </c>
      <c r="Z176" s="24">
        <v>0</v>
      </c>
      <c r="AA176" s="24">
        <v>18045</v>
      </c>
      <c r="AB176">
        <v>215169.1</v>
      </c>
      <c r="AC176">
        <v>2016.85</v>
      </c>
      <c r="AD176">
        <v>75666.03</v>
      </c>
      <c r="AE176">
        <v>6946.76</v>
      </c>
      <c r="AF176">
        <v>17488.18</v>
      </c>
      <c r="AG176">
        <v>0</v>
      </c>
      <c r="AH176">
        <v>8743.15</v>
      </c>
      <c r="AI176">
        <v>1853.18</v>
      </c>
      <c r="AJ176">
        <v>859</v>
      </c>
      <c r="AK176">
        <v>2688.3</v>
      </c>
      <c r="AL176">
        <v>594.36</v>
      </c>
      <c r="AM176">
        <v>7596.35</v>
      </c>
      <c r="AN176">
        <v>436.41</v>
      </c>
      <c r="AO176">
        <v>518.6</v>
      </c>
      <c r="AP176">
        <v>421.28</v>
      </c>
      <c r="AQ176">
        <v>6932.26</v>
      </c>
      <c r="AR176">
        <v>2195.6</v>
      </c>
      <c r="AS176">
        <v>4190.9799999999996</v>
      </c>
      <c r="AT176" s="25">
        <v>13822.78</v>
      </c>
      <c r="AU176">
        <v>11663.33</v>
      </c>
      <c r="AV176">
        <v>0</v>
      </c>
      <c r="AW176">
        <v>362.32</v>
      </c>
      <c r="AX176">
        <v>734.25</v>
      </c>
      <c r="AY176">
        <v>27378.21</v>
      </c>
      <c r="AZ176">
        <v>17831.099999999999</v>
      </c>
      <c r="BA176">
        <v>8775</v>
      </c>
      <c r="BB176">
        <v>13259.67</v>
      </c>
      <c r="BC176" s="24">
        <v>9756.2199999999993</v>
      </c>
      <c r="BD176" s="24">
        <v>0</v>
      </c>
      <c r="BE176" s="24">
        <v>0</v>
      </c>
      <c r="BF176" s="24">
        <v>0</v>
      </c>
      <c r="BG176" s="24">
        <v>0</v>
      </c>
      <c r="BH176" s="24">
        <v>0</v>
      </c>
      <c r="BI176" s="24">
        <v>15001.92</v>
      </c>
      <c r="BJ176" s="24">
        <v>0</v>
      </c>
      <c r="BK176" s="24">
        <v>0</v>
      </c>
      <c r="BL176" s="24">
        <v>1</v>
      </c>
      <c r="BM176" s="3">
        <v>0</v>
      </c>
      <c r="BN176" s="24">
        <v>1760</v>
      </c>
      <c r="BO176" s="24">
        <v>0</v>
      </c>
      <c r="BP176" s="24">
        <v>0</v>
      </c>
      <c r="BQ176" s="24">
        <v>0</v>
      </c>
      <c r="BR176" s="3">
        <v>41046.639999999999</v>
      </c>
      <c r="BS176" s="3">
        <v>20805.05</v>
      </c>
      <c r="BT176" s="3">
        <v>0</v>
      </c>
      <c r="BU176" s="3">
        <v>10918</v>
      </c>
      <c r="BV176" s="3">
        <v>0</v>
      </c>
      <c r="BW176" s="3"/>
      <c r="BX176" s="2">
        <v>51964.639999999999</v>
      </c>
      <c r="BY176" s="24">
        <f t="shared" si="67"/>
        <v>51964.639999999999</v>
      </c>
      <c r="BZ176" s="24">
        <f t="shared" si="68"/>
        <v>0</v>
      </c>
      <c r="CB176" s="24">
        <f t="shared" si="72"/>
        <v>20805.05</v>
      </c>
      <c r="CC176" s="24">
        <f t="shared" si="69"/>
        <v>20805.05</v>
      </c>
      <c r="CD176" s="30">
        <f t="shared" si="70"/>
        <v>0</v>
      </c>
      <c r="CF176" s="24">
        <f t="shared" si="73"/>
        <v>41046.400000000023</v>
      </c>
      <c r="CG176" s="3">
        <f t="shared" si="74"/>
        <v>10918</v>
      </c>
      <c r="CH176" s="3">
        <f t="shared" si="71"/>
        <v>0.23999999997613486</v>
      </c>
    </row>
    <row r="177" spans="1:86" s="23" customFormat="1" ht="15" x14ac:dyDescent="0.25">
      <c r="A177" s="23">
        <v>3016</v>
      </c>
      <c r="B177" s="2" t="s">
        <v>589</v>
      </c>
      <c r="C177" s="23" t="s">
        <v>318</v>
      </c>
      <c r="D177" s="24">
        <v>61445.16</v>
      </c>
      <c r="E177" s="24">
        <v>0</v>
      </c>
      <c r="F177" s="24">
        <v>10452.18</v>
      </c>
      <c r="G177" s="24">
        <v>286219.05</v>
      </c>
      <c r="H177" s="24">
        <v>0</v>
      </c>
      <c r="I177" s="24">
        <v>0</v>
      </c>
      <c r="J177" s="24">
        <v>0</v>
      </c>
      <c r="K177" s="24">
        <v>5540</v>
      </c>
      <c r="L177" s="24">
        <v>9823</v>
      </c>
      <c r="M177" s="24">
        <v>0</v>
      </c>
      <c r="N177" s="24">
        <v>0</v>
      </c>
      <c r="O177" s="24">
        <v>11802.3</v>
      </c>
      <c r="P177" s="24">
        <v>383.63</v>
      </c>
      <c r="Q177" s="24">
        <v>9330.1</v>
      </c>
      <c r="R177" s="24">
        <v>366.64</v>
      </c>
      <c r="S177" s="24">
        <v>1055.75</v>
      </c>
      <c r="T177" s="3">
        <v>0</v>
      </c>
      <c r="U177" s="3">
        <v>0</v>
      </c>
      <c r="V177" s="3">
        <v>0</v>
      </c>
      <c r="W177" s="24">
        <v>0</v>
      </c>
      <c r="X177" s="24">
        <v>0</v>
      </c>
      <c r="Y177" s="24">
        <v>0</v>
      </c>
      <c r="Z177" s="24">
        <v>0</v>
      </c>
      <c r="AA177" s="24">
        <v>27629</v>
      </c>
      <c r="AB177">
        <v>150429.57</v>
      </c>
      <c r="AC177">
        <v>2266.62</v>
      </c>
      <c r="AD177">
        <v>66971.179999999993</v>
      </c>
      <c r="AE177">
        <v>0</v>
      </c>
      <c r="AF177">
        <v>12592.38</v>
      </c>
      <c r="AG177">
        <v>0</v>
      </c>
      <c r="AH177">
        <v>11940.95</v>
      </c>
      <c r="AI177">
        <v>1220.99</v>
      </c>
      <c r="AJ177">
        <v>1114</v>
      </c>
      <c r="AK177">
        <v>3625.94</v>
      </c>
      <c r="AL177">
        <v>639.74</v>
      </c>
      <c r="AM177">
        <v>3709.72</v>
      </c>
      <c r="AN177">
        <v>1104.31</v>
      </c>
      <c r="AO177">
        <v>5119.63</v>
      </c>
      <c r="AP177">
        <v>904.55</v>
      </c>
      <c r="AQ177">
        <v>6765.8</v>
      </c>
      <c r="AR177">
        <v>2070.85</v>
      </c>
      <c r="AS177">
        <v>872.32</v>
      </c>
      <c r="AT177">
        <v>16243.28</v>
      </c>
      <c r="AU177">
        <v>4387.3</v>
      </c>
      <c r="AV177">
        <v>0</v>
      </c>
      <c r="AW177">
        <v>636.74</v>
      </c>
      <c r="AX177">
        <v>1017</v>
      </c>
      <c r="AY177">
        <v>283.2</v>
      </c>
      <c r="AZ177">
        <v>25896.14</v>
      </c>
      <c r="BA177">
        <v>18340.259999999998</v>
      </c>
      <c r="BB177">
        <v>6346.15</v>
      </c>
      <c r="BC177" s="24">
        <v>13147.38</v>
      </c>
      <c r="BD177" s="24">
        <v>0</v>
      </c>
      <c r="BE177" s="24">
        <v>0</v>
      </c>
      <c r="BF177" s="24">
        <v>0</v>
      </c>
      <c r="BG177" s="24">
        <v>0</v>
      </c>
      <c r="BH177" s="24">
        <v>0</v>
      </c>
      <c r="BI177" s="24">
        <v>15252.4</v>
      </c>
      <c r="BJ177" s="24">
        <v>0</v>
      </c>
      <c r="BK177" s="24">
        <v>0</v>
      </c>
      <c r="BL177" s="24">
        <v>1</v>
      </c>
      <c r="BM177" s="3">
        <v>0</v>
      </c>
      <c r="BN177" s="24">
        <v>0</v>
      </c>
      <c r="BO177" s="24">
        <v>0</v>
      </c>
      <c r="BP177" s="24">
        <v>1863</v>
      </c>
      <c r="BQ177" s="24">
        <v>0</v>
      </c>
      <c r="BR177" s="3">
        <v>55948.67</v>
      </c>
      <c r="BS177" s="3">
        <v>23841.58</v>
      </c>
      <c r="BT177" s="3">
        <v>0</v>
      </c>
      <c r="BU177" s="3">
        <v>0</v>
      </c>
      <c r="BV177" s="3">
        <v>0</v>
      </c>
      <c r="BW177" s="3"/>
      <c r="BX177" s="2">
        <v>55948.67</v>
      </c>
      <c r="BY177" s="24">
        <f t="shared" si="67"/>
        <v>55948.67</v>
      </c>
      <c r="BZ177" s="24">
        <f t="shared" si="68"/>
        <v>0</v>
      </c>
      <c r="CB177" s="24">
        <f t="shared" si="72"/>
        <v>23841.58</v>
      </c>
      <c r="CC177" s="24">
        <f t="shared" si="69"/>
        <v>23841.58</v>
      </c>
      <c r="CD177" s="30">
        <f t="shared" si="70"/>
        <v>0</v>
      </c>
      <c r="CF177" s="24">
        <f t="shared" si="73"/>
        <v>55948.629999999946</v>
      </c>
      <c r="CG177" s="3">
        <f t="shared" si="74"/>
        <v>0</v>
      </c>
      <c r="CH177" s="3">
        <f t="shared" si="71"/>
        <v>4.0000000051804818E-2</v>
      </c>
    </row>
    <row r="178" spans="1:86" s="23" customFormat="1" ht="15" x14ac:dyDescent="0.25">
      <c r="A178" s="23">
        <v>3017</v>
      </c>
      <c r="B178" s="2" t="s">
        <v>590</v>
      </c>
      <c r="C178" s="23" t="s">
        <v>319</v>
      </c>
      <c r="D178" s="24">
        <v>74067.91</v>
      </c>
      <c r="E178" s="24">
        <v>44873.68</v>
      </c>
      <c r="F178" s="24">
        <v>6056.83</v>
      </c>
      <c r="G178" s="24">
        <v>585191.56999999995</v>
      </c>
      <c r="H178" s="24">
        <v>0</v>
      </c>
      <c r="I178" s="24">
        <v>21040.63</v>
      </c>
      <c r="J178" s="24">
        <v>0</v>
      </c>
      <c r="K178" s="24">
        <v>9695</v>
      </c>
      <c r="L178" s="24">
        <v>17551.25</v>
      </c>
      <c r="M178" s="24">
        <v>0</v>
      </c>
      <c r="N178" s="24">
        <v>4550</v>
      </c>
      <c r="O178" s="24">
        <v>83049.53</v>
      </c>
      <c r="P178" s="24">
        <v>17407.71</v>
      </c>
      <c r="Q178" s="24">
        <v>0</v>
      </c>
      <c r="R178" s="24">
        <v>9.4700000000000006</v>
      </c>
      <c r="S178" s="24">
        <v>3651.5</v>
      </c>
      <c r="T178" s="3">
        <v>0</v>
      </c>
      <c r="U178" s="3">
        <v>0</v>
      </c>
      <c r="V178" s="3">
        <v>0</v>
      </c>
      <c r="W178" s="24">
        <v>36925.300000000003</v>
      </c>
      <c r="X178" s="24">
        <v>0</v>
      </c>
      <c r="Y178" s="24">
        <v>0</v>
      </c>
      <c r="Z178" s="24">
        <v>0</v>
      </c>
      <c r="AA178" s="24">
        <v>38186</v>
      </c>
      <c r="AB178">
        <v>266117.42</v>
      </c>
      <c r="AC178">
        <v>1980.14</v>
      </c>
      <c r="AD178">
        <v>207842.05</v>
      </c>
      <c r="AE178">
        <v>13263.13</v>
      </c>
      <c r="AF178">
        <v>43629.919999999998</v>
      </c>
      <c r="AG178">
        <v>0</v>
      </c>
      <c r="AH178">
        <v>23740.92</v>
      </c>
      <c r="AI178">
        <v>2857.31</v>
      </c>
      <c r="AJ178">
        <v>7671.65</v>
      </c>
      <c r="AK178">
        <v>6042.36</v>
      </c>
      <c r="AL178">
        <v>1451.31</v>
      </c>
      <c r="AM178">
        <v>4007.7</v>
      </c>
      <c r="AN178">
        <v>2505.7399999999998</v>
      </c>
      <c r="AO178">
        <v>16021.86</v>
      </c>
      <c r="AP178">
        <v>1355.88</v>
      </c>
      <c r="AQ178">
        <v>22506.41</v>
      </c>
      <c r="AR178">
        <v>23453</v>
      </c>
      <c r="AS178">
        <v>6695.58</v>
      </c>
      <c r="AT178">
        <v>52399.03</v>
      </c>
      <c r="AU178">
        <v>6423.35</v>
      </c>
      <c r="AV178">
        <v>0</v>
      </c>
      <c r="AW178">
        <v>8941.24</v>
      </c>
      <c r="AX178">
        <v>3728.25</v>
      </c>
      <c r="AY178">
        <v>24824.78</v>
      </c>
      <c r="AZ178">
        <v>49752.54</v>
      </c>
      <c r="BA178">
        <v>857.57</v>
      </c>
      <c r="BB178">
        <v>9970.8799999999992</v>
      </c>
      <c r="BC178" s="24">
        <v>13109.04</v>
      </c>
      <c r="BD178" s="24">
        <v>0</v>
      </c>
      <c r="BE178" s="24">
        <v>0</v>
      </c>
      <c r="BF178" s="24">
        <v>0</v>
      </c>
      <c r="BG178" s="24">
        <v>13690.79</v>
      </c>
      <c r="BH178" s="24">
        <v>13129.58</v>
      </c>
      <c r="BI178" s="24">
        <v>17609.419999999998</v>
      </c>
      <c r="BJ178" s="24">
        <v>0</v>
      </c>
      <c r="BK178" s="24">
        <v>0</v>
      </c>
      <c r="BL178" s="24">
        <v>1</v>
      </c>
      <c r="BM178" s="3">
        <v>0</v>
      </c>
      <c r="BN178" s="24">
        <v>3370</v>
      </c>
      <c r="BO178" s="24">
        <v>0</v>
      </c>
      <c r="BP178" s="24">
        <v>7185</v>
      </c>
      <c r="BQ178" s="24">
        <v>0</v>
      </c>
      <c r="BR178" s="3">
        <v>33251.919999999998</v>
      </c>
      <c r="BS178" s="3">
        <v>13111.25</v>
      </c>
      <c r="BT178" s="3">
        <v>0</v>
      </c>
      <c r="BU178" s="3">
        <v>54978.61</v>
      </c>
      <c r="BV178" s="3">
        <v>0</v>
      </c>
      <c r="BW178" s="3"/>
      <c r="BX178" s="2">
        <v>88230.53</v>
      </c>
      <c r="BY178" s="24">
        <f t="shared" si="67"/>
        <v>88230.53</v>
      </c>
      <c r="BZ178" s="24">
        <f t="shared" si="68"/>
        <v>0</v>
      </c>
      <c r="CB178" s="24">
        <f t="shared" si="72"/>
        <v>13111.25</v>
      </c>
      <c r="CC178" s="24">
        <f t="shared" si="69"/>
        <v>13111.25</v>
      </c>
      <c r="CD178" s="30">
        <f t="shared" si="70"/>
        <v>0</v>
      </c>
      <c r="CF178" s="24">
        <f t="shared" si="73"/>
        <v>33251.509999999776</v>
      </c>
      <c r="CG178" s="3">
        <f t="shared" si="74"/>
        <v>54978.61</v>
      </c>
      <c r="CH178" s="3">
        <f t="shared" si="71"/>
        <v>0.41000000022177119</v>
      </c>
    </row>
    <row r="179" spans="1:86" s="23" customFormat="1" ht="15" x14ac:dyDescent="0.25">
      <c r="A179" s="23">
        <v>3018</v>
      </c>
      <c r="B179" s="2" t="s">
        <v>591</v>
      </c>
      <c r="C179" s="23" t="s">
        <v>320</v>
      </c>
      <c r="D179" s="24">
        <v>270649.03999999998</v>
      </c>
      <c r="E179" s="24">
        <v>0</v>
      </c>
      <c r="F179" s="24">
        <v>16510.36</v>
      </c>
      <c r="G179" s="24">
        <v>552124.53</v>
      </c>
      <c r="H179" s="24">
        <v>0</v>
      </c>
      <c r="I179" s="24">
        <v>38337.72</v>
      </c>
      <c r="J179" s="24">
        <v>0</v>
      </c>
      <c r="K179" s="24">
        <v>23185</v>
      </c>
      <c r="L179" s="24">
        <v>21583.38</v>
      </c>
      <c r="M179" s="24">
        <v>0</v>
      </c>
      <c r="N179" s="24">
        <v>0</v>
      </c>
      <c r="O179" s="24">
        <v>7887.64</v>
      </c>
      <c r="P179" s="24">
        <v>16204.74</v>
      </c>
      <c r="Q179" s="24">
        <v>3331.41</v>
      </c>
      <c r="R179" s="24">
        <v>60.72</v>
      </c>
      <c r="S179" s="24">
        <v>10414</v>
      </c>
      <c r="T179" s="3">
        <v>0</v>
      </c>
      <c r="U179" s="3">
        <v>0</v>
      </c>
      <c r="V179" s="3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38395</v>
      </c>
      <c r="AB179">
        <v>326136.53999999998</v>
      </c>
      <c r="AC179">
        <v>6329.58</v>
      </c>
      <c r="AD179">
        <v>111743.58</v>
      </c>
      <c r="AE179">
        <v>0</v>
      </c>
      <c r="AF179">
        <v>25971.61</v>
      </c>
      <c r="AG179">
        <v>0</v>
      </c>
      <c r="AH179">
        <v>19435.07</v>
      </c>
      <c r="AI179">
        <v>3146.95</v>
      </c>
      <c r="AJ179">
        <v>7141.86</v>
      </c>
      <c r="AK179">
        <v>7567.61</v>
      </c>
      <c r="AL179">
        <v>2117.3000000000002</v>
      </c>
      <c r="AM179">
        <v>14428.39</v>
      </c>
      <c r="AN179">
        <v>288.08</v>
      </c>
      <c r="AO179">
        <v>16492.5</v>
      </c>
      <c r="AP179">
        <v>468.52</v>
      </c>
      <c r="AQ179">
        <v>11182.65</v>
      </c>
      <c r="AR179">
        <v>3842.3</v>
      </c>
      <c r="AS179">
        <v>1612.19</v>
      </c>
      <c r="AT179">
        <v>54699.95</v>
      </c>
      <c r="AU179">
        <v>2575.8000000000002</v>
      </c>
      <c r="AV179">
        <v>0</v>
      </c>
      <c r="AW179">
        <v>2571.6799999999998</v>
      </c>
      <c r="AX179">
        <v>3361.5</v>
      </c>
      <c r="AY179">
        <v>4922.24</v>
      </c>
      <c r="AZ179">
        <v>51614.35</v>
      </c>
      <c r="BA179">
        <v>10065.66</v>
      </c>
      <c r="BB179">
        <v>5052.25</v>
      </c>
      <c r="BC179" s="24">
        <v>14501.37</v>
      </c>
      <c r="BD179" s="24">
        <v>0</v>
      </c>
      <c r="BE179" s="24">
        <v>0</v>
      </c>
      <c r="BF179" s="24">
        <v>0</v>
      </c>
      <c r="BG179" s="24">
        <v>0</v>
      </c>
      <c r="BH179" s="24">
        <v>0</v>
      </c>
      <c r="BI179" s="24">
        <v>17694.580000000002</v>
      </c>
      <c r="BJ179" s="24">
        <v>0</v>
      </c>
      <c r="BK179" s="24">
        <v>0</v>
      </c>
      <c r="BL179" s="24">
        <v>1</v>
      </c>
      <c r="BM179" s="3">
        <v>0</v>
      </c>
      <c r="BN179" s="24">
        <v>817.2</v>
      </c>
      <c r="BO179" s="24">
        <v>84.99</v>
      </c>
      <c r="BP179" s="24">
        <v>0</v>
      </c>
      <c r="BQ179" s="24">
        <v>0</v>
      </c>
      <c r="BR179" s="3">
        <v>274903.65999999997</v>
      </c>
      <c r="BS179" s="3">
        <v>33302.75</v>
      </c>
      <c r="BT179" s="3">
        <v>0</v>
      </c>
      <c r="BU179" s="3">
        <v>0</v>
      </c>
      <c r="BV179" s="3">
        <v>0</v>
      </c>
      <c r="BW179" s="3"/>
      <c r="BX179" s="2">
        <v>274903.65999999997</v>
      </c>
      <c r="BY179" s="24">
        <f t="shared" si="67"/>
        <v>274903.65999999997</v>
      </c>
      <c r="BZ179" s="24">
        <f t="shared" si="68"/>
        <v>0</v>
      </c>
      <c r="CB179" s="24">
        <f t="shared" si="72"/>
        <v>33302.750000000007</v>
      </c>
      <c r="CC179" s="24">
        <f t="shared" si="69"/>
        <v>33302.75</v>
      </c>
      <c r="CD179" s="30">
        <f t="shared" si="70"/>
        <v>0</v>
      </c>
      <c r="CF179" s="24">
        <f t="shared" si="73"/>
        <v>274903.64999999991</v>
      </c>
      <c r="CG179" s="3">
        <f t="shared" si="74"/>
        <v>0</v>
      </c>
      <c r="CH179" s="3">
        <f t="shared" si="71"/>
        <v>1.0000000067520887E-2</v>
      </c>
    </row>
    <row r="180" spans="1:86" s="23" customFormat="1" ht="15" x14ac:dyDescent="0.25">
      <c r="A180" s="23">
        <v>3019</v>
      </c>
      <c r="B180" s="2" t="s">
        <v>592</v>
      </c>
      <c r="C180" s="23" t="s">
        <v>321</v>
      </c>
      <c r="D180" s="24">
        <v>407405.9</v>
      </c>
      <c r="E180" s="24">
        <v>-126158.5</v>
      </c>
      <c r="F180" s="24">
        <v>19813.27</v>
      </c>
      <c r="G180" s="24">
        <v>987249.55</v>
      </c>
      <c r="H180" s="24">
        <v>0</v>
      </c>
      <c r="I180" s="24">
        <v>119445.41</v>
      </c>
      <c r="J180" s="24">
        <v>0</v>
      </c>
      <c r="K180" s="24">
        <v>132038.68</v>
      </c>
      <c r="L180" s="24">
        <v>49880.800000000003</v>
      </c>
      <c r="M180" s="24">
        <v>0</v>
      </c>
      <c r="N180" s="24">
        <v>0</v>
      </c>
      <c r="O180" s="24">
        <v>8042.71</v>
      </c>
      <c r="P180" s="24">
        <v>20967.810000000001</v>
      </c>
      <c r="Q180" s="24">
        <v>651.67999999999995</v>
      </c>
      <c r="R180" s="24">
        <v>0</v>
      </c>
      <c r="S180" s="24">
        <v>6298</v>
      </c>
      <c r="T180" s="3">
        <v>0</v>
      </c>
      <c r="U180" s="3">
        <v>0</v>
      </c>
      <c r="V180" s="3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17965</v>
      </c>
      <c r="AB180">
        <v>591113.39</v>
      </c>
      <c r="AC180">
        <v>30301.439999999999</v>
      </c>
      <c r="AD180">
        <v>219513.99</v>
      </c>
      <c r="AE180">
        <v>56799.59</v>
      </c>
      <c r="AF180">
        <v>81043.570000000007</v>
      </c>
      <c r="AG180">
        <v>0</v>
      </c>
      <c r="AH180">
        <v>43147.88</v>
      </c>
      <c r="AI180">
        <v>6170.22</v>
      </c>
      <c r="AJ180">
        <v>6586.2</v>
      </c>
      <c r="AK180">
        <v>13138.83</v>
      </c>
      <c r="AL180">
        <v>1298.3</v>
      </c>
      <c r="AM180">
        <v>25007.86</v>
      </c>
      <c r="AN180">
        <v>222.3</v>
      </c>
      <c r="AO180">
        <v>0</v>
      </c>
      <c r="AP180">
        <v>8001.38</v>
      </c>
      <c r="AQ180">
        <v>34570.839999999997</v>
      </c>
      <c r="AR180">
        <v>17839.25</v>
      </c>
      <c r="AS180">
        <v>10525.49</v>
      </c>
      <c r="AT180" s="25">
        <v>93448.45</v>
      </c>
      <c r="AU180">
        <v>12830.96</v>
      </c>
      <c r="AV180">
        <v>0</v>
      </c>
      <c r="AW180">
        <v>17913.16</v>
      </c>
      <c r="AX180">
        <v>6379</v>
      </c>
      <c r="AY180">
        <v>10388.99</v>
      </c>
      <c r="AZ180">
        <v>68330.84</v>
      </c>
      <c r="BA180">
        <v>28538.35</v>
      </c>
      <c r="BB180">
        <v>23203.65</v>
      </c>
      <c r="BC180" s="24">
        <v>27527.81</v>
      </c>
      <c r="BD180" s="24">
        <v>0</v>
      </c>
      <c r="BE180" s="24">
        <v>0</v>
      </c>
      <c r="BF180" s="24">
        <v>0</v>
      </c>
      <c r="BG180" s="24">
        <v>0</v>
      </c>
      <c r="BH180" s="24">
        <v>0</v>
      </c>
      <c r="BI180" s="24">
        <v>20355.93</v>
      </c>
      <c r="BJ180" s="24">
        <v>0</v>
      </c>
      <c r="BK180" s="24">
        <v>0</v>
      </c>
      <c r="BL180" s="24">
        <v>1</v>
      </c>
      <c r="BM180" s="3">
        <v>0</v>
      </c>
      <c r="BN180" s="24">
        <v>0</v>
      </c>
      <c r="BO180" s="24">
        <v>0</v>
      </c>
      <c r="BP180" s="24">
        <v>0</v>
      </c>
      <c r="BQ180" s="24">
        <v>0</v>
      </c>
      <c r="BR180" s="3">
        <v>316104.06</v>
      </c>
      <c r="BS180" s="3">
        <v>40169.199999999997</v>
      </c>
      <c r="BT180" s="3">
        <v>0</v>
      </c>
      <c r="BU180" s="3">
        <v>-126158.5</v>
      </c>
      <c r="BV180" s="3">
        <v>0</v>
      </c>
      <c r="BW180" s="3"/>
      <c r="BX180" s="2">
        <v>189945.56</v>
      </c>
      <c r="BY180" s="24">
        <f t="shared" si="67"/>
        <v>189945.56</v>
      </c>
      <c r="BZ180" s="24">
        <f t="shared" si="68"/>
        <v>0</v>
      </c>
      <c r="CB180" s="24">
        <f t="shared" si="72"/>
        <v>40169.199999999997</v>
      </c>
      <c r="CC180" s="24">
        <f t="shared" si="69"/>
        <v>40169.199999999997</v>
      </c>
      <c r="CD180" s="30">
        <f t="shared" si="70"/>
        <v>0</v>
      </c>
      <c r="CF180" s="24">
        <f t="shared" si="73"/>
        <v>316103.80000000005</v>
      </c>
      <c r="CG180" s="3">
        <f t="shared" si="74"/>
        <v>-126158.5</v>
      </c>
      <c r="CH180" s="3">
        <f t="shared" si="71"/>
        <v>0.25999999995110556</v>
      </c>
    </row>
    <row r="181" spans="1:86" s="23" customFormat="1" ht="15" x14ac:dyDescent="0.25">
      <c r="A181" s="23">
        <v>3022</v>
      </c>
      <c r="B181" s="2" t="s">
        <v>593</v>
      </c>
      <c r="C181" s="23" t="s">
        <v>322</v>
      </c>
      <c r="D181" s="24">
        <v>35438.21</v>
      </c>
      <c r="E181" s="24">
        <v>7469.2</v>
      </c>
      <c r="F181" s="24">
        <v>7210.89</v>
      </c>
      <c r="G181" s="24">
        <v>261855.01</v>
      </c>
      <c r="H181" s="24">
        <v>0</v>
      </c>
      <c r="I181" s="24">
        <v>0</v>
      </c>
      <c r="J181" s="24">
        <v>0</v>
      </c>
      <c r="K181" s="24">
        <v>7288.98</v>
      </c>
      <c r="L181" s="24">
        <v>9356.75</v>
      </c>
      <c r="M181" s="24">
        <v>0</v>
      </c>
      <c r="N181" s="24">
        <v>0</v>
      </c>
      <c r="O181" s="24">
        <v>4618.87</v>
      </c>
      <c r="P181" s="24">
        <v>962</v>
      </c>
      <c r="Q181" s="24">
        <v>3569.39</v>
      </c>
      <c r="R181" s="24">
        <v>4</v>
      </c>
      <c r="S181" s="24">
        <v>0</v>
      </c>
      <c r="T181" s="3">
        <v>0</v>
      </c>
      <c r="U181" s="3">
        <v>0</v>
      </c>
      <c r="V181" s="3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16105</v>
      </c>
      <c r="AB181">
        <v>140755.64000000001</v>
      </c>
      <c r="AC181">
        <v>14754.23</v>
      </c>
      <c r="AD181">
        <v>52239.68</v>
      </c>
      <c r="AE181">
        <v>0</v>
      </c>
      <c r="AF181">
        <v>9578.68</v>
      </c>
      <c r="AG181">
        <v>0</v>
      </c>
      <c r="AH181">
        <v>4646.78</v>
      </c>
      <c r="AI181">
        <v>1176.6400000000001</v>
      </c>
      <c r="AJ181">
        <v>1157.6500000000001</v>
      </c>
      <c r="AK181">
        <v>3150.82</v>
      </c>
      <c r="AL181">
        <v>531.75</v>
      </c>
      <c r="AM181">
        <v>4752.67</v>
      </c>
      <c r="AN181">
        <v>0</v>
      </c>
      <c r="AO181">
        <v>4639.5600000000004</v>
      </c>
      <c r="AP181">
        <v>903.57</v>
      </c>
      <c r="AQ181">
        <v>5401.45</v>
      </c>
      <c r="AR181">
        <v>1671.65</v>
      </c>
      <c r="AS181">
        <v>6101.48</v>
      </c>
      <c r="AT181">
        <v>10378.969999999999</v>
      </c>
      <c r="AU181">
        <v>6304.56</v>
      </c>
      <c r="AV181">
        <v>0</v>
      </c>
      <c r="AW181">
        <v>649</v>
      </c>
      <c r="AX181">
        <v>762.5</v>
      </c>
      <c r="AY181">
        <v>1758.4</v>
      </c>
      <c r="AZ181">
        <v>3057.25</v>
      </c>
      <c r="BA181">
        <v>125</v>
      </c>
      <c r="BB181">
        <v>5985.41</v>
      </c>
      <c r="BC181" s="24">
        <v>12087.85</v>
      </c>
      <c r="BD181" s="24">
        <v>0</v>
      </c>
      <c r="BE181" s="24">
        <v>0</v>
      </c>
      <c r="BF181" s="24">
        <v>0</v>
      </c>
      <c r="BG181" s="24">
        <v>0</v>
      </c>
      <c r="BH181" s="24">
        <v>0</v>
      </c>
      <c r="BI181" s="24">
        <v>14657.51</v>
      </c>
      <c r="BJ181" s="24">
        <v>0</v>
      </c>
      <c r="BK181" s="24">
        <v>0</v>
      </c>
      <c r="BL181" s="24">
        <v>1</v>
      </c>
      <c r="BM181" s="3">
        <v>0</v>
      </c>
      <c r="BN181" s="24">
        <v>800.68</v>
      </c>
      <c r="BO181" s="24">
        <v>0</v>
      </c>
      <c r="BP181" s="24">
        <v>0</v>
      </c>
      <c r="BQ181" s="24">
        <v>0</v>
      </c>
      <c r="BR181" s="3">
        <v>46627.420000000006</v>
      </c>
      <c r="BS181" s="3">
        <v>21067.72</v>
      </c>
      <c r="BT181" s="3">
        <v>0</v>
      </c>
      <c r="BU181" s="3">
        <v>7469.2</v>
      </c>
      <c r="BV181" s="3">
        <v>0</v>
      </c>
      <c r="BW181" s="3"/>
      <c r="BX181" s="2">
        <v>54096.62</v>
      </c>
      <c r="BY181" s="24">
        <f t="shared" si="67"/>
        <v>54096.62</v>
      </c>
      <c r="BZ181" s="24">
        <f t="shared" si="68"/>
        <v>0</v>
      </c>
      <c r="CB181" s="24">
        <f t="shared" si="72"/>
        <v>21067.72</v>
      </c>
      <c r="CC181" s="24">
        <f t="shared" si="69"/>
        <v>21067.72</v>
      </c>
      <c r="CD181" s="30">
        <f t="shared" si="70"/>
        <v>0</v>
      </c>
      <c r="CF181" s="24">
        <f t="shared" si="73"/>
        <v>46627.01999999996</v>
      </c>
      <c r="CG181" s="3">
        <f t="shared" si="74"/>
        <v>7469.2</v>
      </c>
      <c r="CH181" s="3">
        <f t="shared" si="71"/>
        <v>0.40000000004238245</v>
      </c>
    </row>
    <row r="182" spans="1:86" s="23" customFormat="1" ht="15" x14ac:dyDescent="0.25">
      <c r="A182" s="23">
        <v>3024</v>
      </c>
      <c r="B182" s="2" t="s">
        <v>594</v>
      </c>
      <c r="C182" s="23" t="s">
        <v>323</v>
      </c>
      <c r="D182" s="24">
        <v>33261.49</v>
      </c>
      <c r="E182" s="24">
        <v>0</v>
      </c>
      <c r="F182" s="24">
        <v>10202.52</v>
      </c>
      <c r="G182" s="24">
        <v>364453.21</v>
      </c>
      <c r="H182" s="24">
        <v>0</v>
      </c>
      <c r="I182" s="24">
        <v>0</v>
      </c>
      <c r="J182" s="24">
        <v>0</v>
      </c>
      <c r="K182" s="24">
        <v>18005</v>
      </c>
      <c r="L182" s="24">
        <v>15357.93</v>
      </c>
      <c r="M182" s="24">
        <v>0</v>
      </c>
      <c r="N182" s="24">
        <v>0</v>
      </c>
      <c r="O182" s="24">
        <v>2883.71</v>
      </c>
      <c r="P182" s="24">
        <v>5771.56</v>
      </c>
      <c r="Q182" s="24">
        <v>2400.9</v>
      </c>
      <c r="R182" s="24">
        <v>931.56</v>
      </c>
      <c r="S182" s="24">
        <v>2884.5</v>
      </c>
      <c r="T182" s="3">
        <v>0</v>
      </c>
      <c r="U182" s="3">
        <v>0</v>
      </c>
      <c r="V182" s="3">
        <v>0</v>
      </c>
      <c r="W182" s="24">
        <v>0</v>
      </c>
      <c r="X182" s="24">
        <v>0</v>
      </c>
      <c r="Y182" s="24">
        <v>0</v>
      </c>
      <c r="Z182" s="24">
        <v>0</v>
      </c>
      <c r="AA182" s="24">
        <v>25391</v>
      </c>
      <c r="AB182">
        <v>219990.09</v>
      </c>
      <c r="AC182">
        <v>1222.25</v>
      </c>
      <c r="AD182">
        <v>18286.18</v>
      </c>
      <c r="AE182">
        <v>7866.07</v>
      </c>
      <c r="AF182">
        <v>24676.83</v>
      </c>
      <c r="AG182">
        <v>0</v>
      </c>
      <c r="AH182">
        <v>5169.24</v>
      </c>
      <c r="AI182">
        <v>1129.51</v>
      </c>
      <c r="AJ182">
        <v>1396.17</v>
      </c>
      <c r="AK182">
        <v>4710.22</v>
      </c>
      <c r="AL182">
        <v>879.58</v>
      </c>
      <c r="AM182">
        <v>11505.94</v>
      </c>
      <c r="AN182">
        <v>0</v>
      </c>
      <c r="AO182">
        <v>461.35</v>
      </c>
      <c r="AP182">
        <v>1014.07</v>
      </c>
      <c r="AQ182">
        <v>14837.54</v>
      </c>
      <c r="AR182">
        <v>5863.25</v>
      </c>
      <c r="AS182">
        <v>1593.9</v>
      </c>
      <c r="AT182">
        <v>12590.87</v>
      </c>
      <c r="AU182">
        <v>1325.63</v>
      </c>
      <c r="AV182">
        <v>0</v>
      </c>
      <c r="AW182">
        <v>3016.61</v>
      </c>
      <c r="AX182">
        <v>1610</v>
      </c>
      <c r="AY182">
        <v>6372</v>
      </c>
      <c r="AZ182">
        <v>30682.71</v>
      </c>
      <c r="BA182">
        <v>17032.23</v>
      </c>
      <c r="BB182">
        <v>13139.72</v>
      </c>
      <c r="BC182" s="24">
        <v>13726.65</v>
      </c>
      <c r="BD182" s="24">
        <v>0</v>
      </c>
      <c r="BE182" s="24">
        <v>0</v>
      </c>
      <c r="BF182" s="24">
        <v>0</v>
      </c>
      <c r="BG182" s="24">
        <v>0</v>
      </c>
      <c r="BH182" s="24">
        <v>0</v>
      </c>
      <c r="BI182" s="24">
        <v>15690.74</v>
      </c>
      <c r="BJ182" s="24">
        <v>0</v>
      </c>
      <c r="BK182" s="24">
        <v>0</v>
      </c>
      <c r="BL182" s="24">
        <v>1</v>
      </c>
      <c r="BM182" s="3">
        <v>0</v>
      </c>
      <c r="BN182" s="24">
        <v>2983.05</v>
      </c>
      <c r="BO182" s="24">
        <v>0</v>
      </c>
      <c r="BP182" s="24">
        <v>1368</v>
      </c>
      <c r="BQ182" s="24">
        <v>0</v>
      </c>
      <c r="BR182" s="3">
        <v>51242.37</v>
      </c>
      <c r="BS182" s="3">
        <v>21542.21</v>
      </c>
      <c r="BT182" s="3">
        <v>0</v>
      </c>
      <c r="BU182" s="3">
        <v>0</v>
      </c>
      <c r="BV182" s="3">
        <v>0</v>
      </c>
      <c r="BW182" s="3"/>
      <c r="BX182" s="2">
        <v>51242.37</v>
      </c>
      <c r="BY182" s="24">
        <f t="shared" si="67"/>
        <v>51242.37</v>
      </c>
      <c r="BZ182" s="24">
        <f t="shared" si="68"/>
        <v>0</v>
      </c>
      <c r="CB182" s="24">
        <f t="shared" si="72"/>
        <v>21542.210000000003</v>
      </c>
      <c r="CC182" s="24">
        <f t="shared" si="69"/>
        <v>21542.21</v>
      </c>
      <c r="CD182" s="30">
        <f t="shared" si="70"/>
        <v>0</v>
      </c>
      <c r="CF182" s="24">
        <f t="shared" si="73"/>
        <v>51242.250000000116</v>
      </c>
      <c r="CG182" s="3">
        <f t="shared" si="74"/>
        <v>0</v>
      </c>
      <c r="CH182" s="3">
        <f t="shared" si="71"/>
        <v>0.11999999988620402</v>
      </c>
    </row>
    <row r="183" spans="1:86" s="23" customFormat="1" ht="15" x14ac:dyDescent="0.25">
      <c r="A183" s="23">
        <v>3026</v>
      </c>
      <c r="B183" s="2" t="s">
        <v>595</v>
      </c>
      <c r="C183" s="23" t="s">
        <v>324</v>
      </c>
      <c r="D183" s="24">
        <v>13154.62</v>
      </c>
      <c r="E183" s="24">
        <v>3000</v>
      </c>
      <c r="F183" s="24">
        <v>555.05999999999995</v>
      </c>
      <c r="G183" s="24">
        <v>517944.9</v>
      </c>
      <c r="H183" s="24">
        <v>0</v>
      </c>
      <c r="I183" s="24">
        <v>16915.05</v>
      </c>
      <c r="J183" s="24">
        <v>0</v>
      </c>
      <c r="K183" s="24">
        <v>30110</v>
      </c>
      <c r="L183" s="24">
        <v>19960.05</v>
      </c>
      <c r="M183" s="24">
        <v>0</v>
      </c>
      <c r="N183" s="24">
        <v>0</v>
      </c>
      <c r="O183" s="24">
        <v>6431.57</v>
      </c>
      <c r="P183" s="24">
        <v>13697.02</v>
      </c>
      <c r="Q183" s="24">
        <v>0</v>
      </c>
      <c r="R183" s="24">
        <v>7.49</v>
      </c>
      <c r="S183" s="24">
        <v>0</v>
      </c>
      <c r="T183" s="3">
        <v>0</v>
      </c>
      <c r="U183" s="3">
        <v>0</v>
      </c>
      <c r="V183" s="3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30898</v>
      </c>
      <c r="AB183">
        <v>288364.43</v>
      </c>
      <c r="AC183">
        <v>5654.86</v>
      </c>
      <c r="AD183">
        <v>140941.70000000001</v>
      </c>
      <c r="AE183">
        <v>0</v>
      </c>
      <c r="AF183">
        <v>11891.15</v>
      </c>
      <c r="AG183">
        <v>0</v>
      </c>
      <c r="AH183">
        <v>19213.27</v>
      </c>
      <c r="AI183">
        <v>1919.94</v>
      </c>
      <c r="AJ183">
        <v>255</v>
      </c>
      <c r="AK183">
        <v>6861.92</v>
      </c>
      <c r="AL183">
        <v>1360.56</v>
      </c>
      <c r="AM183">
        <v>17596.52</v>
      </c>
      <c r="AN183">
        <v>1064.52</v>
      </c>
      <c r="AO183">
        <v>13943.78</v>
      </c>
      <c r="AP183">
        <v>1164.1500000000001</v>
      </c>
      <c r="AQ183">
        <v>10343.379999999999</v>
      </c>
      <c r="AR183">
        <v>4990</v>
      </c>
      <c r="AS183">
        <v>7661.74</v>
      </c>
      <c r="AT183">
        <v>24599.49</v>
      </c>
      <c r="AU183">
        <v>5626.13</v>
      </c>
      <c r="AV183">
        <v>0</v>
      </c>
      <c r="AW183">
        <v>4459.41</v>
      </c>
      <c r="AX183">
        <v>2627</v>
      </c>
      <c r="AY183">
        <v>47811.630000000005</v>
      </c>
      <c r="AZ183">
        <v>50927.18</v>
      </c>
      <c r="BA183">
        <v>0</v>
      </c>
      <c r="BB183">
        <v>22266.68</v>
      </c>
      <c r="BC183" s="24">
        <v>14620.33</v>
      </c>
      <c r="BD183" s="24">
        <v>0</v>
      </c>
      <c r="BE183" s="24">
        <v>0</v>
      </c>
      <c r="BF183" s="24">
        <v>0</v>
      </c>
      <c r="BG183" s="24">
        <v>0</v>
      </c>
      <c r="BH183" s="24">
        <v>0</v>
      </c>
      <c r="BI183" s="24">
        <v>16661.349999999999</v>
      </c>
      <c r="BJ183" s="24">
        <v>0</v>
      </c>
      <c r="BK183" s="24">
        <v>0</v>
      </c>
      <c r="BL183" s="24">
        <v>1</v>
      </c>
      <c r="BM183" s="3">
        <v>0</v>
      </c>
      <c r="BN183" s="24">
        <v>7410</v>
      </c>
      <c r="BO183" s="24">
        <v>0</v>
      </c>
      <c r="BP183" s="24">
        <v>3689.8</v>
      </c>
      <c r="BQ183" s="24">
        <v>0</v>
      </c>
      <c r="BR183" s="3">
        <v>-57045.58</v>
      </c>
      <c r="BS183" s="3">
        <v>6116.61</v>
      </c>
      <c r="BT183" s="3">
        <v>0</v>
      </c>
      <c r="BU183" s="3">
        <v>3000</v>
      </c>
      <c r="BV183" s="3">
        <v>0</v>
      </c>
      <c r="BW183" s="3"/>
      <c r="BX183" s="2">
        <v>-54045.58</v>
      </c>
      <c r="BY183" s="24">
        <f t="shared" ref="BY183:BY242" si="75">BR183+BU183</f>
        <v>-54045.58</v>
      </c>
      <c r="BZ183" s="24">
        <f t="shared" ref="BZ183:BZ242" si="76">BY183-BX183</f>
        <v>0</v>
      </c>
      <c r="CB183" s="24">
        <f t="shared" si="72"/>
        <v>6116.61</v>
      </c>
      <c r="CC183" s="24">
        <f t="shared" ref="CC183:CC242" si="77">BS183+BT183</f>
        <v>6116.61</v>
      </c>
      <c r="CD183" s="30">
        <f t="shared" ref="CD183:CD242" si="78">CB183-CC183</f>
        <v>0</v>
      </c>
      <c r="CF183" s="24">
        <f t="shared" si="73"/>
        <v>-57046.070000000182</v>
      </c>
      <c r="CG183" s="3">
        <f t="shared" si="74"/>
        <v>3000</v>
      </c>
      <c r="CH183" s="3">
        <f t="shared" ref="CH183:CH242" si="79">BR183+BU183-CF183-CG183</f>
        <v>0.49000000017986167</v>
      </c>
    </row>
    <row r="184" spans="1:86" s="23" customFormat="1" ht="15" x14ac:dyDescent="0.25">
      <c r="A184" s="23">
        <v>3027</v>
      </c>
      <c r="B184" s="2" t="s">
        <v>596</v>
      </c>
      <c r="C184" s="23" t="s">
        <v>325</v>
      </c>
      <c r="D184" s="24">
        <v>22333.63</v>
      </c>
      <c r="E184" s="24">
        <v>0</v>
      </c>
      <c r="F184" s="24">
        <v>2872.4</v>
      </c>
      <c r="G184" s="24">
        <v>682530.58</v>
      </c>
      <c r="H184" s="24">
        <v>0</v>
      </c>
      <c r="I184" s="24">
        <v>25263.98</v>
      </c>
      <c r="J184" s="24">
        <v>0</v>
      </c>
      <c r="K184" s="24">
        <v>43360</v>
      </c>
      <c r="L184" s="24">
        <v>35207.910000000003</v>
      </c>
      <c r="M184" s="24">
        <v>0</v>
      </c>
      <c r="N184" s="24">
        <v>1983.2</v>
      </c>
      <c r="O184" s="24">
        <v>26493.26</v>
      </c>
      <c r="P184" s="24">
        <v>5411.62</v>
      </c>
      <c r="Q184" s="24">
        <v>11431.38</v>
      </c>
      <c r="R184" s="24">
        <v>10.42</v>
      </c>
      <c r="S184" s="24">
        <v>0</v>
      </c>
      <c r="T184" s="3">
        <v>0</v>
      </c>
      <c r="U184" s="3">
        <v>0</v>
      </c>
      <c r="V184" s="3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38871</v>
      </c>
      <c r="AB184">
        <v>431903.99</v>
      </c>
      <c r="AC184">
        <v>4013.14</v>
      </c>
      <c r="AD184">
        <v>86038.95</v>
      </c>
      <c r="AE184">
        <v>20703.759999999998</v>
      </c>
      <c r="AF184">
        <v>35376.199999999997</v>
      </c>
      <c r="AG184">
        <v>503.25</v>
      </c>
      <c r="AH184">
        <v>5060.3</v>
      </c>
      <c r="AI184">
        <v>3373.98</v>
      </c>
      <c r="AJ184">
        <v>5662.2</v>
      </c>
      <c r="AK184">
        <v>9312.36</v>
      </c>
      <c r="AL184">
        <v>2339.84</v>
      </c>
      <c r="AM184">
        <v>19448.599999999999</v>
      </c>
      <c r="AN184">
        <v>2000</v>
      </c>
      <c r="AO184">
        <v>2060.0500000000002</v>
      </c>
      <c r="AP184">
        <v>4130.8</v>
      </c>
      <c r="AQ184">
        <v>28735.040000000001</v>
      </c>
      <c r="AR184">
        <v>11976</v>
      </c>
      <c r="AS184">
        <v>4647.8100000000004</v>
      </c>
      <c r="AT184">
        <v>44205.51</v>
      </c>
      <c r="AU184">
        <v>16677.259999999998</v>
      </c>
      <c r="AV184">
        <v>0</v>
      </c>
      <c r="AW184">
        <v>11131.93</v>
      </c>
      <c r="AX184">
        <v>4193</v>
      </c>
      <c r="AY184">
        <v>17684.900000000001</v>
      </c>
      <c r="AZ184">
        <v>49535.360000000001</v>
      </c>
      <c r="BA184">
        <v>35977.89</v>
      </c>
      <c r="BB184">
        <v>15592.01</v>
      </c>
      <c r="BC184" s="24">
        <v>18831.72</v>
      </c>
      <c r="BD184" s="24">
        <v>0</v>
      </c>
      <c r="BE184" s="24">
        <v>0</v>
      </c>
      <c r="BF184" s="24">
        <v>0</v>
      </c>
      <c r="BG184" s="24">
        <v>0</v>
      </c>
      <c r="BH184" s="24">
        <v>0</v>
      </c>
      <c r="BI184" s="24">
        <v>18070.3</v>
      </c>
      <c r="BJ184" s="24">
        <v>0</v>
      </c>
      <c r="BK184" s="24">
        <v>0</v>
      </c>
      <c r="BL184" s="24">
        <v>1</v>
      </c>
      <c r="BM184" s="3">
        <v>0</v>
      </c>
      <c r="BN184" s="24">
        <v>0</v>
      </c>
      <c r="BO184" s="24">
        <v>11483.22</v>
      </c>
      <c r="BP184" s="24">
        <v>2883.78</v>
      </c>
      <c r="BQ184" s="24">
        <v>0</v>
      </c>
      <c r="BR184" s="3">
        <v>1781.34</v>
      </c>
      <c r="BS184" s="3">
        <v>6575.7</v>
      </c>
      <c r="BT184" s="3">
        <v>0</v>
      </c>
      <c r="BU184" s="3">
        <v>0</v>
      </c>
      <c r="BV184" s="3">
        <v>0</v>
      </c>
      <c r="BW184" s="3"/>
      <c r="BX184" s="2">
        <v>1781.34</v>
      </c>
      <c r="BY184" s="24">
        <f t="shared" si="75"/>
        <v>1781.34</v>
      </c>
      <c r="BZ184" s="24">
        <f t="shared" si="76"/>
        <v>0</v>
      </c>
      <c r="CB184" s="24">
        <f t="shared" si="72"/>
        <v>6575.7000000000007</v>
      </c>
      <c r="CC184" s="24">
        <f t="shared" si="77"/>
        <v>6575.7</v>
      </c>
      <c r="CD184" s="30">
        <f t="shared" si="78"/>
        <v>0</v>
      </c>
      <c r="CF184" s="24">
        <f t="shared" si="73"/>
        <v>1781.1299999998882</v>
      </c>
      <c r="CG184" s="3">
        <f t="shared" si="74"/>
        <v>0</v>
      </c>
      <c r="CH184" s="3">
        <f t="shared" si="79"/>
        <v>0.21000000011167685</v>
      </c>
    </row>
    <row r="185" spans="1:86" s="23" customFormat="1" ht="15" x14ac:dyDescent="0.25">
      <c r="A185" s="23">
        <v>3030</v>
      </c>
      <c r="B185" s="2" t="s">
        <v>597</v>
      </c>
      <c r="C185" s="23" t="s">
        <v>326</v>
      </c>
      <c r="D185" s="24">
        <v>64590.28</v>
      </c>
      <c r="E185" s="24">
        <v>0</v>
      </c>
      <c r="F185" s="24">
        <v>19336.75</v>
      </c>
      <c r="G185" s="24">
        <v>226355.15</v>
      </c>
      <c r="H185" s="24">
        <v>0</v>
      </c>
      <c r="I185" s="24">
        <v>8030.62</v>
      </c>
      <c r="J185" s="24">
        <v>0</v>
      </c>
      <c r="K185" s="24">
        <v>4820</v>
      </c>
      <c r="L185" s="24">
        <v>7826.5</v>
      </c>
      <c r="M185" s="24">
        <v>0</v>
      </c>
      <c r="N185" s="24">
        <v>0</v>
      </c>
      <c r="O185" s="24">
        <v>13126.09</v>
      </c>
      <c r="P185" s="24">
        <v>1175.8499999999999</v>
      </c>
      <c r="Q185" s="24">
        <v>581.92999999999995</v>
      </c>
      <c r="R185" s="24">
        <v>0</v>
      </c>
      <c r="S185" s="24">
        <v>0</v>
      </c>
      <c r="T185" s="3">
        <v>0</v>
      </c>
      <c r="U185" s="3">
        <v>0</v>
      </c>
      <c r="V185" s="3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16191</v>
      </c>
      <c r="AB185">
        <v>218659.98</v>
      </c>
      <c r="AC185">
        <v>5088.1899999999996</v>
      </c>
      <c r="AD185">
        <v>28647.360000000001</v>
      </c>
      <c r="AE185">
        <v>-4608.32</v>
      </c>
      <c r="AF185">
        <v>14705.02</v>
      </c>
      <c r="AG185">
        <v>0</v>
      </c>
      <c r="AH185">
        <v>3976.56</v>
      </c>
      <c r="AI185">
        <v>644.44000000000005</v>
      </c>
      <c r="AJ185">
        <v>3500</v>
      </c>
      <c r="AK185">
        <v>2668.06</v>
      </c>
      <c r="AL185">
        <v>108.19</v>
      </c>
      <c r="AM185">
        <v>9026.84</v>
      </c>
      <c r="AN185">
        <v>0</v>
      </c>
      <c r="AO185">
        <v>7879.29</v>
      </c>
      <c r="AP185">
        <v>369.43</v>
      </c>
      <c r="AQ185">
        <v>5802.36</v>
      </c>
      <c r="AR185">
        <v>1621.75</v>
      </c>
      <c r="AS185">
        <v>475.42</v>
      </c>
      <c r="AT185">
        <v>12580.7</v>
      </c>
      <c r="AU185">
        <v>3301.68</v>
      </c>
      <c r="AV185">
        <v>0</v>
      </c>
      <c r="AW185">
        <v>961.09</v>
      </c>
      <c r="AX185">
        <v>480</v>
      </c>
      <c r="AY185">
        <v>1381.25</v>
      </c>
      <c r="AZ185">
        <v>17560.599999999999</v>
      </c>
      <c r="BA185">
        <v>763</v>
      </c>
      <c r="BB185">
        <v>7296.5</v>
      </c>
      <c r="BC185" s="24">
        <v>11278.91</v>
      </c>
      <c r="BD185" s="24">
        <v>0</v>
      </c>
      <c r="BE185" s="24">
        <v>0</v>
      </c>
      <c r="BF185" s="24">
        <v>0</v>
      </c>
      <c r="BG185" s="24">
        <v>0</v>
      </c>
      <c r="BH185" s="24">
        <v>0</v>
      </c>
      <c r="BI185" s="24">
        <v>14375.72</v>
      </c>
      <c r="BJ185" s="24">
        <v>0</v>
      </c>
      <c r="BK185" s="24">
        <v>0</v>
      </c>
      <c r="BL185" s="24">
        <v>1</v>
      </c>
      <c r="BM185" s="3">
        <v>0</v>
      </c>
      <c r="BN185" s="24">
        <v>199</v>
      </c>
      <c r="BO185" s="24">
        <v>0</v>
      </c>
      <c r="BP185" s="24">
        <v>1752.61</v>
      </c>
      <c r="BQ185" s="24">
        <v>0</v>
      </c>
      <c r="BR185" s="3">
        <v>-11470.4</v>
      </c>
      <c r="BS185" s="3">
        <v>31760.86</v>
      </c>
      <c r="BT185" s="3">
        <v>0</v>
      </c>
      <c r="BU185" s="3">
        <v>0</v>
      </c>
      <c r="BV185" s="3">
        <v>0</v>
      </c>
      <c r="BW185" s="3"/>
      <c r="BX185" s="2">
        <v>-11470.4</v>
      </c>
      <c r="BY185" s="24">
        <f t="shared" si="75"/>
        <v>-11470.4</v>
      </c>
      <c r="BZ185" s="24">
        <f t="shared" si="76"/>
        <v>0</v>
      </c>
      <c r="CB185" s="24">
        <f t="shared" si="72"/>
        <v>31760.86</v>
      </c>
      <c r="CC185" s="24">
        <f t="shared" si="77"/>
        <v>31760.86</v>
      </c>
      <c r="CD185" s="30">
        <f t="shared" si="78"/>
        <v>0</v>
      </c>
      <c r="CF185" s="24">
        <f t="shared" si="73"/>
        <v>-11470.880000000005</v>
      </c>
      <c r="CG185" s="3">
        <f t="shared" si="74"/>
        <v>0</v>
      </c>
      <c r="CH185" s="3">
        <f t="shared" si="79"/>
        <v>0.48000000000502041</v>
      </c>
    </row>
    <row r="186" spans="1:86" s="23" customFormat="1" ht="15" x14ac:dyDescent="0.25">
      <c r="A186" s="23">
        <v>3032</v>
      </c>
      <c r="B186" s="2" t="s">
        <v>598</v>
      </c>
      <c r="C186" s="23" t="s">
        <v>327</v>
      </c>
      <c r="D186" s="24">
        <v>92164.39</v>
      </c>
      <c r="E186" s="24">
        <v>-27671.360000000001</v>
      </c>
      <c r="F186" s="24">
        <v>11687.08</v>
      </c>
      <c r="G186" s="24">
        <v>1031066.56</v>
      </c>
      <c r="H186" s="24">
        <v>0</v>
      </c>
      <c r="I186" s="24">
        <v>110467.11</v>
      </c>
      <c r="J186" s="24">
        <v>0</v>
      </c>
      <c r="K186" s="24">
        <v>108038</v>
      </c>
      <c r="L186" s="24">
        <v>49312.38</v>
      </c>
      <c r="M186" s="24">
        <v>0</v>
      </c>
      <c r="N186" s="24">
        <v>26500</v>
      </c>
      <c r="O186" s="24">
        <v>12067.33</v>
      </c>
      <c r="P186" s="24">
        <v>777.7</v>
      </c>
      <c r="Q186" s="24">
        <v>4938.6099999999997</v>
      </c>
      <c r="R186" s="24">
        <v>1096.77</v>
      </c>
      <c r="S186" s="24">
        <v>0</v>
      </c>
      <c r="T186" s="3">
        <v>0</v>
      </c>
      <c r="U186" s="3">
        <v>0</v>
      </c>
      <c r="V186" s="3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41396</v>
      </c>
      <c r="AB186">
        <v>508802.52</v>
      </c>
      <c r="AC186">
        <v>29280.03</v>
      </c>
      <c r="AD186">
        <v>431679.15</v>
      </c>
      <c r="AE186">
        <v>66650.89</v>
      </c>
      <c r="AF186">
        <v>53882.720000000001</v>
      </c>
      <c r="AG186">
        <v>0</v>
      </c>
      <c r="AH186">
        <v>30784.59</v>
      </c>
      <c r="AI186">
        <v>5725.97</v>
      </c>
      <c r="AJ186">
        <v>1449.8</v>
      </c>
      <c r="AK186">
        <v>10392.85</v>
      </c>
      <c r="AL186">
        <v>994.01</v>
      </c>
      <c r="AM186">
        <v>11379.71</v>
      </c>
      <c r="AN186">
        <v>2525.96</v>
      </c>
      <c r="AO186">
        <v>3631.87</v>
      </c>
      <c r="AP186">
        <v>5719.88</v>
      </c>
      <c r="AQ186">
        <v>17062.13</v>
      </c>
      <c r="AR186">
        <v>28928</v>
      </c>
      <c r="AS186">
        <v>5013.55</v>
      </c>
      <c r="AT186">
        <v>35229.620000000003</v>
      </c>
      <c r="AU186">
        <v>17662.77</v>
      </c>
      <c r="AV186">
        <v>0</v>
      </c>
      <c r="AW186">
        <v>10107.040000000001</v>
      </c>
      <c r="AX186">
        <v>4152.75</v>
      </c>
      <c r="AY186">
        <v>0</v>
      </c>
      <c r="AZ186">
        <v>67414.27</v>
      </c>
      <c r="BA186">
        <v>15721.97</v>
      </c>
      <c r="BB186">
        <v>31152.67</v>
      </c>
      <c r="BC186" s="24">
        <v>17975.990000000002</v>
      </c>
      <c r="BD186" s="24">
        <v>0</v>
      </c>
      <c r="BE186" s="24">
        <v>0</v>
      </c>
      <c r="BF186" s="24">
        <v>0</v>
      </c>
      <c r="BG186" s="24">
        <v>6072.69</v>
      </c>
      <c r="BH186" s="24">
        <v>0</v>
      </c>
      <c r="BI186" s="24">
        <v>20249.48</v>
      </c>
      <c r="BJ186" s="24">
        <v>0</v>
      </c>
      <c r="BK186" s="24">
        <v>0</v>
      </c>
      <c r="BL186" s="24">
        <v>1</v>
      </c>
      <c r="BM186" s="3">
        <v>0</v>
      </c>
      <c r="BN186" s="24">
        <v>-1247.99</v>
      </c>
      <c r="BO186" s="24">
        <v>0</v>
      </c>
      <c r="BP186" s="24">
        <v>5063.4799999999996</v>
      </c>
      <c r="BQ186" s="24">
        <v>0</v>
      </c>
      <c r="BR186" s="3">
        <v>64504.17</v>
      </c>
      <c r="BS186" s="3">
        <v>28121.07</v>
      </c>
      <c r="BT186" s="3">
        <v>0</v>
      </c>
      <c r="BU186" s="3">
        <v>-33744.050000000003</v>
      </c>
      <c r="BV186" s="3">
        <v>0</v>
      </c>
      <c r="BW186" s="3"/>
      <c r="BX186" s="2">
        <v>30760.12</v>
      </c>
      <c r="BY186" s="24">
        <f t="shared" si="75"/>
        <v>30760.119999999995</v>
      </c>
      <c r="BZ186" s="24">
        <f t="shared" si="76"/>
        <v>0</v>
      </c>
      <c r="CB186" s="24">
        <f t="shared" si="72"/>
        <v>28121.069999999996</v>
      </c>
      <c r="CC186" s="24">
        <f t="shared" si="77"/>
        <v>28121.07</v>
      </c>
      <c r="CD186" s="30">
        <f t="shared" si="78"/>
        <v>0</v>
      </c>
      <c r="CF186" s="24">
        <f t="shared" si="73"/>
        <v>64504.139999999898</v>
      </c>
      <c r="CG186" s="3">
        <f t="shared" si="74"/>
        <v>-33744.050000000003</v>
      </c>
      <c r="CH186" s="3">
        <f t="shared" si="79"/>
        <v>3.0000000100699253E-2</v>
      </c>
    </row>
    <row r="187" spans="1:86" s="23" customFormat="1" ht="15" x14ac:dyDescent="0.25">
      <c r="A187" s="23">
        <v>3033</v>
      </c>
      <c r="B187" s="2" t="s">
        <v>599</v>
      </c>
      <c r="C187" s="23" t="s">
        <v>328</v>
      </c>
      <c r="D187" s="24">
        <v>40205.379999999997</v>
      </c>
      <c r="E187" s="24">
        <v>5886.15</v>
      </c>
      <c r="F187" s="24">
        <v>3491.66</v>
      </c>
      <c r="G187" s="24">
        <v>271937.48</v>
      </c>
      <c r="H187" s="24">
        <v>0</v>
      </c>
      <c r="I187" s="24">
        <v>76113.52</v>
      </c>
      <c r="J187" s="24">
        <v>0</v>
      </c>
      <c r="K187" s="24">
        <v>14270.5</v>
      </c>
      <c r="L187" s="24">
        <v>11296.68</v>
      </c>
      <c r="M187" s="24">
        <v>0</v>
      </c>
      <c r="N187" s="24">
        <v>0</v>
      </c>
      <c r="O187" s="24">
        <v>6272.05</v>
      </c>
      <c r="P187" s="24">
        <v>2158.86</v>
      </c>
      <c r="Q187" s="24">
        <v>260.32</v>
      </c>
      <c r="R187" s="24">
        <v>12.62</v>
      </c>
      <c r="S187" s="24">
        <v>2114</v>
      </c>
      <c r="T187" s="3">
        <v>0</v>
      </c>
      <c r="U187" s="3">
        <v>0</v>
      </c>
      <c r="V187" s="3">
        <v>0</v>
      </c>
      <c r="W187" s="24">
        <v>536.20000000000005</v>
      </c>
      <c r="X187" s="24">
        <v>0</v>
      </c>
      <c r="Y187" s="24">
        <v>0</v>
      </c>
      <c r="Z187" s="24">
        <v>0</v>
      </c>
      <c r="AA187" s="24">
        <v>18202</v>
      </c>
      <c r="AB187">
        <v>140273.03</v>
      </c>
      <c r="AC187">
        <v>9757.98</v>
      </c>
      <c r="AD187">
        <v>85551.05</v>
      </c>
      <c r="AE187">
        <v>0</v>
      </c>
      <c r="AF187">
        <v>17725.29</v>
      </c>
      <c r="AG187">
        <v>0</v>
      </c>
      <c r="AH187">
        <v>6303.44</v>
      </c>
      <c r="AI187">
        <v>1917.48</v>
      </c>
      <c r="AJ187">
        <v>1226</v>
      </c>
      <c r="AK187">
        <v>3322.39</v>
      </c>
      <c r="AL187">
        <v>1328.8</v>
      </c>
      <c r="AM187">
        <v>10133.549999999999</v>
      </c>
      <c r="AN187">
        <v>0</v>
      </c>
      <c r="AO187">
        <v>12264.61</v>
      </c>
      <c r="AP187">
        <v>1711.45</v>
      </c>
      <c r="AQ187">
        <v>5628.54</v>
      </c>
      <c r="AR187">
        <v>1796.4</v>
      </c>
      <c r="AS187">
        <v>4810.3</v>
      </c>
      <c r="AT187" s="25">
        <v>10137.549999999999</v>
      </c>
      <c r="AU187">
        <v>4672.6499999999996</v>
      </c>
      <c r="AV187">
        <v>0</v>
      </c>
      <c r="AW187">
        <v>2411.5</v>
      </c>
      <c r="AX187">
        <v>762.5</v>
      </c>
      <c r="AY187">
        <v>6268.27</v>
      </c>
      <c r="AZ187">
        <v>18524.98</v>
      </c>
      <c r="BA187">
        <v>5659.74</v>
      </c>
      <c r="BB187">
        <v>9547.64</v>
      </c>
      <c r="BC187" s="24">
        <v>10971.86</v>
      </c>
      <c r="BD187" s="24">
        <v>0</v>
      </c>
      <c r="BE187" s="24">
        <v>0</v>
      </c>
      <c r="BF187" s="24">
        <v>0</v>
      </c>
      <c r="BG187" s="24">
        <v>0</v>
      </c>
      <c r="BH187" s="24">
        <v>0</v>
      </c>
      <c r="BI187" s="24">
        <v>14563.58</v>
      </c>
      <c r="BJ187" s="24">
        <v>0</v>
      </c>
      <c r="BK187" s="24">
        <v>0</v>
      </c>
      <c r="BL187" s="24">
        <v>1</v>
      </c>
      <c r="BM187" s="3">
        <v>0</v>
      </c>
      <c r="BN187" s="24">
        <v>0</v>
      </c>
      <c r="BO187" s="24">
        <v>0</v>
      </c>
      <c r="BP187" s="24">
        <v>4806</v>
      </c>
      <c r="BQ187" s="24">
        <v>0</v>
      </c>
      <c r="BR187" s="3">
        <v>70136.009999999995</v>
      </c>
      <c r="BS187" s="3">
        <v>13249.24</v>
      </c>
      <c r="BT187" s="3">
        <v>0</v>
      </c>
      <c r="BU187" s="3">
        <v>6422.3499999999995</v>
      </c>
      <c r="BV187" s="3">
        <v>0</v>
      </c>
      <c r="BW187" s="3"/>
      <c r="BX187" s="2">
        <v>76558.36</v>
      </c>
      <c r="BY187" s="24">
        <f t="shared" si="75"/>
        <v>76558.36</v>
      </c>
      <c r="BZ187" s="24">
        <f t="shared" si="76"/>
        <v>0</v>
      </c>
      <c r="CB187" s="24">
        <f t="shared" si="72"/>
        <v>13249.239999999998</v>
      </c>
      <c r="CC187" s="24">
        <f t="shared" si="77"/>
        <v>13249.24</v>
      </c>
      <c r="CD187" s="30">
        <f t="shared" si="78"/>
        <v>0</v>
      </c>
      <c r="CF187" s="24">
        <f t="shared" si="73"/>
        <v>70136.409999999974</v>
      </c>
      <c r="CG187" s="3">
        <f t="shared" si="74"/>
        <v>6422.3499999999995</v>
      </c>
      <c r="CH187" s="3">
        <f t="shared" si="79"/>
        <v>-0.39999999997326086</v>
      </c>
    </row>
    <row r="188" spans="1:86" s="23" customFormat="1" ht="15" x14ac:dyDescent="0.25">
      <c r="A188" s="23">
        <v>3034</v>
      </c>
      <c r="B188" s="2" t="s">
        <v>600</v>
      </c>
      <c r="C188" s="23" t="s">
        <v>329</v>
      </c>
      <c r="D188" s="24">
        <v>99760.93</v>
      </c>
      <c r="E188" s="24">
        <v>1170.9100000000001</v>
      </c>
      <c r="F188" s="24">
        <v>5439.09</v>
      </c>
      <c r="G188" s="24">
        <v>396235.53</v>
      </c>
      <c r="H188" s="24">
        <v>0</v>
      </c>
      <c r="I188" s="24">
        <v>20091.05</v>
      </c>
      <c r="J188" s="24">
        <v>0</v>
      </c>
      <c r="K188" s="24">
        <v>12628</v>
      </c>
      <c r="L188" s="24">
        <v>15714.05</v>
      </c>
      <c r="M188" s="24">
        <v>0</v>
      </c>
      <c r="N188" s="24">
        <v>0</v>
      </c>
      <c r="O188" s="24">
        <v>24439.11</v>
      </c>
      <c r="P188" s="24">
        <v>4558.5</v>
      </c>
      <c r="Q188" s="24">
        <v>688.74</v>
      </c>
      <c r="R188" s="24">
        <v>0</v>
      </c>
      <c r="S188" s="24">
        <v>0</v>
      </c>
      <c r="T188" s="3">
        <v>0</v>
      </c>
      <c r="U188" s="3">
        <v>0</v>
      </c>
      <c r="V188" s="3">
        <v>0</v>
      </c>
      <c r="W188" s="24">
        <v>6220</v>
      </c>
      <c r="X188" s="24">
        <v>0</v>
      </c>
      <c r="Y188" s="24">
        <v>0</v>
      </c>
      <c r="Z188" s="24">
        <v>0</v>
      </c>
      <c r="AA188" s="24">
        <v>28968</v>
      </c>
      <c r="AB188">
        <v>238023.94</v>
      </c>
      <c r="AC188">
        <v>14409.6</v>
      </c>
      <c r="AD188">
        <v>63841.06</v>
      </c>
      <c r="AE188">
        <v>17898.11</v>
      </c>
      <c r="AF188">
        <v>25551.14</v>
      </c>
      <c r="AG188">
        <v>0</v>
      </c>
      <c r="AH188">
        <v>9904.77</v>
      </c>
      <c r="AI188">
        <v>3515.84</v>
      </c>
      <c r="AJ188">
        <v>3327</v>
      </c>
      <c r="AK188">
        <v>5292.05</v>
      </c>
      <c r="AL188">
        <v>486.86</v>
      </c>
      <c r="AM188">
        <v>5498.5</v>
      </c>
      <c r="AN188">
        <v>635.65</v>
      </c>
      <c r="AO188">
        <v>1879.05</v>
      </c>
      <c r="AP188">
        <v>1449.3</v>
      </c>
      <c r="AQ188">
        <v>10692.38</v>
      </c>
      <c r="AR188">
        <v>3143.7</v>
      </c>
      <c r="AS188">
        <v>2426.9</v>
      </c>
      <c r="AT188">
        <v>26358.32</v>
      </c>
      <c r="AU188">
        <v>6013.88</v>
      </c>
      <c r="AV188">
        <v>0</v>
      </c>
      <c r="AW188">
        <v>673.06</v>
      </c>
      <c r="AX188">
        <v>2034</v>
      </c>
      <c r="AY188">
        <v>3208.21</v>
      </c>
      <c r="AZ188">
        <v>26078.32</v>
      </c>
      <c r="BA188">
        <v>0</v>
      </c>
      <c r="BB188">
        <v>10452.280000000001</v>
      </c>
      <c r="BC188" s="24">
        <v>13664.44</v>
      </c>
      <c r="BD188" s="24">
        <v>0</v>
      </c>
      <c r="BE188" s="24">
        <v>0</v>
      </c>
      <c r="BF188" s="24">
        <v>0</v>
      </c>
      <c r="BG188" s="24">
        <v>6154.42</v>
      </c>
      <c r="BH188" s="24">
        <v>0</v>
      </c>
      <c r="BI188" s="24">
        <v>16097.77</v>
      </c>
      <c r="BJ188" s="24">
        <v>0</v>
      </c>
      <c r="BK188" s="24">
        <v>0</v>
      </c>
      <c r="BL188" s="24">
        <v>1</v>
      </c>
      <c r="BM188" s="3">
        <v>0</v>
      </c>
      <c r="BN188" s="24">
        <v>6499.94</v>
      </c>
      <c r="BO188" s="24">
        <v>0</v>
      </c>
      <c r="BP188" s="24">
        <v>10108.049999999999</v>
      </c>
      <c r="BQ188" s="24">
        <v>0</v>
      </c>
      <c r="BR188" s="3">
        <v>106625.68</v>
      </c>
      <c r="BS188" s="3">
        <v>4928.87</v>
      </c>
      <c r="BT188" s="3">
        <v>0</v>
      </c>
      <c r="BU188" s="3">
        <v>1236.4899999999998</v>
      </c>
      <c r="BV188" s="3">
        <v>0</v>
      </c>
      <c r="BW188" s="3"/>
      <c r="BX188" s="2">
        <v>107862.17</v>
      </c>
      <c r="BY188" s="24">
        <f t="shared" si="75"/>
        <v>107862.17</v>
      </c>
      <c r="BZ188" s="24">
        <f t="shared" si="76"/>
        <v>0</v>
      </c>
      <c r="CB188" s="24">
        <f t="shared" si="72"/>
        <v>4928.8700000000026</v>
      </c>
      <c r="CC188" s="24">
        <f t="shared" si="77"/>
        <v>4928.87</v>
      </c>
      <c r="CD188" s="30">
        <f t="shared" si="78"/>
        <v>0</v>
      </c>
      <c r="CF188" s="24">
        <f t="shared" si="73"/>
        <v>106625.54999999981</v>
      </c>
      <c r="CG188" s="3">
        <f t="shared" si="74"/>
        <v>1236.4899999999998</v>
      </c>
      <c r="CH188" s="3">
        <f t="shared" si="79"/>
        <v>0.13000000018473656</v>
      </c>
    </row>
    <row r="189" spans="1:86" s="23" customFormat="1" ht="15" x14ac:dyDescent="0.25">
      <c r="A189" s="23">
        <v>3035</v>
      </c>
      <c r="B189" s="2" t="s">
        <v>601</v>
      </c>
      <c r="C189" s="23" t="s">
        <v>330</v>
      </c>
      <c r="D189" s="24">
        <v>89940.17</v>
      </c>
      <c r="E189" s="24">
        <v>0</v>
      </c>
      <c r="F189" s="24">
        <v>35353.61</v>
      </c>
      <c r="G189" s="24">
        <v>930663</v>
      </c>
      <c r="H189" s="24">
        <v>0</v>
      </c>
      <c r="I189" s="24">
        <v>74008.25</v>
      </c>
      <c r="J189" s="24">
        <v>0</v>
      </c>
      <c r="K189" s="24">
        <v>69395</v>
      </c>
      <c r="L189" s="24">
        <v>42824.38</v>
      </c>
      <c r="M189" s="24">
        <v>0</v>
      </c>
      <c r="N189" s="24">
        <v>2750</v>
      </c>
      <c r="O189" s="24">
        <v>29500.89</v>
      </c>
      <c r="P189" s="24">
        <v>27235.33</v>
      </c>
      <c r="Q189" s="24">
        <v>533.63</v>
      </c>
      <c r="R189" s="24">
        <v>0</v>
      </c>
      <c r="S189" s="24">
        <v>0</v>
      </c>
      <c r="T189" s="3">
        <v>0</v>
      </c>
      <c r="U189" s="3">
        <v>0</v>
      </c>
      <c r="V189" s="3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48252</v>
      </c>
      <c r="AB189">
        <v>545276.19999999995</v>
      </c>
      <c r="AC189">
        <v>26210.39</v>
      </c>
      <c r="AD189">
        <v>234636.44</v>
      </c>
      <c r="AE189">
        <v>52796.77</v>
      </c>
      <c r="AF189">
        <v>27168.59</v>
      </c>
      <c r="AG189">
        <v>449.43</v>
      </c>
      <c r="AH189">
        <v>10274.040000000001</v>
      </c>
      <c r="AI189">
        <v>4533.6899999999996</v>
      </c>
      <c r="AJ189">
        <v>622</v>
      </c>
      <c r="AK189">
        <v>12610.24</v>
      </c>
      <c r="AL189">
        <v>1413.26</v>
      </c>
      <c r="AM189">
        <v>16286.02</v>
      </c>
      <c r="AN189">
        <v>5147.92</v>
      </c>
      <c r="AO189">
        <v>3232.18</v>
      </c>
      <c r="AP189">
        <v>4532.22</v>
      </c>
      <c r="AQ189">
        <v>32691.01</v>
      </c>
      <c r="AR189">
        <v>21956</v>
      </c>
      <c r="AS189">
        <v>2128.19</v>
      </c>
      <c r="AT189">
        <v>47159.37</v>
      </c>
      <c r="AU189">
        <v>0</v>
      </c>
      <c r="AV189">
        <v>0</v>
      </c>
      <c r="AW189">
        <v>1031.75</v>
      </c>
      <c r="AX189">
        <v>5904.25</v>
      </c>
      <c r="AY189">
        <v>10512.38</v>
      </c>
      <c r="AZ189">
        <v>82657.55</v>
      </c>
      <c r="BA189">
        <v>583</v>
      </c>
      <c r="BB189">
        <v>7087.5</v>
      </c>
      <c r="BC189" s="24">
        <v>20210.14</v>
      </c>
      <c r="BD189" s="24">
        <v>0</v>
      </c>
      <c r="BE189" s="24">
        <v>0</v>
      </c>
      <c r="BF189" s="24">
        <v>0</v>
      </c>
      <c r="BG189" s="24">
        <v>0</v>
      </c>
      <c r="BH189" s="24">
        <v>0</v>
      </c>
      <c r="BI189" s="24">
        <v>20481.169999999998</v>
      </c>
      <c r="BJ189" s="24">
        <v>0</v>
      </c>
      <c r="BK189" s="24">
        <v>0</v>
      </c>
      <c r="BL189" s="24">
        <v>1</v>
      </c>
      <c r="BM189" s="3">
        <v>0</v>
      </c>
      <c r="BN189" s="24">
        <v>5522</v>
      </c>
      <c r="BO189" s="24">
        <v>0</v>
      </c>
      <c r="BP189" s="24">
        <v>5880</v>
      </c>
      <c r="BQ189" s="24">
        <v>0</v>
      </c>
      <c r="BR189" s="3">
        <v>137992.24</v>
      </c>
      <c r="BS189" s="3">
        <v>44432.78</v>
      </c>
      <c r="BT189" s="3">
        <v>0</v>
      </c>
      <c r="BU189" s="3">
        <v>0</v>
      </c>
      <c r="BV189" s="3">
        <v>0</v>
      </c>
      <c r="BW189" s="3"/>
      <c r="BX189" s="2">
        <v>137992.24</v>
      </c>
      <c r="BY189" s="24">
        <f t="shared" si="75"/>
        <v>137992.24</v>
      </c>
      <c r="BZ189" s="24">
        <f t="shared" si="76"/>
        <v>0</v>
      </c>
      <c r="CB189" s="24">
        <f t="shared" si="72"/>
        <v>44432.78</v>
      </c>
      <c r="CC189" s="24">
        <f t="shared" si="77"/>
        <v>44432.78</v>
      </c>
      <c r="CD189" s="30">
        <f t="shared" si="78"/>
        <v>0</v>
      </c>
      <c r="CF189" s="24">
        <f t="shared" si="73"/>
        <v>137992.11999999965</v>
      </c>
      <c r="CG189" s="3">
        <f t="shared" si="74"/>
        <v>0</v>
      </c>
      <c r="CH189" s="3">
        <f t="shared" si="79"/>
        <v>0.12000000034458935</v>
      </c>
    </row>
    <row r="190" spans="1:86" s="23" customFormat="1" ht="15" x14ac:dyDescent="0.25">
      <c r="A190" s="23">
        <v>3036</v>
      </c>
      <c r="B190" s="2" t="s">
        <v>602</v>
      </c>
      <c r="C190" s="23" t="s">
        <v>331</v>
      </c>
      <c r="D190" s="24">
        <v>84171.79</v>
      </c>
      <c r="E190" s="24">
        <v>0</v>
      </c>
      <c r="F190" s="24">
        <v>10881.22</v>
      </c>
      <c r="G190" s="24">
        <v>1326494.33</v>
      </c>
      <c r="H190" s="24">
        <v>0</v>
      </c>
      <c r="I190" s="24">
        <v>159899.34</v>
      </c>
      <c r="J190" s="24">
        <v>0</v>
      </c>
      <c r="K190" s="24">
        <v>116460</v>
      </c>
      <c r="L190" s="24">
        <v>54856.63</v>
      </c>
      <c r="M190" s="24">
        <v>0</v>
      </c>
      <c r="N190" s="24">
        <v>0</v>
      </c>
      <c r="O190" s="24">
        <v>8530.01</v>
      </c>
      <c r="P190" s="24">
        <v>27838.55</v>
      </c>
      <c r="Q190" s="24">
        <v>7299.3</v>
      </c>
      <c r="R190" s="24">
        <v>62.38</v>
      </c>
      <c r="S190" s="24">
        <v>0</v>
      </c>
      <c r="T190" s="3">
        <v>0</v>
      </c>
      <c r="U190" s="3">
        <v>0</v>
      </c>
      <c r="V190" s="3">
        <v>0</v>
      </c>
      <c r="W190" s="24">
        <v>704</v>
      </c>
      <c r="X190" s="24">
        <v>0</v>
      </c>
      <c r="Y190" s="24">
        <v>0</v>
      </c>
      <c r="Z190" s="24">
        <v>0</v>
      </c>
      <c r="AA190" s="24">
        <v>53306</v>
      </c>
      <c r="AB190">
        <v>802050.28</v>
      </c>
      <c r="AC190">
        <v>5392.67</v>
      </c>
      <c r="AD190">
        <v>437129.45</v>
      </c>
      <c r="AE190">
        <v>57413.18</v>
      </c>
      <c r="AF190">
        <v>67708.92</v>
      </c>
      <c r="AG190">
        <v>487.41</v>
      </c>
      <c r="AH190">
        <v>50070.01</v>
      </c>
      <c r="AI190">
        <v>6687.89</v>
      </c>
      <c r="AJ190">
        <v>4926.8999999999996</v>
      </c>
      <c r="AK190">
        <v>14922.83</v>
      </c>
      <c r="AL190">
        <v>5261.13</v>
      </c>
      <c r="AM190">
        <v>25011.31</v>
      </c>
      <c r="AN190">
        <v>2653.22</v>
      </c>
      <c r="AO190">
        <v>7212.6</v>
      </c>
      <c r="AP190">
        <v>11493.11</v>
      </c>
      <c r="AQ190">
        <v>30695.48</v>
      </c>
      <c r="AR190">
        <v>16841.25</v>
      </c>
      <c r="AS190">
        <v>6882.12</v>
      </c>
      <c r="AT190">
        <v>33301.339999999997</v>
      </c>
      <c r="AU190">
        <v>12011.92</v>
      </c>
      <c r="AV190">
        <v>0</v>
      </c>
      <c r="AW190">
        <v>13716.57</v>
      </c>
      <c r="AX190">
        <v>7774.23</v>
      </c>
      <c r="AY190">
        <v>10302.42</v>
      </c>
      <c r="AZ190">
        <v>101624.89</v>
      </c>
      <c r="BA190">
        <v>9776.92</v>
      </c>
      <c r="BB190">
        <v>11229.17</v>
      </c>
      <c r="BC190" s="24">
        <v>23965.14</v>
      </c>
      <c r="BD190" s="24">
        <v>0</v>
      </c>
      <c r="BE190" s="24">
        <v>0</v>
      </c>
      <c r="BF190" s="24">
        <v>0</v>
      </c>
      <c r="BG190" s="24">
        <v>0</v>
      </c>
      <c r="BH190" s="24">
        <v>0</v>
      </c>
      <c r="BI190" s="24">
        <v>23272.77</v>
      </c>
      <c r="BJ190" s="24">
        <v>0</v>
      </c>
      <c r="BK190" s="24">
        <v>0</v>
      </c>
      <c r="BL190" s="24">
        <v>1</v>
      </c>
      <c r="BM190" s="3">
        <v>0</v>
      </c>
      <c r="BN190" s="24">
        <v>2521</v>
      </c>
      <c r="BO190" s="24">
        <v>6317.82</v>
      </c>
      <c r="BP190" s="24">
        <v>3143.26</v>
      </c>
      <c r="BQ190" s="24">
        <v>0</v>
      </c>
      <c r="BR190" s="3">
        <v>62376.05</v>
      </c>
      <c r="BS190" s="3">
        <v>22171.91</v>
      </c>
      <c r="BT190" s="3">
        <v>0</v>
      </c>
      <c r="BU190" s="3">
        <v>704</v>
      </c>
      <c r="BV190" s="3">
        <v>0</v>
      </c>
      <c r="BW190" s="3"/>
      <c r="BX190" s="2">
        <v>63080.05</v>
      </c>
      <c r="BY190" s="24">
        <f t="shared" si="75"/>
        <v>63080.05</v>
      </c>
      <c r="BZ190" s="24">
        <f t="shared" si="76"/>
        <v>0</v>
      </c>
      <c r="CB190" s="24">
        <f t="shared" si="72"/>
        <v>22171.909999999996</v>
      </c>
      <c r="CC190" s="24">
        <f t="shared" si="77"/>
        <v>22171.91</v>
      </c>
      <c r="CD190" s="30">
        <f t="shared" si="78"/>
        <v>0</v>
      </c>
      <c r="CF190" s="24">
        <f t="shared" si="73"/>
        <v>62375.970000000438</v>
      </c>
      <c r="CG190" s="3">
        <f t="shared" si="74"/>
        <v>704</v>
      </c>
      <c r="CH190" s="3">
        <f t="shared" si="79"/>
        <v>7.9999999565188773E-2</v>
      </c>
    </row>
    <row r="191" spans="1:86" s="23" customFormat="1" ht="15" x14ac:dyDescent="0.25">
      <c r="A191" s="23">
        <v>3037</v>
      </c>
      <c r="B191" s="2" t="s">
        <v>603</v>
      </c>
      <c r="C191" s="23" t="s">
        <v>332</v>
      </c>
      <c r="D191" s="24">
        <v>101224.03</v>
      </c>
      <c r="E191" s="24">
        <v>-6750.66</v>
      </c>
      <c r="F191" s="24">
        <v>1837.6</v>
      </c>
      <c r="G191" s="24">
        <v>247404.25</v>
      </c>
      <c r="H191" s="24">
        <v>0</v>
      </c>
      <c r="I191" s="24">
        <v>3245.68</v>
      </c>
      <c r="J191" s="24">
        <v>0</v>
      </c>
      <c r="K191" s="24">
        <v>5854.1</v>
      </c>
      <c r="L191" s="24">
        <v>8237.75</v>
      </c>
      <c r="M191" s="24">
        <v>0</v>
      </c>
      <c r="N191" s="24">
        <v>0</v>
      </c>
      <c r="O191" s="24">
        <v>3825.01</v>
      </c>
      <c r="P191" s="24">
        <v>3126.11</v>
      </c>
      <c r="Q191" s="24">
        <v>910.89</v>
      </c>
      <c r="R191" s="24">
        <v>4.09</v>
      </c>
      <c r="S191" s="24">
        <v>2269.5</v>
      </c>
      <c r="T191" s="3">
        <v>0</v>
      </c>
      <c r="U191" s="3">
        <v>0</v>
      </c>
      <c r="V191" s="3">
        <v>0</v>
      </c>
      <c r="W191" s="24">
        <v>388.8</v>
      </c>
      <c r="X191" s="24">
        <v>0</v>
      </c>
      <c r="Y191" s="24">
        <v>0</v>
      </c>
      <c r="Z191" s="24">
        <v>0</v>
      </c>
      <c r="AA191" s="24">
        <v>18680</v>
      </c>
      <c r="AB191">
        <v>153698.82</v>
      </c>
      <c r="AC191">
        <v>6082.13</v>
      </c>
      <c r="AD191">
        <v>67993.81</v>
      </c>
      <c r="AE191">
        <v>16217.87</v>
      </c>
      <c r="AF191">
        <v>29591.43</v>
      </c>
      <c r="AG191">
        <v>0</v>
      </c>
      <c r="AH191">
        <v>0</v>
      </c>
      <c r="AI191">
        <v>1422.67</v>
      </c>
      <c r="AJ191">
        <v>-884.07</v>
      </c>
      <c r="AK191">
        <v>2806.62</v>
      </c>
      <c r="AL191">
        <v>442.43</v>
      </c>
      <c r="AM191">
        <v>14845.77</v>
      </c>
      <c r="AN191">
        <v>0</v>
      </c>
      <c r="AO191">
        <v>-526.73</v>
      </c>
      <c r="AP191">
        <v>634.16999999999996</v>
      </c>
      <c r="AQ191">
        <v>8019.84</v>
      </c>
      <c r="AR191">
        <v>3792.4</v>
      </c>
      <c r="AS191">
        <v>652.57000000000005</v>
      </c>
      <c r="AT191">
        <v>23097.35</v>
      </c>
      <c r="AU191">
        <v>3422.72</v>
      </c>
      <c r="AV191">
        <v>0</v>
      </c>
      <c r="AW191">
        <v>722.57</v>
      </c>
      <c r="AX191">
        <v>1227</v>
      </c>
      <c r="AY191">
        <v>3606.3</v>
      </c>
      <c r="AZ191">
        <v>15763.55</v>
      </c>
      <c r="BA191">
        <v>0</v>
      </c>
      <c r="BB191">
        <v>9684.94</v>
      </c>
      <c r="BC191" s="24">
        <v>10294.73</v>
      </c>
      <c r="BD191" s="24">
        <v>0</v>
      </c>
      <c r="BE191" s="24">
        <v>0</v>
      </c>
      <c r="BF191" s="24">
        <v>0</v>
      </c>
      <c r="BG191" s="24">
        <v>499.51</v>
      </c>
      <c r="BH191" s="24">
        <v>0</v>
      </c>
      <c r="BI191" s="24">
        <v>14814.06</v>
      </c>
      <c r="BJ191" s="24">
        <v>0</v>
      </c>
      <c r="BK191" s="24">
        <v>0</v>
      </c>
      <c r="BL191" s="24">
        <v>1</v>
      </c>
      <c r="BM191" s="3">
        <v>0</v>
      </c>
      <c r="BN191" s="24">
        <v>0</v>
      </c>
      <c r="BO191" s="24">
        <v>0</v>
      </c>
      <c r="BP191" s="24">
        <v>7112.83</v>
      </c>
      <c r="BQ191" s="24">
        <v>0</v>
      </c>
      <c r="BR191" s="3">
        <v>22172.89</v>
      </c>
      <c r="BS191" s="3">
        <v>9538.83</v>
      </c>
      <c r="BT191" s="3">
        <v>0</v>
      </c>
      <c r="BU191" s="3">
        <v>-6861.37</v>
      </c>
      <c r="BV191" s="3">
        <v>0</v>
      </c>
      <c r="BW191" s="3"/>
      <c r="BX191" s="2">
        <v>15311.52</v>
      </c>
      <c r="BY191" s="24">
        <f t="shared" si="75"/>
        <v>15311.52</v>
      </c>
      <c r="BZ191" s="24">
        <f t="shared" si="76"/>
        <v>0</v>
      </c>
      <c r="CB191" s="24">
        <f t="shared" si="72"/>
        <v>9538.83</v>
      </c>
      <c r="CC191" s="24">
        <f t="shared" si="77"/>
        <v>9538.83</v>
      </c>
      <c r="CD191" s="30">
        <f t="shared" si="78"/>
        <v>0</v>
      </c>
      <c r="CF191" s="24">
        <f t="shared" si="73"/>
        <v>22172.520000000077</v>
      </c>
      <c r="CG191" s="3">
        <f t="shared" si="74"/>
        <v>-6861.37</v>
      </c>
      <c r="CH191" s="3">
        <f t="shared" si="79"/>
        <v>0.36999999992349331</v>
      </c>
    </row>
    <row r="192" spans="1:86" s="23" customFormat="1" ht="15" x14ac:dyDescent="0.25">
      <c r="A192" s="23">
        <v>3038</v>
      </c>
      <c r="B192" s="2" t="s">
        <v>604</v>
      </c>
      <c r="C192" s="23" t="s">
        <v>333</v>
      </c>
      <c r="D192" s="24">
        <v>96751.52</v>
      </c>
      <c r="E192" s="24">
        <v>-17159.669999999998</v>
      </c>
      <c r="F192" s="24">
        <v>20267.62</v>
      </c>
      <c r="G192" s="24">
        <v>427944.79</v>
      </c>
      <c r="H192" s="24">
        <v>0</v>
      </c>
      <c r="I192" s="24">
        <v>33493.83</v>
      </c>
      <c r="J192" s="24">
        <v>0</v>
      </c>
      <c r="K192" s="24">
        <v>33545</v>
      </c>
      <c r="L192" s="24">
        <v>20017.88</v>
      </c>
      <c r="M192" s="24">
        <v>0</v>
      </c>
      <c r="N192" s="24">
        <v>0</v>
      </c>
      <c r="O192" s="24">
        <v>5664.24</v>
      </c>
      <c r="P192" s="24">
        <v>5077.53</v>
      </c>
      <c r="Q192" s="24">
        <v>9720.8700000000008</v>
      </c>
      <c r="R192" s="24">
        <v>0</v>
      </c>
      <c r="S192" s="24">
        <v>5396.16</v>
      </c>
      <c r="T192" s="3">
        <v>0</v>
      </c>
      <c r="U192" s="3">
        <v>0</v>
      </c>
      <c r="V192" s="3">
        <v>0</v>
      </c>
      <c r="W192" s="24">
        <v>9046.9500000000007</v>
      </c>
      <c r="X192" s="24">
        <v>0</v>
      </c>
      <c r="Y192" s="24">
        <v>0</v>
      </c>
      <c r="Z192" s="24">
        <v>0</v>
      </c>
      <c r="AA192" s="24">
        <v>25389</v>
      </c>
      <c r="AB192">
        <v>194221.03</v>
      </c>
      <c r="AC192">
        <v>10340.370000000001</v>
      </c>
      <c r="AD192">
        <v>116294.47</v>
      </c>
      <c r="AE192">
        <v>0</v>
      </c>
      <c r="AF192">
        <v>26074.18</v>
      </c>
      <c r="AG192">
        <v>0</v>
      </c>
      <c r="AH192">
        <v>1003.13</v>
      </c>
      <c r="AI192">
        <v>2352.0100000000002</v>
      </c>
      <c r="AJ192">
        <v>5612.5</v>
      </c>
      <c r="AK192">
        <v>5508.99</v>
      </c>
      <c r="AL192">
        <v>453.05</v>
      </c>
      <c r="AM192">
        <v>17191.740000000002</v>
      </c>
      <c r="AN192">
        <v>879</v>
      </c>
      <c r="AO192">
        <v>19458.59</v>
      </c>
      <c r="AP192">
        <v>497.98</v>
      </c>
      <c r="AQ192">
        <v>6803.12</v>
      </c>
      <c r="AR192">
        <v>4341.3</v>
      </c>
      <c r="AS192">
        <v>2761.89</v>
      </c>
      <c r="AT192">
        <v>15030.93</v>
      </c>
      <c r="AU192">
        <v>4671</v>
      </c>
      <c r="AV192">
        <v>0</v>
      </c>
      <c r="AW192">
        <v>12647.54</v>
      </c>
      <c r="AX192">
        <v>1892.75</v>
      </c>
      <c r="AY192">
        <v>4534.55</v>
      </c>
      <c r="AZ192">
        <v>33216.269999999997</v>
      </c>
      <c r="BA192">
        <v>12238.35</v>
      </c>
      <c r="BB192">
        <v>9388.89</v>
      </c>
      <c r="BC192" s="24">
        <v>12550.47</v>
      </c>
      <c r="BD192" s="24">
        <v>0</v>
      </c>
      <c r="BE192" s="24">
        <v>0</v>
      </c>
      <c r="BF192" s="24">
        <v>0</v>
      </c>
      <c r="BG192" s="24">
        <v>9531.2999999999993</v>
      </c>
      <c r="BH192" s="24">
        <v>0</v>
      </c>
      <c r="BI192" s="24">
        <v>15815.98</v>
      </c>
      <c r="BJ192" s="24">
        <v>0</v>
      </c>
      <c r="BK192" s="24">
        <v>0</v>
      </c>
      <c r="BL192" s="24">
        <v>1</v>
      </c>
      <c r="BM192" s="3">
        <v>0</v>
      </c>
      <c r="BN192" s="24">
        <v>720</v>
      </c>
      <c r="BO192" s="24">
        <v>6194.5</v>
      </c>
      <c r="BP192" s="24">
        <v>1049</v>
      </c>
      <c r="BQ192" s="24">
        <v>0</v>
      </c>
      <c r="BR192" s="3">
        <v>143036.29</v>
      </c>
      <c r="BS192" s="3">
        <v>28120.1</v>
      </c>
      <c r="BT192" s="3">
        <v>0</v>
      </c>
      <c r="BU192" s="3">
        <v>-17644.019999999997</v>
      </c>
      <c r="BV192" s="3">
        <v>0</v>
      </c>
      <c r="BW192" s="3"/>
      <c r="BX192" s="2">
        <v>125392.27</v>
      </c>
      <c r="BY192" s="24">
        <f t="shared" si="75"/>
        <v>125392.27000000002</v>
      </c>
      <c r="BZ192" s="24">
        <f t="shared" si="76"/>
        <v>0</v>
      </c>
      <c r="CB192" s="24">
        <f t="shared" si="72"/>
        <v>28120.1</v>
      </c>
      <c r="CC192" s="24">
        <f t="shared" si="77"/>
        <v>28120.1</v>
      </c>
      <c r="CD192" s="30">
        <f t="shared" si="78"/>
        <v>0</v>
      </c>
      <c r="CF192" s="24">
        <f t="shared" si="73"/>
        <v>143036.72000000015</v>
      </c>
      <c r="CG192" s="3">
        <f t="shared" si="74"/>
        <v>-17644.019999999997</v>
      </c>
      <c r="CH192" s="3">
        <f t="shared" si="79"/>
        <v>-0.43000000013125828</v>
      </c>
    </row>
    <row r="193" spans="1:86" s="23" customFormat="1" ht="15" x14ac:dyDescent="0.25">
      <c r="A193" s="23">
        <v>3039</v>
      </c>
      <c r="B193" s="2" t="s">
        <v>605</v>
      </c>
      <c r="C193" s="23" t="s">
        <v>334</v>
      </c>
      <c r="D193" s="24">
        <v>22756.81</v>
      </c>
      <c r="E193" s="24">
        <v>0</v>
      </c>
      <c r="F193" s="24">
        <v>21283.55</v>
      </c>
      <c r="G193" s="24">
        <v>295924.24</v>
      </c>
      <c r="H193" s="24">
        <v>0</v>
      </c>
      <c r="I193" s="24">
        <v>25132.400000000001</v>
      </c>
      <c r="J193" s="24">
        <v>0</v>
      </c>
      <c r="K193" s="24">
        <v>8310</v>
      </c>
      <c r="L193" s="24">
        <v>10719.63</v>
      </c>
      <c r="M193" s="24">
        <v>0</v>
      </c>
      <c r="N193" s="24">
        <v>0</v>
      </c>
      <c r="O193" s="24">
        <v>2756.13</v>
      </c>
      <c r="P193" s="24">
        <v>7232.29</v>
      </c>
      <c r="Q193" s="24">
        <v>3768.95</v>
      </c>
      <c r="R193" s="24">
        <v>4.5999999999999996</v>
      </c>
      <c r="S193" s="24">
        <v>3331</v>
      </c>
      <c r="T193" s="3">
        <v>0</v>
      </c>
      <c r="U193" s="3">
        <v>0</v>
      </c>
      <c r="V193" s="3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21377</v>
      </c>
      <c r="AB193">
        <v>173982.07999999999</v>
      </c>
      <c r="AC193">
        <v>1281.47</v>
      </c>
      <c r="AD193">
        <v>65526.25</v>
      </c>
      <c r="AE193">
        <v>0</v>
      </c>
      <c r="AF193">
        <v>23296.55</v>
      </c>
      <c r="AG193">
        <v>0</v>
      </c>
      <c r="AH193">
        <v>6318.29</v>
      </c>
      <c r="AI193">
        <v>1319.6</v>
      </c>
      <c r="AJ193">
        <v>529</v>
      </c>
      <c r="AK193">
        <v>3672.75</v>
      </c>
      <c r="AL193">
        <v>633.33000000000004</v>
      </c>
      <c r="AM193">
        <v>9936.23</v>
      </c>
      <c r="AN193">
        <v>0</v>
      </c>
      <c r="AO193">
        <v>17095.939999999999</v>
      </c>
      <c r="AP193">
        <v>625.89</v>
      </c>
      <c r="AQ193">
        <v>10374.879999999999</v>
      </c>
      <c r="AR193">
        <v>1921.15</v>
      </c>
      <c r="AS193">
        <v>313.76</v>
      </c>
      <c r="AT193">
        <v>18270.95</v>
      </c>
      <c r="AU193">
        <v>8765.2000000000007</v>
      </c>
      <c r="AV193">
        <v>0</v>
      </c>
      <c r="AW193">
        <v>3763.06</v>
      </c>
      <c r="AX193">
        <v>903.75</v>
      </c>
      <c r="AY193">
        <v>3622.43</v>
      </c>
      <c r="AZ193">
        <v>18053.5</v>
      </c>
      <c r="BA193">
        <v>0</v>
      </c>
      <c r="BB193">
        <v>6430.84</v>
      </c>
      <c r="BC193" s="24">
        <v>8696.2199999999993</v>
      </c>
      <c r="BD193" s="24">
        <v>0</v>
      </c>
      <c r="BE193" s="24">
        <v>0</v>
      </c>
      <c r="BF193" s="24">
        <v>0</v>
      </c>
      <c r="BG193" s="24">
        <v>0</v>
      </c>
      <c r="BH193" s="24">
        <v>0</v>
      </c>
      <c r="BI193" s="24">
        <v>15033.23</v>
      </c>
      <c r="BJ193" s="24">
        <v>0</v>
      </c>
      <c r="BK193" s="24">
        <v>0</v>
      </c>
      <c r="BL193" s="24">
        <v>1</v>
      </c>
      <c r="BM193" s="3">
        <v>0</v>
      </c>
      <c r="BN193" s="24">
        <v>1095</v>
      </c>
      <c r="BO193" s="24">
        <v>0</v>
      </c>
      <c r="BP193" s="24">
        <v>2013</v>
      </c>
      <c r="BQ193" s="24">
        <v>0</v>
      </c>
      <c r="BR193" s="3">
        <v>15979.92</v>
      </c>
      <c r="BS193" s="3">
        <v>33208.78</v>
      </c>
      <c r="BT193" s="3">
        <v>0</v>
      </c>
      <c r="BU193" s="3">
        <v>0</v>
      </c>
      <c r="BV193" s="3">
        <v>0</v>
      </c>
      <c r="BW193" s="3"/>
      <c r="BX193" s="2">
        <v>15979.92</v>
      </c>
      <c r="BY193" s="24">
        <f t="shared" si="75"/>
        <v>15979.92</v>
      </c>
      <c r="BZ193" s="24">
        <f t="shared" si="76"/>
        <v>0</v>
      </c>
      <c r="CB193" s="24">
        <f t="shared" ref="CB193:CB255" si="80">F193+BI193+BJ193+BK193-BM193-BN193-BO193-BP193</f>
        <v>33208.78</v>
      </c>
      <c r="CC193" s="24">
        <f t="shared" si="77"/>
        <v>33208.78</v>
      </c>
      <c r="CD193" s="30">
        <f t="shared" si="78"/>
        <v>0</v>
      </c>
      <c r="CF193" s="24">
        <f t="shared" si="73"/>
        <v>15979.929999999993</v>
      </c>
      <c r="CG193" s="3">
        <f t="shared" si="74"/>
        <v>0</v>
      </c>
      <c r="CH193" s="3">
        <f t="shared" si="79"/>
        <v>-9.9999999929423211E-3</v>
      </c>
    </row>
    <row r="194" spans="1:86" s="23" customFormat="1" ht="15" x14ac:dyDescent="0.25">
      <c r="A194" s="23">
        <v>3040</v>
      </c>
      <c r="B194" s="2" t="s">
        <v>606</v>
      </c>
      <c r="C194" s="23" t="s">
        <v>335</v>
      </c>
      <c r="D194" s="24">
        <v>178636.03</v>
      </c>
      <c r="E194" s="24">
        <v>0</v>
      </c>
      <c r="F194" s="24">
        <v>23047.11</v>
      </c>
      <c r="G194" s="24">
        <v>279605.37</v>
      </c>
      <c r="H194" s="24">
        <v>0</v>
      </c>
      <c r="I194" s="24">
        <v>13848.05</v>
      </c>
      <c r="J194" s="24">
        <v>0</v>
      </c>
      <c r="K194" s="24">
        <v>5540</v>
      </c>
      <c r="L194" s="24">
        <v>9778.6299999999992</v>
      </c>
      <c r="M194" s="24">
        <v>0</v>
      </c>
      <c r="N194" s="24">
        <v>0</v>
      </c>
      <c r="O194" s="24">
        <v>4908.9799999999996</v>
      </c>
      <c r="P194" s="24">
        <v>1917.22</v>
      </c>
      <c r="Q194" s="24">
        <v>237.35</v>
      </c>
      <c r="R194" s="24">
        <v>290.20999999999998</v>
      </c>
      <c r="S194" s="24">
        <v>0</v>
      </c>
      <c r="T194" s="3">
        <v>0</v>
      </c>
      <c r="U194" s="3">
        <v>0</v>
      </c>
      <c r="V194" s="3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20600</v>
      </c>
      <c r="AB194">
        <v>134134.32</v>
      </c>
      <c r="AC194">
        <v>739.47</v>
      </c>
      <c r="AD194">
        <v>74347.09</v>
      </c>
      <c r="AE194">
        <v>0</v>
      </c>
      <c r="AF194">
        <v>17410.75</v>
      </c>
      <c r="AG194">
        <v>0</v>
      </c>
      <c r="AH194">
        <v>2650.79</v>
      </c>
      <c r="AI194">
        <v>1121.9000000000001</v>
      </c>
      <c r="AJ194">
        <v>3791</v>
      </c>
      <c r="AK194">
        <v>3392.5</v>
      </c>
      <c r="AL194">
        <v>572.53</v>
      </c>
      <c r="AM194">
        <v>11768.26</v>
      </c>
      <c r="AN194">
        <v>50</v>
      </c>
      <c r="AO194">
        <v>8747.92</v>
      </c>
      <c r="AP194">
        <v>271.55</v>
      </c>
      <c r="AQ194">
        <v>7763.68</v>
      </c>
      <c r="AR194">
        <v>3393.2</v>
      </c>
      <c r="AS194">
        <v>1820.26</v>
      </c>
      <c r="AT194">
        <v>5764.54</v>
      </c>
      <c r="AU194">
        <v>4596.8500000000004</v>
      </c>
      <c r="AV194">
        <v>0</v>
      </c>
      <c r="AW194">
        <v>1006.3</v>
      </c>
      <c r="AX194">
        <v>734.25</v>
      </c>
      <c r="AY194">
        <v>2122</v>
      </c>
      <c r="AZ194">
        <v>18122.54</v>
      </c>
      <c r="BA194">
        <v>0</v>
      </c>
      <c r="BB194">
        <v>28037.45</v>
      </c>
      <c r="BC194" s="24">
        <v>9215.77</v>
      </c>
      <c r="BD194" s="24">
        <v>0</v>
      </c>
      <c r="BE194" s="24">
        <v>0</v>
      </c>
      <c r="BF194" s="24">
        <v>0</v>
      </c>
      <c r="BG194" s="24">
        <v>0</v>
      </c>
      <c r="BH194" s="24">
        <v>0</v>
      </c>
      <c r="BI194" s="24">
        <v>14907.99</v>
      </c>
      <c r="BJ194" s="24">
        <v>0</v>
      </c>
      <c r="BK194" s="24">
        <v>0</v>
      </c>
      <c r="BL194" s="24">
        <v>1</v>
      </c>
      <c r="BM194" s="3">
        <v>0</v>
      </c>
      <c r="BN194" s="24">
        <v>5934.5</v>
      </c>
      <c r="BO194" s="24">
        <v>0</v>
      </c>
      <c r="BP194" s="24">
        <v>0</v>
      </c>
      <c r="BQ194" s="24">
        <v>0</v>
      </c>
      <c r="BR194" s="3">
        <v>173786.75</v>
      </c>
      <c r="BS194" s="3">
        <v>32020.6</v>
      </c>
      <c r="BT194" s="3">
        <v>0</v>
      </c>
      <c r="BU194" s="3">
        <v>0</v>
      </c>
      <c r="BV194" s="3">
        <v>0</v>
      </c>
      <c r="BW194" s="3"/>
      <c r="BX194" s="2">
        <v>173786.75</v>
      </c>
      <c r="BY194" s="24">
        <f t="shared" si="75"/>
        <v>173786.75</v>
      </c>
      <c r="BZ194" s="24">
        <f t="shared" si="76"/>
        <v>0</v>
      </c>
      <c r="CB194" s="24">
        <f t="shared" si="80"/>
        <v>32020.6</v>
      </c>
      <c r="CC194" s="24">
        <f t="shared" si="77"/>
        <v>32020.6</v>
      </c>
      <c r="CD194" s="30">
        <f t="shared" si="78"/>
        <v>0</v>
      </c>
      <c r="CF194" s="24">
        <f t="shared" ref="CF194:CF256" si="81">D194+SUM(G194:U194)+X194+Y194+Z194+AA194-SUM(AB194:BF194)</f>
        <v>173786.91999999998</v>
      </c>
      <c r="CG194" s="3">
        <f t="shared" ref="CG194:CG256" si="82">E194+V194+W194-BG194-BH194</f>
        <v>0</v>
      </c>
      <c r="CH194" s="3">
        <f t="shared" si="79"/>
        <v>-0.16999999998370185</v>
      </c>
    </row>
    <row r="195" spans="1:86" s="23" customFormat="1" ht="15" x14ac:dyDescent="0.25">
      <c r="A195" s="23">
        <v>3041</v>
      </c>
      <c r="B195" s="2" t="s">
        <v>607</v>
      </c>
      <c r="C195" s="23" t="s">
        <v>336</v>
      </c>
      <c r="D195" s="24">
        <v>80637.990000000005</v>
      </c>
      <c r="E195" s="24">
        <v>6523.34</v>
      </c>
      <c r="F195" s="24">
        <v>4361.1400000000003</v>
      </c>
      <c r="G195" s="24">
        <v>226621.28</v>
      </c>
      <c r="H195" s="24">
        <v>0</v>
      </c>
      <c r="I195" s="24">
        <v>26629.24</v>
      </c>
      <c r="J195" s="24">
        <v>0</v>
      </c>
      <c r="K195" s="24">
        <v>0</v>
      </c>
      <c r="L195" s="24">
        <v>9100.75</v>
      </c>
      <c r="M195" s="24">
        <v>0</v>
      </c>
      <c r="N195" s="24">
        <v>0</v>
      </c>
      <c r="O195" s="24">
        <v>4559</v>
      </c>
      <c r="P195" s="24">
        <v>3659.89</v>
      </c>
      <c r="Q195" s="24">
        <v>476.73</v>
      </c>
      <c r="R195" s="24">
        <v>13.53</v>
      </c>
      <c r="S195" s="24">
        <v>0</v>
      </c>
      <c r="T195" s="3">
        <v>0</v>
      </c>
      <c r="U195" s="3">
        <v>0</v>
      </c>
      <c r="V195" s="3">
        <v>0</v>
      </c>
      <c r="W195" s="24">
        <v>903</v>
      </c>
      <c r="X195" s="24">
        <v>0</v>
      </c>
      <c r="Y195" s="24">
        <v>0</v>
      </c>
      <c r="Z195" s="24">
        <v>0</v>
      </c>
      <c r="AA195" s="24">
        <v>17987</v>
      </c>
      <c r="AB195">
        <v>84137.81</v>
      </c>
      <c r="AC195">
        <v>38738.199999999997</v>
      </c>
      <c r="AD195">
        <v>86495.66</v>
      </c>
      <c r="AE195">
        <v>0</v>
      </c>
      <c r="AF195">
        <v>12854.93</v>
      </c>
      <c r="AG195">
        <v>0</v>
      </c>
      <c r="AH195">
        <v>2199.61</v>
      </c>
      <c r="AI195">
        <v>1121.29</v>
      </c>
      <c r="AJ195">
        <v>1410</v>
      </c>
      <c r="AK195">
        <v>2711.37</v>
      </c>
      <c r="AL195">
        <v>1521.17</v>
      </c>
      <c r="AM195">
        <v>9532.36</v>
      </c>
      <c r="AN195">
        <v>127.06</v>
      </c>
      <c r="AO195">
        <v>18092.53</v>
      </c>
      <c r="AP195">
        <v>879.51</v>
      </c>
      <c r="AQ195">
        <v>11607.47</v>
      </c>
      <c r="AR195">
        <v>1621.75</v>
      </c>
      <c r="AS195">
        <v>421.89</v>
      </c>
      <c r="AT195">
        <v>9693.57</v>
      </c>
      <c r="AU195">
        <v>4842.2</v>
      </c>
      <c r="AV195">
        <v>0</v>
      </c>
      <c r="AW195">
        <v>338.15</v>
      </c>
      <c r="AX195">
        <v>632</v>
      </c>
      <c r="AY195">
        <v>2090</v>
      </c>
      <c r="AZ195">
        <v>14892.78</v>
      </c>
      <c r="BA195">
        <v>1062</v>
      </c>
      <c r="BB195">
        <v>9979.84</v>
      </c>
      <c r="BC195" s="24">
        <v>8181.68</v>
      </c>
      <c r="BD195" s="24">
        <v>0</v>
      </c>
      <c r="BE195" s="24">
        <v>0</v>
      </c>
      <c r="BF195" s="24">
        <v>0</v>
      </c>
      <c r="BG195" s="24">
        <v>0</v>
      </c>
      <c r="BH195" s="24">
        <v>0</v>
      </c>
      <c r="BI195" s="24">
        <v>14563.58</v>
      </c>
      <c r="BJ195" s="24">
        <v>0</v>
      </c>
      <c r="BK195" s="24">
        <v>0</v>
      </c>
      <c r="BL195" s="24">
        <v>1</v>
      </c>
      <c r="BM195" s="3">
        <v>0</v>
      </c>
      <c r="BN195" s="24">
        <v>0</v>
      </c>
      <c r="BO195" s="24">
        <v>0</v>
      </c>
      <c r="BP195" s="24">
        <v>0</v>
      </c>
      <c r="BQ195" s="24">
        <v>0</v>
      </c>
      <c r="BR195" s="3">
        <v>44500.929999999993</v>
      </c>
      <c r="BS195" s="3">
        <v>18924.72</v>
      </c>
      <c r="BT195" s="3">
        <v>0</v>
      </c>
      <c r="BU195" s="3">
        <v>7426.34</v>
      </c>
      <c r="BV195" s="3">
        <v>0</v>
      </c>
      <c r="BW195" s="3"/>
      <c r="BX195" s="2">
        <v>51927.27</v>
      </c>
      <c r="BY195" s="24">
        <f t="shared" si="75"/>
        <v>51927.26999999999</v>
      </c>
      <c r="BZ195" s="24">
        <f t="shared" si="76"/>
        <v>0</v>
      </c>
      <c r="CB195" s="24">
        <f t="shared" si="80"/>
        <v>18924.72</v>
      </c>
      <c r="CC195" s="24">
        <f t="shared" si="77"/>
        <v>18924.72</v>
      </c>
      <c r="CD195" s="30">
        <f t="shared" si="78"/>
        <v>0</v>
      </c>
      <c r="CF195" s="24">
        <f t="shared" si="81"/>
        <v>44500.579999999958</v>
      </c>
      <c r="CG195" s="3">
        <f t="shared" si="82"/>
        <v>7426.34</v>
      </c>
      <c r="CH195" s="3">
        <f t="shared" si="79"/>
        <v>0.35000000003128662</v>
      </c>
    </row>
    <row r="196" spans="1:86" s="23" customFormat="1" ht="15" x14ac:dyDescent="0.25">
      <c r="A196" s="23">
        <v>3042</v>
      </c>
      <c r="B196" s="2" t="s">
        <v>608</v>
      </c>
      <c r="C196" s="23" t="s">
        <v>337</v>
      </c>
      <c r="D196" s="24">
        <v>229057.37</v>
      </c>
      <c r="E196" s="24">
        <v>0</v>
      </c>
      <c r="F196" s="24">
        <v>38142.720000000001</v>
      </c>
      <c r="G196" s="24">
        <v>562494.05000000005</v>
      </c>
      <c r="H196" s="24">
        <v>0</v>
      </c>
      <c r="I196" s="24">
        <v>38458.79</v>
      </c>
      <c r="J196" s="24">
        <v>0</v>
      </c>
      <c r="K196" s="24">
        <v>40341</v>
      </c>
      <c r="L196" s="24">
        <v>25020.43</v>
      </c>
      <c r="M196" s="24">
        <v>0</v>
      </c>
      <c r="N196" s="24">
        <v>0</v>
      </c>
      <c r="O196" s="24">
        <v>9432.25</v>
      </c>
      <c r="P196" s="24">
        <v>8716.19</v>
      </c>
      <c r="Q196" s="24">
        <v>489.33</v>
      </c>
      <c r="R196" s="24">
        <v>9.58</v>
      </c>
      <c r="S196" s="24">
        <v>4687.0200000000004</v>
      </c>
      <c r="T196" s="3">
        <v>0</v>
      </c>
      <c r="U196" s="3">
        <v>0</v>
      </c>
      <c r="V196" s="3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31382</v>
      </c>
      <c r="AB196">
        <v>335691.47</v>
      </c>
      <c r="AC196">
        <v>5213.4399999999996</v>
      </c>
      <c r="AD196">
        <v>140710.15</v>
      </c>
      <c r="AE196">
        <v>16664.27</v>
      </c>
      <c r="AF196">
        <v>29272.11</v>
      </c>
      <c r="AG196">
        <v>0</v>
      </c>
      <c r="AH196">
        <v>11622.52</v>
      </c>
      <c r="AI196">
        <v>2546.59</v>
      </c>
      <c r="AJ196">
        <v>1541</v>
      </c>
      <c r="AK196">
        <v>7573.69</v>
      </c>
      <c r="AL196">
        <v>1534.79</v>
      </c>
      <c r="AM196">
        <v>16788.32</v>
      </c>
      <c r="AN196">
        <v>1736</v>
      </c>
      <c r="AO196">
        <v>3067.48</v>
      </c>
      <c r="AP196">
        <v>1569.32</v>
      </c>
      <c r="AQ196">
        <v>11324</v>
      </c>
      <c r="AR196">
        <v>5988</v>
      </c>
      <c r="AS196">
        <v>1518.58</v>
      </c>
      <c r="AT196">
        <v>13968.79</v>
      </c>
      <c r="AU196">
        <v>8020.02</v>
      </c>
      <c r="AV196">
        <v>0</v>
      </c>
      <c r="AW196">
        <v>298.51</v>
      </c>
      <c r="AX196">
        <v>2966.25</v>
      </c>
      <c r="AY196">
        <v>8604.9699999999993</v>
      </c>
      <c r="AZ196">
        <v>50585.21</v>
      </c>
      <c r="BA196">
        <v>931.33</v>
      </c>
      <c r="BB196">
        <v>20168.66</v>
      </c>
      <c r="BC196" s="24">
        <v>14866.13</v>
      </c>
      <c r="BD196" s="24">
        <v>0</v>
      </c>
      <c r="BE196" s="24">
        <v>0</v>
      </c>
      <c r="BF196" s="24">
        <v>0</v>
      </c>
      <c r="BG196" s="24">
        <v>0</v>
      </c>
      <c r="BH196" s="24">
        <v>0</v>
      </c>
      <c r="BI196" s="24">
        <v>17037.07</v>
      </c>
      <c r="BJ196" s="24">
        <v>0</v>
      </c>
      <c r="BK196" s="24">
        <v>0</v>
      </c>
      <c r="BL196" s="24">
        <v>1</v>
      </c>
      <c r="BM196" s="3">
        <v>0</v>
      </c>
      <c r="BN196" s="24">
        <v>0</v>
      </c>
      <c r="BO196" s="24">
        <v>0</v>
      </c>
      <c r="BP196" s="24">
        <v>4118</v>
      </c>
      <c r="BQ196" s="24">
        <v>0</v>
      </c>
      <c r="BR196" s="3">
        <v>235316.26</v>
      </c>
      <c r="BS196" s="3">
        <v>36225.79</v>
      </c>
      <c r="BT196" s="3">
        <v>14836</v>
      </c>
      <c r="BU196" s="3">
        <v>0</v>
      </c>
      <c r="BV196" s="3">
        <v>0</v>
      </c>
      <c r="BW196" s="3"/>
      <c r="BX196" s="2">
        <v>235316.26</v>
      </c>
      <c r="BY196" s="24">
        <f t="shared" si="75"/>
        <v>235316.26</v>
      </c>
      <c r="BZ196" s="24">
        <f t="shared" si="76"/>
        <v>0</v>
      </c>
      <c r="CB196" s="24">
        <f t="shared" si="80"/>
        <v>51061.79</v>
      </c>
      <c r="CC196" s="24">
        <f t="shared" si="77"/>
        <v>51061.79</v>
      </c>
      <c r="CD196" s="30">
        <f t="shared" si="78"/>
        <v>0</v>
      </c>
      <c r="CF196" s="24">
        <f t="shared" si="81"/>
        <v>235316.41000000027</v>
      </c>
      <c r="CG196" s="3">
        <f t="shared" si="82"/>
        <v>0</v>
      </c>
      <c r="CH196" s="3">
        <f t="shared" si="79"/>
        <v>-0.15000000025611371</v>
      </c>
    </row>
    <row r="197" spans="1:86" s="23" customFormat="1" ht="15" x14ac:dyDescent="0.25">
      <c r="A197" s="23">
        <v>3046</v>
      </c>
      <c r="B197" s="2" t="s">
        <v>609</v>
      </c>
      <c r="C197" s="23" t="s">
        <v>338</v>
      </c>
      <c r="D197" s="24">
        <v>77389.320000000007</v>
      </c>
      <c r="E197" s="24">
        <v>0</v>
      </c>
      <c r="F197" s="24">
        <v>12236.91</v>
      </c>
      <c r="G197" s="24">
        <v>454269.18</v>
      </c>
      <c r="H197" s="24">
        <v>0</v>
      </c>
      <c r="I197" s="24">
        <v>4406.88</v>
      </c>
      <c r="J197" s="24">
        <v>0</v>
      </c>
      <c r="K197" s="24">
        <v>25450</v>
      </c>
      <c r="L197" s="24">
        <v>16183.25</v>
      </c>
      <c r="M197" s="24">
        <v>0</v>
      </c>
      <c r="N197" s="24">
        <v>0</v>
      </c>
      <c r="O197" s="24">
        <v>4398.42</v>
      </c>
      <c r="P197" s="24">
        <v>547.79999999999995</v>
      </c>
      <c r="Q197" s="24">
        <v>11610.64</v>
      </c>
      <c r="R197" s="24">
        <v>762.99</v>
      </c>
      <c r="S197" s="24">
        <v>0</v>
      </c>
      <c r="T197" s="3">
        <v>0</v>
      </c>
      <c r="U197" s="3">
        <v>0</v>
      </c>
      <c r="V197" s="3">
        <v>0</v>
      </c>
      <c r="W197" s="24">
        <v>0</v>
      </c>
      <c r="X197" s="24">
        <v>0</v>
      </c>
      <c r="Y197" s="24">
        <v>0</v>
      </c>
      <c r="Z197" s="24">
        <v>0</v>
      </c>
      <c r="AA197" s="24">
        <v>42337</v>
      </c>
      <c r="AB197">
        <v>253474.95</v>
      </c>
      <c r="AC197">
        <v>0</v>
      </c>
      <c r="AD197">
        <v>104591.03</v>
      </c>
      <c r="AE197">
        <v>0</v>
      </c>
      <c r="AF197">
        <v>28454.7</v>
      </c>
      <c r="AG197">
        <v>0</v>
      </c>
      <c r="AH197">
        <v>14246.58</v>
      </c>
      <c r="AI197">
        <v>2374.7399999999998</v>
      </c>
      <c r="AJ197">
        <v>2725</v>
      </c>
      <c r="AK197">
        <v>6035.84</v>
      </c>
      <c r="AL197">
        <v>1184.78</v>
      </c>
      <c r="AM197">
        <v>11771.1</v>
      </c>
      <c r="AN197">
        <v>806.98</v>
      </c>
      <c r="AO197">
        <v>18250.04</v>
      </c>
      <c r="AP197">
        <v>1303.25</v>
      </c>
      <c r="AQ197">
        <v>7775.81</v>
      </c>
      <c r="AR197">
        <v>4840.3</v>
      </c>
      <c r="AS197">
        <v>2652.53</v>
      </c>
      <c r="AT197">
        <v>13756.4</v>
      </c>
      <c r="AU197">
        <v>11766.88</v>
      </c>
      <c r="AV197">
        <v>0</v>
      </c>
      <c r="AW197">
        <v>1352.53</v>
      </c>
      <c r="AX197">
        <v>2344.75</v>
      </c>
      <c r="AY197">
        <v>660</v>
      </c>
      <c r="AZ197">
        <v>43568.01</v>
      </c>
      <c r="BA197">
        <v>8875</v>
      </c>
      <c r="BB197">
        <v>28462.42</v>
      </c>
      <c r="BC197" s="24">
        <v>13423.05</v>
      </c>
      <c r="BD197" s="24">
        <v>0</v>
      </c>
      <c r="BE197" s="24">
        <v>0</v>
      </c>
      <c r="BF197" s="24">
        <v>0</v>
      </c>
      <c r="BG197" s="24">
        <v>0</v>
      </c>
      <c r="BH197" s="24">
        <v>0</v>
      </c>
      <c r="BI197" s="24">
        <v>16661.349999999999</v>
      </c>
      <c r="BJ197" s="24">
        <v>0</v>
      </c>
      <c r="BK197" s="24">
        <v>0</v>
      </c>
      <c r="BL197" s="24">
        <v>1</v>
      </c>
      <c r="BM197" s="3">
        <v>0</v>
      </c>
      <c r="BN197" s="24">
        <v>0</v>
      </c>
      <c r="BO197" s="24">
        <v>0</v>
      </c>
      <c r="BP197" s="24">
        <v>4483.7</v>
      </c>
      <c r="BQ197" s="24">
        <v>0</v>
      </c>
      <c r="BR197" s="3">
        <v>52658.57</v>
      </c>
      <c r="BS197" s="3">
        <v>24414.560000000001</v>
      </c>
      <c r="BT197" s="3">
        <v>0</v>
      </c>
      <c r="BU197" s="3">
        <v>0</v>
      </c>
      <c r="BV197" s="3">
        <v>0</v>
      </c>
      <c r="BW197" s="3"/>
      <c r="BX197" s="2">
        <v>52658.57</v>
      </c>
      <c r="BY197" s="24">
        <f t="shared" si="75"/>
        <v>52658.57</v>
      </c>
      <c r="BZ197" s="24">
        <f t="shared" si="76"/>
        <v>0</v>
      </c>
      <c r="CB197" s="24">
        <f t="shared" si="80"/>
        <v>24414.559999999998</v>
      </c>
      <c r="CC197" s="24">
        <f t="shared" si="77"/>
        <v>24414.560000000001</v>
      </c>
      <c r="CD197" s="30">
        <f t="shared" si="78"/>
        <v>0</v>
      </c>
      <c r="CF197" s="24">
        <f t="shared" si="81"/>
        <v>52658.809999999823</v>
      </c>
      <c r="CG197" s="3">
        <f t="shared" si="82"/>
        <v>0</v>
      </c>
      <c r="CH197" s="3">
        <f t="shared" si="79"/>
        <v>-0.23999999982333975</v>
      </c>
    </row>
    <row r="198" spans="1:86" s="23" customFormat="1" ht="15" x14ac:dyDescent="0.25">
      <c r="A198" s="23">
        <v>3048</v>
      </c>
      <c r="B198" s="2" t="s">
        <v>610</v>
      </c>
      <c r="C198" s="23" t="s">
        <v>339</v>
      </c>
      <c r="D198" s="24">
        <v>-81361.789999999994</v>
      </c>
      <c r="E198" s="24">
        <v>55105.01</v>
      </c>
      <c r="F198" s="24">
        <v>13122.34</v>
      </c>
      <c r="G198" s="24">
        <v>685861.23</v>
      </c>
      <c r="H198" s="24">
        <v>0</v>
      </c>
      <c r="I198" s="24">
        <v>68037.289999999994</v>
      </c>
      <c r="J198" s="24">
        <v>0</v>
      </c>
      <c r="K198" s="24">
        <v>43142</v>
      </c>
      <c r="L198" s="24">
        <v>25412.38</v>
      </c>
      <c r="M198" s="24">
        <v>0</v>
      </c>
      <c r="N198" s="24">
        <v>0</v>
      </c>
      <c r="O198" s="24">
        <v>6228.21</v>
      </c>
      <c r="P198" s="24">
        <v>3082.96</v>
      </c>
      <c r="Q198" s="24">
        <v>1274.55</v>
      </c>
      <c r="R198" s="24">
        <v>10.48</v>
      </c>
      <c r="S198" s="24">
        <v>0</v>
      </c>
      <c r="T198" s="3">
        <v>0</v>
      </c>
      <c r="U198" s="3">
        <v>0</v>
      </c>
      <c r="V198" s="3">
        <v>0</v>
      </c>
      <c r="W198" s="24">
        <v>9262.99</v>
      </c>
      <c r="X198" s="24">
        <v>0</v>
      </c>
      <c r="Y198" s="24">
        <v>0</v>
      </c>
      <c r="Z198" s="24">
        <v>0</v>
      </c>
      <c r="AA198" s="24">
        <v>45098</v>
      </c>
      <c r="AB198">
        <v>338344.9</v>
      </c>
      <c r="AC198">
        <v>0</v>
      </c>
      <c r="AD198">
        <v>191636.85</v>
      </c>
      <c r="AE198">
        <v>0</v>
      </c>
      <c r="AF198">
        <v>55108.52</v>
      </c>
      <c r="AG198">
        <v>0</v>
      </c>
      <c r="AH198">
        <v>0</v>
      </c>
      <c r="AI198">
        <v>2850.57</v>
      </c>
      <c r="AJ198">
        <v>2137</v>
      </c>
      <c r="AK198">
        <v>8399.7800000000007</v>
      </c>
      <c r="AL198">
        <v>1623.73</v>
      </c>
      <c r="AM198">
        <v>16504.03</v>
      </c>
      <c r="AN198">
        <v>2387.5</v>
      </c>
      <c r="AO198">
        <v>33353.47</v>
      </c>
      <c r="AP198">
        <v>3138.24</v>
      </c>
      <c r="AQ198">
        <v>17956.75</v>
      </c>
      <c r="AR198">
        <v>14720.5</v>
      </c>
      <c r="AS198">
        <v>1676.77</v>
      </c>
      <c r="AT198">
        <v>26614.95</v>
      </c>
      <c r="AU198">
        <v>1853.93</v>
      </c>
      <c r="AV198">
        <v>0</v>
      </c>
      <c r="AW198">
        <v>13381.87</v>
      </c>
      <c r="AX198">
        <v>2825</v>
      </c>
      <c r="AY198">
        <v>0</v>
      </c>
      <c r="AZ198">
        <v>49704.87</v>
      </c>
      <c r="BA198">
        <v>21107.9</v>
      </c>
      <c r="BB198">
        <v>15517.29</v>
      </c>
      <c r="BC198" s="24">
        <v>20311</v>
      </c>
      <c r="BD198" s="24">
        <v>0</v>
      </c>
      <c r="BE198" s="24">
        <v>0</v>
      </c>
      <c r="BF198" s="24">
        <v>0</v>
      </c>
      <c r="BG198" s="24">
        <v>0</v>
      </c>
      <c r="BH198" s="24">
        <v>0</v>
      </c>
      <c r="BI198" s="24">
        <v>17595.64</v>
      </c>
      <c r="BJ198" s="24">
        <v>0</v>
      </c>
      <c r="BK198" s="24">
        <v>0</v>
      </c>
      <c r="BL198" s="24">
        <v>1</v>
      </c>
      <c r="BM198" s="3">
        <v>0</v>
      </c>
      <c r="BN198" s="24">
        <v>5722.59</v>
      </c>
      <c r="BO198" s="24">
        <v>0</v>
      </c>
      <c r="BP198" s="24">
        <v>1005.97</v>
      </c>
      <c r="BQ198" s="24">
        <v>0</v>
      </c>
      <c r="BR198" s="3">
        <v>-44370.04</v>
      </c>
      <c r="BS198" s="3">
        <v>23989.42</v>
      </c>
      <c r="BT198" s="3">
        <v>0</v>
      </c>
      <c r="BU198" s="3">
        <v>64368</v>
      </c>
      <c r="BV198" s="3">
        <v>0</v>
      </c>
      <c r="BW198" s="3"/>
      <c r="BX198" s="2">
        <v>19997.96</v>
      </c>
      <c r="BY198" s="24">
        <f t="shared" si="75"/>
        <v>19997.96</v>
      </c>
      <c r="BZ198" s="24">
        <f t="shared" si="76"/>
        <v>0</v>
      </c>
      <c r="CB198" s="24">
        <f t="shared" si="80"/>
        <v>23989.42</v>
      </c>
      <c r="CC198" s="24">
        <f t="shared" si="77"/>
        <v>23989.42</v>
      </c>
      <c r="CD198" s="30">
        <f t="shared" si="78"/>
        <v>0</v>
      </c>
      <c r="CF198" s="24">
        <f t="shared" si="81"/>
        <v>-44370.110000000102</v>
      </c>
      <c r="CG198" s="3">
        <f t="shared" si="82"/>
        <v>64368</v>
      </c>
      <c r="CH198" s="3">
        <f t="shared" si="79"/>
        <v>7.0000000101572368E-2</v>
      </c>
    </row>
    <row r="199" spans="1:86" s="23" customFormat="1" ht="15" x14ac:dyDescent="0.25">
      <c r="A199" s="23">
        <v>3050</v>
      </c>
      <c r="B199" s="2" t="s">
        <v>611</v>
      </c>
      <c r="C199" s="23" t="s">
        <v>340</v>
      </c>
      <c r="D199" s="24">
        <v>54419.46</v>
      </c>
      <c r="E199" s="24">
        <v>-10490.55</v>
      </c>
      <c r="F199" s="24">
        <v>16510.310000000001</v>
      </c>
      <c r="G199" s="24">
        <v>896264.71</v>
      </c>
      <c r="H199" s="24">
        <v>0</v>
      </c>
      <c r="I199" s="24">
        <v>31009.05</v>
      </c>
      <c r="J199" s="24">
        <v>0</v>
      </c>
      <c r="K199" s="24">
        <v>77682</v>
      </c>
      <c r="L199" s="24">
        <v>40469.43</v>
      </c>
      <c r="M199" s="24">
        <v>0</v>
      </c>
      <c r="N199" s="24">
        <v>0</v>
      </c>
      <c r="O199" s="24">
        <v>2890.13</v>
      </c>
      <c r="P199" s="24">
        <v>26987.41</v>
      </c>
      <c r="Q199" s="24">
        <v>12946.19</v>
      </c>
      <c r="R199" s="24">
        <v>2462.0700000000002</v>
      </c>
      <c r="S199" s="24">
        <v>0</v>
      </c>
      <c r="T199" s="3">
        <v>0</v>
      </c>
      <c r="U199" s="3">
        <v>0</v>
      </c>
      <c r="V199" s="3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17838</v>
      </c>
      <c r="AB199">
        <v>468252.95</v>
      </c>
      <c r="AC199">
        <v>0</v>
      </c>
      <c r="AD199">
        <v>268027.59000000003</v>
      </c>
      <c r="AE199">
        <v>35097.89</v>
      </c>
      <c r="AF199">
        <v>82877.36</v>
      </c>
      <c r="AG199">
        <v>0</v>
      </c>
      <c r="AH199">
        <v>20375.22</v>
      </c>
      <c r="AI199">
        <v>4464.47</v>
      </c>
      <c r="AJ199">
        <v>5542</v>
      </c>
      <c r="AK199">
        <v>11558.99</v>
      </c>
      <c r="AL199">
        <v>6497.34</v>
      </c>
      <c r="AM199">
        <v>13279.68</v>
      </c>
      <c r="AN199">
        <v>2619.98</v>
      </c>
      <c r="AO199">
        <v>4095.02</v>
      </c>
      <c r="AP199">
        <v>7831.16</v>
      </c>
      <c r="AQ199">
        <v>19269.63</v>
      </c>
      <c r="AR199">
        <v>26112</v>
      </c>
      <c r="AS199">
        <v>1670.96</v>
      </c>
      <c r="AT199">
        <v>18277.48</v>
      </c>
      <c r="AU199">
        <v>12750.23</v>
      </c>
      <c r="AV199">
        <v>0</v>
      </c>
      <c r="AW199">
        <v>12148.65</v>
      </c>
      <c r="AX199">
        <v>5393.25</v>
      </c>
      <c r="AY199">
        <v>5506.1</v>
      </c>
      <c r="AZ199">
        <v>52284.06</v>
      </c>
      <c r="BA199">
        <v>31781.29</v>
      </c>
      <c r="BB199">
        <v>28716.12</v>
      </c>
      <c r="BC199" s="24">
        <v>22611.75</v>
      </c>
      <c r="BD199" s="24">
        <v>0</v>
      </c>
      <c r="BE199" s="24">
        <v>0</v>
      </c>
      <c r="BF199" s="24">
        <v>0</v>
      </c>
      <c r="BG199" s="24">
        <v>0</v>
      </c>
      <c r="BH199" s="24">
        <v>0</v>
      </c>
      <c r="BI199" s="24">
        <v>19792.349999999999</v>
      </c>
      <c r="BJ199" s="24">
        <v>0</v>
      </c>
      <c r="BK199" s="24">
        <v>0</v>
      </c>
      <c r="BL199" s="24">
        <v>1</v>
      </c>
      <c r="BM199" s="3">
        <v>0</v>
      </c>
      <c r="BN199" s="24">
        <v>4000</v>
      </c>
      <c r="BO199" s="24">
        <v>0</v>
      </c>
      <c r="BP199" s="24">
        <v>15544.11</v>
      </c>
      <c r="BQ199" s="24">
        <v>0</v>
      </c>
      <c r="BR199" s="3">
        <v>-4072.33</v>
      </c>
      <c r="BS199" s="3">
        <v>16758.55</v>
      </c>
      <c r="BT199" s="3">
        <v>0</v>
      </c>
      <c r="BU199" s="3">
        <v>-10490.55</v>
      </c>
      <c r="BV199" s="3">
        <v>0</v>
      </c>
      <c r="BW199" s="3"/>
      <c r="BX199" s="2">
        <v>-14562.88</v>
      </c>
      <c r="BY199" s="24">
        <f t="shared" si="75"/>
        <v>-14562.88</v>
      </c>
      <c r="BZ199" s="24">
        <f t="shared" si="76"/>
        <v>0</v>
      </c>
      <c r="CB199" s="24">
        <f t="shared" si="80"/>
        <v>16758.550000000003</v>
      </c>
      <c r="CC199" s="24">
        <f t="shared" si="77"/>
        <v>16758.55</v>
      </c>
      <c r="CD199" s="30">
        <f t="shared" si="78"/>
        <v>0</v>
      </c>
      <c r="CF199" s="24">
        <f t="shared" si="81"/>
        <v>-4072.7200000002049</v>
      </c>
      <c r="CG199" s="3">
        <f t="shared" si="82"/>
        <v>-10490.55</v>
      </c>
      <c r="CH199" s="24">
        <f t="shared" si="79"/>
        <v>0.39000000020496373</v>
      </c>
    </row>
    <row r="200" spans="1:86" s="23" customFormat="1" ht="15" x14ac:dyDescent="0.25">
      <c r="A200" s="23">
        <v>3055</v>
      </c>
      <c r="B200" s="2" t="s">
        <v>612</v>
      </c>
      <c r="C200" s="23" t="s">
        <v>341</v>
      </c>
      <c r="D200" s="24">
        <v>105953.89</v>
      </c>
      <c r="E200" s="24">
        <v>0</v>
      </c>
      <c r="F200" s="24">
        <v>7445.07</v>
      </c>
      <c r="G200" s="24">
        <v>485501.29</v>
      </c>
      <c r="H200" s="24">
        <v>0</v>
      </c>
      <c r="I200" s="24">
        <v>18602.099999999999</v>
      </c>
      <c r="J200" s="24">
        <v>0</v>
      </c>
      <c r="K200" s="24">
        <v>24930</v>
      </c>
      <c r="L200" s="24">
        <v>20727.5</v>
      </c>
      <c r="M200" s="24">
        <v>0</v>
      </c>
      <c r="N200" s="24">
        <v>0</v>
      </c>
      <c r="O200" s="24">
        <v>6826.66</v>
      </c>
      <c r="P200" s="24">
        <v>6539.63</v>
      </c>
      <c r="Q200" s="24">
        <v>2296.16</v>
      </c>
      <c r="R200" s="24">
        <v>42.56</v>
      </c>
      <c r="S200" s="24">
        <v>0</v>
      </c>
      <c r="T200" s="3">
        <v>0</v>
      </c>
      <c r="U200" s="3">
        <v>0</v>
      </c>
      <c r="V200" s="3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33768</v>
      </c>
      <c r="AB200">
        <v>309398.40000000002</v>
      </c>
      <c r="AC200">
        <v>5965.26</v>
      </c>
      <c r="AD200">
        <v>82901.5</v>
      </c>
      <c r="AE200">
        <v>0</v>
      </c>
      <c r="AF200">
        <v>23066.6</v>
      </c>
      <c r="AG200">
        <v>0</v>
      </c>
      <c r="AH200">
        <v>13190.2</v>
      </c>
      <c r="AI200">
        <v>2333.7800000000002</v>
      </c>
      <c r="AJ200">
        <v>1137</v>
      </c>
      <c r="AK200">
        <v>6646.03</v>
      </c>
      <c r="AL200">
        <v>2113.5100000000002</v>
      </c>
      <c r="AM200">
        <v>5984.94</v>
      </c>
      <c r="AN200">
        <v>0</v>
      </c>
      <c r="AO200">
        <v>10698.97</v>
      </c>
      <c r="AP200">
        <v>1173.5999999999999</v>
      </c>
      <c r="AQ200">
        <v>7697.61</v>
      </c>
      <c r="AR200">
        <v>4690.6000000000004</v>
      </c>
      <c r="AS200">
        <v>2317.65</v>
      </c>
      <c r="AT200" s="25">
        <v>28583.98</v>
      </c>
      <c r="AU200">
        <v>15185.95</v>
      </c>
      <c r="AV200">
        <v>0</v>
      </c>
      <c r="AW200">
        <v>3229.17</v>
      </c>
      <c r="AX200">
        <v>2853</v>
      </c>
      <c r="AY200">
        <v>10007.82</v>
      </c>
      <c r="AZ200">
        <v>36656.81</v>
      </c>
      <c r="BA200">
        <v>28291.18</v>
      </c>
      <c r="BB200">
        <v>6313.33</v>
      </c>
      <c r="BC200" s="24">
        <v>10991.02</v>
      </c>
      <c r="BD200" s="24">
        <v>0</v>
      </c>
      <c r="BE200" s="24">
        <v>0</v>
      </c>
      <c r="BF200" s="24">
        <v>0</v>
      </c>
      <c r="BG200" s="24">
        <v>0</v>
      </c>
      <c r="BH200" s="24">
        <v>0</v>
      </c>
      <c r="BI200" s="24">
        <v>17131</v>
      </c>
      <c r="BJ200" s="24">
        <v>0</v>
      </c>
      <c r="BK200" s="24">
        <v>0</v>
      </c>
      <c r="BL200" s="24">
        <v>1</v>
      </c>
      <c r="BM200" s="3">
        <v>0</v>
      </c>
      <c r="BN200" s="24">
        <v>0</v>
      </c>
      <c r="BO200" s="24">
        <v>0</v>
      </c>
      <c r="BP200" s="24">
        <v>0</v>
      </c>
      <c r="BQ200" s="24">
        <v>0</v>
      </c>
      <c r="BR200" s="3">
        <v>83759.92</v>
      </c>
      <c r="BS200" s="3">
        <v>24576.07</v>
      </c>
      <c r="BT200" s="3">
        <v>0</v>
      </c>
      <c r="BU200" s="3">
        <v>0</v>
      </c>
      <c r="BV200" s="3">
        <v>0</v>
      </c>
      <c r="BW200" s="3"/>
      <c r="BX200" s="2">
        <v>83759.92</v>
      </c>
      <c r="BY200" s="24">
        <f t="shared" si="75"/>
        <v>83759.92</v>
      </c>
      <c r="BZ200" s="24">
        <f t="shared" si="76"/>
        <v>0</v>
      </c>
      <c r="CB200" s="24">
        <f t="shared" si="80"/>
        <v>24576.07</v>
      </c>
      <c r="CC200" s="24">
        <f t="shared" si="77"/>
        <v>24576.07</v>
      </c>
      <c r="CD200" s="30">
        <f t="shared" si="78"/>
        <v>0</v>
      </c>
      <c r="CF200" s="24">
        <f t="shared" si="81"/>
        <v>83759.880000000121</v>
      </c>
      <c r="CG200" s="3">
        <f t="shared" si="82"/>
        <v>0</v>
      </c>
      <c r="CH200" s="3">
        <f t="shared" si="79"/>
        <v>3.9999999877181835E-2</v>
      </c>
    </row>
    <row r="201" spans="1:86" s="23" customFormat="1" ht="15" x14ac:dyDescent="0.25">
      <c r="A201" s="23">
        <v>3056</v>
      </c>
      <c r="B201" s="2" t="s">
        <v>613</v>
      </c>
      <c r="C201" s="23" t="s">
        <v>342</v>
      </c>
      <c r="D201" s="24">
        <v>14112.2</v>
      </c>
      <c r="E201" s="24">
        <v>10500</v>
      </c>
      <c r="F201" s="24">
        <v>9471.92</v>
      </c>
      <c r="G201" s="24">
        <v>399421.41</v>
      </c>
      <c r="H201" s="24">
        <v>0</v>
      </c>
      <c r="I201" s="24">
        <v>12759.96</v>
      </c>
      <c r="J201" s="24">
        <v>0</v>
      </c>
      <c r="K201" s="24">
        <v>4795</v>
      </c>
      <c r="L201" s="24">
        <v>12530.88</v>
      </c>
      <c r="M201" s="24">
        <v>0</v>
      </c>
      <c r="N201" s="24">
        <v>6350</v>
      </c>
      <c r="O201" s="24">
        <v>2095.14</v>
      </c>
      <c r="P201" s="24">
        <v>9148.15</v>
      </c>
      <c r="Q201" s="24">
        <v>1800.42</v>
      </c>
      <c r="R201" s="24">
        <v>1541.37</v>
      </c>
      <c r="S201" s="24">
        <v>0</v>
      </c>
      <c r="T201" s="3">
        <v>0</v>
      </c>
      <c r="U201" s="3">
        <v>0</v>
      </c>
      <c r="V201" s="3">
        <v>0</v>
      </c>
      <c r="W201" s="24">
        <v>4000</v>
      </c>
      <c r="X201" s="24">
        <v>0</v>
      </c>
      <c r="Y201" s="24">
        <v>0</v>
      </c>
      <c r="Z201" s="24">
        <v>0</v>
      </c>
      <c r="AA201" s="24">
        <v>27137</v>
      </c>
      <c r="AB201">
        <v>203093.24</v>
      </c>
      <c r="AC201">
        <v>9506.1200000000008</v>
      </c>
      <c r="AD201">
        <v>72396.820000000007</v>
      </c>
      <c r="AE201">
        <v>17372.54</v>
      </c>
      <c r="AF201">
        <v>24652.79</v>
      </c>
      <c r="AG201">
        <v>0</v>
      </c>
      <c r="AH201">
        <v>4827.12</v>
      </c>
      <c r="AI201">
        <v>1572.95</v>
      </c>
      <c r="AJ201">
        <v>1102.0999999999999</v>
      </c>
      <c r="AK201">
        <v>4265.99</v>
      </c>
      <c r="AL201">
        <v>976.62</v>
      </c>
      <c r="AM201">
        <v>17181.7</v>
      </c>
      <c r="AN201">
        <v>3512</v>
      </c>
      <c r="AO201">
        <v>1845.37</v>
      </c>
      <c r="AP201">
        <v>1686.78</v>
      </c>
      <c r="AQ201">
        <v>20318.39</v>
      </c>
      <c r="AR201">
        <v>7485</v>
      </c>
      <c r="AS201">
        <v>1026.04</v>
      </c>
      <c r="AT201">
        <v>8944.9</v>
      </c>
      <c r="AU201">
        <v>1725</v>
      </c>
      <c r="AV201">
        <v>0</v>
      </c>
      <c r="AW201">
        <v>834.56</v>
      </c>
      <c r="AX201">
        <v>1751.25</v>
      </c>
      <c r="AY201">
        <v>5269.67</v>
      </c>
      <c r="AZ201">
        <v>28644.94</v>
      </c>
      <c r="BA201">
        <v>655.54</v>
      </c>
      <c r="BB201">
        <v>13845.58</v>
      </c>
      <c r="BC201" s="24">
        <v>13690.09</v>
      </c>
      <c r="BD201" s="24">
        <v>0</v>
      </c>
      <c r="BE201" s="24">
        <v>0</v>
      </c>
      <c r="BF201" s="24">
        <v>0</v>
      </c>
      <c r="BG201" s="24">
        <v>0</v>
      </c>
      <c r="BH201" s="24">
        <v>0</v>
      </c>
      <c r="BI201" s="24">
        <v>15659.43</v>
      </c>
      <c r="BJ201" s="24">
        <v>0</v>
      </c>
      <c r="BK201" s="24">
        <v>0</v>
      </c>
      <c r="BL201" s="24">
        <v>1</v>
      </c>
      <c r="BM201" s="3">
        <v>0</v>
      </c>
      <c r="BN201" s="24">
        <v>0</v>
      </c>
      <c r="BO201" s="24">
        <v>0</v>
      </c>
      <c r="BP201" s="24">
        <v>7904.4</v>
      </c>
      <c r="BQ201" s="24">
        <v>0</v>
      </c>
      <c r="BR201" s="3">
        <v>23508.5</v>
      </c>
      <c r="BS201" s="3">
        <v>17226.95</v>
      </c>
      <c r="BT201" s="3">
        <v>0</v>
      </c>
      <c r="BU201" s="3">
        <v>14500</v>
      </c>
      <c r="BV201" s="3">
        <v>0</v>
      </c>
      <c r="BW201" s="3"/>
      <c r="BX201" s="2">
        <v>38008.5</v>
      </c>
      <c r="BY201" s="24">
        <f t="shared" si="75"/>
        <v>38008.5</v>
      </c>
      <c r="BZ201" s="24">
        <f t="shared" si="76"/>
        <v>0</v>
      </c>
      <c r="CB201" s="24">
        <f t="shared" si="80"/>
        <v>17226.949999999997</v>
      </c>
      <c r="CC201" s="24">
        <f t="shared" si="77"/>
        <v>17226.95</v>
      </c>
      <c r="CD201" s="30">
        <f t="shared" si="78"/>
        <v>0</v>
      </c>
      <c r="CF201" s="24">
        <f t="shared" si="81"/>
        <v>23508.430000000051</v>
      </c>
      <c r="CG201" s="3">
        <f t="shared" si="82"/>
        <v>14500</v>
      </c>
      <c r="CH201" s="3">
        <f t="shared" si="79"/>
        <v>6.9999999948777258E-2</v>
      </c>
    </row>
    <row r="202" spans="1:86" s="23" customFormat="1" ht="15" x14ac:dyDescent="0.25">
      <c r="A202" s="23">
        <v>3060</v>
      </c>
      <c r="B202" s="2" t="s">
        <v>614</v>
      </c>
      <c r="C202" s="23" t="s">
        <v>343</v>
      </c>
      <c r="D202" s="24">
        <v>-23966.69</v>
      </c>
      <c r="E202" s="24">
        <v>-2280</v>
      </c>
      <c r="F202" s="24">
        <v>8169.33</v>
      </c>
      <c r="G202" s="24">
        <v>346599.45</v>
      </c>
      <c r="H202" s="24">
        <v>0</v>
      </c>
      <c r="I202" s="24">
        <v>15177.74</v>
      </c>
      <c r="J202" s="24">
        <v>0</v>
      </c>
      <c r="K202" s="24">
        <v>8270</v>
      </c>
      <c r="L202" s="24">
        <v>11725.25</v>
      </c>
      <c r="M202" s="24">
        <v>0</v>
      </c>
      <c r="N202" s="24">
        <v>0</v>
      </c>
      <c r="O202" s="24">
        <v>49564.31</v>
      </c>
      <c r="P202" s="24">
        <v>7318.95</v>
      </c>
      <c r="Q202" s="24">
        <v>177.53</v>
      </c>
      <c r="R202" s="24">
        <v>5.25</v>
      </c>
      <c r="S202" s="24">
        <v>2373</v>
      </c>
      <c r="T202" s="3">
        <v>0</v>
      </c>
      <c r="U202" s="3">
        <v>0</v>
      </c>
      <c r="V202" s="3">
        <v>0</v>
      </c>
      <c r="W202" s="24">
        <v>5740</v>
      </c>
      <c r="X202" s="24">
        <v>0</v>
      </c>
      <c r="Y202" s="24">
        <v>0</v>
      </c>
      <c r="Z202" s="24">
        <v>0</v>
      </c>
      <c r="AA202" s="24">
        <v>26866</v>
      </c>
      <c r="AB202">
        <v>127496.13</v>
      </c>
      <c r="AC202">
        <v>4032.88</v>
      </c>
      <c r="AD202">
        <v>68227.44</v>
      </c>
      <c r="AE202">
        <v>11063.57</v>
      </c>
      <c r="AF202">
        <v>51719.6</v>
      </c>
      <c r="AG202">
        <v>0</v>
      </c>
      <c r="AH202">
        <v>9644.75</v>
      </c>
      <c r="AI202">
        <v>2171.4699999999998</v>
      </c>
      <c r="AJ202">
        <v>0</v>
      </c>
      <c r="AK202">
        <v>3690.36</v>
      </c>
      <c r="AL202">
        <v>831.96</v>
      </c>
      <c r="AM202">
        <v>3584.92</v>
      </c>
      <c r="AN202">
        <v>3689.98</v>
      </c>
      <c r="AO202">
        <v>1084.79</v>
      </c>
      <c r="AP202">
        <v>1300.6500000000001</v>
      </c>
      <c r="AQ202">
        <v>9275.83</v>
      </c>
      <c r="AR202">
        <v>2794.4</v>
      </c>
      <c r="AS202">
        <v>1641.07</v>
      </c>
      <c r="AT202">
        <v>24199.83</v>
      </c>
      <c r="AU202">
        <v>7477.49</v>
      </c>
      <c r="AV202">
        <v>0</v>
      </c>
      <c r="AW202">
        <v>1545.69</v>
      </c>
      <c r="AX202">
        <v>1552.25</v>
      </c>
      <c r="AY202">
        <v>900</v>
      </c>
      <c r="AZ202">
        <v>26050.7</v>
      </c>
      <c r="BA202">
        <v>0</v>
      </c>
      <c r="BB202">
        <v>6930</v>
      </c>
      <c r="BC202" s="24">
        <v>6395.11</v>
      </c>
      <c r="BD202" s="24">
        <v>0</v>
      </c>
      <c r="BE202" s="24">
        <v>0</v>
      </c>
      <c r="BF202" s="24">
        <v>0</v>
      </c>
      <c r="BG202" s="24">
        <v>0</v>
      </c>
      <c r="BH202" s="24">
        <v>0</v>
      </c>
      <c r="BI202" s="24">
        <v>15534.19</v>
      </c>
      <c r="BJ202" s="24">
        <v>0</v>
      </c>
      <c r="BK202" s="24">
        <v>0</v>
      </c>
      <c r="BL202" s="24">
        <v>1</v>
      </c>
      <c r="BM202" s="3">
        <v>0</v>
      </c>
      <c r="BN202" s="24">
        <v>0</v>
      </c>
      <c r="BO202" s="24">
        <v>0</v>
      </c>
      <c r="BP202" s="24">
        <v>2291.54</v>
      </c>
      <c r="BQ202" s="24">
        <v>0</v>
      </c>
      <c r="BR202" s="3">
        <v>66810.19</v>
      </c>
      <c r="BS202" s="3">
        <v>21411.98</v>
      </c>
      <c r="BT202" s="3">
        <v>0</v>
      </c>
      <c r="BU202" s="3">
        <v>3460</v>
      </c>
      <c r="BV202" s="3">
        <v>0</v>
      </c>
      <c r="BW202" s="3"/>
      <c r="BX202" s="2">
        <v>70270.19</v>
      </c>
      <c r="BY202" s="24">
        <f t="shared" si="75"/>
        <v>70270.19</v>
      </c>
      <c r="BZ202" s="24">
        <f t="shared" si="76"/>
        <v>0</v>
      </c>
      <c r="CB202" s="24">
        <f t="shared" si="80"/>
        <v>21411.98</v>
      </c>
      <c r="CC202" s="24">
        <f t="shared" si="77"/>
        <v>21411.98</v>
      </c>
      <c r="CD202" s="30">
        <f t="shared" si="78"/>
        <v>0</v>
      </c>
      <c r="CF202" s="24">
        <f t="shared" si="81"/>
        <v>66809.920000000042</v>
      </c>
      <c r="CG202" s="3">
        <f t="shared" si="82"/>
        <v>3460</v>
      </c>
      <c r="CH202" s="3">
        <f t="shared" si="79"/>
        <v>0.26999999996041879</v>
      </c>
    </row>
    <row r="203" spans="1:86" s="23" customFormat="1" ht="15" x14ac:dyDescent="0.25">
      <c r="A203" s="23">
        <v>3061</v>
      </c>
      <c r="B203" s="2" t="s">
        <v>615</v>
      </c>
      <c r="C203" s="23" t="s">
        <v>344</v>
      </c>
      <c r="D203" s="24">
        <v>156463.07999999999</v>
      </c>
      <c r="E203" s="24">
        <v>20866.61</v>
      </c>
      <c r="F203" s="24">
        <v>889.83</v>
      </c>
      <c r="G203" s="24">
        <v>520189.2</v>
      </c>
      <c r="H203" s="24">
        <v>0</v>
      </c>
      <c r="I203" s="24">
        <v>145.47</v>
      </c>
      <c r="J203" s="24">
        <v>0</v>
      </c>
      <c r="K203" s="24">
        <v>23145</v>
      </c>
      <c r="L203" s="24">
        <v>17809.5</v>
      </c>
      <c r="M203" s="24">
        <v>0</v>
      </c>
      <c r="N203" s="24">
        <v>0</v>
      </c>
      <c r="O203" s="24">
        <v>7991.48</v>
      </c>
      <c r="P203" s="24">
        <v>13103.96</v>
      </c>
      <c r="Q203" s="24">
        <v>4162.8</v>
      </c>
      <c r="R203" s="24">
        <v>0</v>
      </c>
      <c r="S203" s="24">
        <v>1535</v>
      </c>
      <c r="T203" s="3">
        <v>0</v>
      </c>
      <c r="U203" s="3">
        <v>0</v>
      </c>
      <c r="V203" s="3">
        <v>0</v>
      </c>
      <c r="W203" s="24">
        <v>16395.29</v>
      </c>
      <c r="X203" s="24">
        <v>0</v>
      </c>
      <c r="Y203" s="24">
        <v>0</v>
      </c>
      <c r="Z203" s="24">
        <v>0</v>
      </c>
      <c r="AA203" s="24">
        <v>36005</v>
      </c>
      <c r="AB203">
        <v>281002.23999999999</v>
      </c>
      <c r="AC203">
        <v>3401.57</v>
      </c>
      <c r="AD203">
        <v>53516.56</v>
      </c>
      <c r="AE203">
        <v>0</v>
      </c>
      <c r="AF203">
        <v>21910.26</v>
      </c>
      <c r="AG203">
        <v>0</v>
      </c>
      <c r="AH203">
        <v>7222.66</v>
      </c>
      <c r="AI203">
        <v>11116.31</v>
      </c>
      <c r="AJ203">
        <v>2762</v>
      </c>
      <c r="AK203">
        <v>7035.3</v>
      </c>
      <c r="AL203">
        <v>682.96</v>
      </c>
      <c r="AM203">
        <v>7872.82</v>
      </c>
      <c r="AN203">
        <v>1395</v>
      </c>
      <c r="AO203">
        <v>13569.8</v>
      </c>
      <c r="AP203">
        <v>582.5</v>
      </c>
      <c r="AQ203">
        <v>6860.31</v>
      </c>
      <c r="AR203">
        <v>3343.3</v>
      </c>
      <c r="AS203">
        <v>795.19</v>
      </c>
      <c r="AT203">
        <v>32378.11</v>
      </c>
      <c r="AU203">
        <v>3890.68</v>
      </c>
      <c r="AV203">
        <v>0</v>
      </c>
      <c r="AW203">
        <v>11589.56</v>
      </c>
      <c r="AX203">
        <v>2853.25</v>
      </c>
      <c r="AY203">
        <v>9017</v>
      </c>
      <c r="AZ203">
        <v>47579.75</v>
      </c>
      <c r="BA203">
        <v>20643.75</v>
      </c>
      <c r="BB203">
        <v>20869.64</v>
      </c>
      <c r="BC203" s="24">
        <v>14993.08</v>
      </c>
      <c r="BD203" s="24">
        <v>0</v>
      </c>
      <c r="BE203" s="24">
        <v>0</v>
      </c>
      <c r="BF203" s="24">
        <v>0</v>
      </c>
      <c r="BG203" s="24">
        <v>1683.83</v>
      </c>
      <c r="BH203" s="24">
        <v>0</v>
      </c>
      <c r="BI203" s="24">
        <v>16974.45</v>
      </c>
      <c r="BJ203" s="24">
        <v>0</v>
      </c>
      <c r="BK203" s="24">
        <v>0</v>
      </c>
      <c r="BL203" s="24">
        <v>1</v>
      </c>
      <c r="BM203" s="3">
        <v>0</v>
      </c>
      <c r="BN203" s="24">
        <v>5000</v>
      </c>
      <c r="BO203" s="24">
        <v>0</v>
      </c>
      <c r="BP203" s="24">
        <v>930</v>
      </c>
      <c r="BQ203" s="24">
        <v>0</v>
      </c>
      <c r="BR203" s="3">
        <v>193666.66</v>
      </c>
      <c r="BS203" s="3">
        <v>11934.28</v>
      </c>
      <c r="BT203" s="3">
        <v>0</v>
      </c>
      <c r="BU203" s="3">
        <v>35578.07</v>
      </c>
      <c r="BV203" s="3">
        <v>0</v>
      </c>
      <c r="BW203" s="3"/>
      <c r="BX203" s="2">
        <v>229244.73</v>
      </c>
      <c r="BY203" s="24">
        <f t="shared" si="75"/>
        <v>229244.73</v>
      </c>
      <c r="BZ203" s="24">
        <f t="shared" si="76"/>
        <v>0</v>
      </c>
      <c r="CB203" s="24">
        <f t="shared" si="80"/>
        <v>11934.280000000002</v>
      </c>
      <c r="CC203" s="24">
        <f t="shared" si="77"/>
        <v>11934.28</v>
      </c>
      <c r="CD203" s="30">
        <f t="shared" si="78"/>
        <v>0</v>
      </c>
      <c r="CF203" s="24">
        <f t="shared" si="81"/>
        <v>193666.89</v>
      </c>
      <c r="CG203" s="3">
        <f t="shared" si="82"/>
        <v>35578.07</v>
      </c>
      <c r="CH203" s="24">
        <f t="shared" si="79"/>
        <v>-0.23000000000320142</v>
      </c>
    </row>
    <row r="204" spans="1:86" s="23" customFormat="1" ht="15" x14ac:dyDescent="0.25">
      <c r="A204" s="23">
        <v>3062</v>
      </c>
      <c r="B204" s="2" t="s">
        <v>616</v>
      </c>
      <c r="C204" s="23" t="s">
        <v>345</v>
      </c>
      <c r="D204" s="24">
        <v>69349.84</v>
      </c>
      <c r="E204" s="24">
        <v>15053.76</v>
      </c>
      <c r="F204" s="24">
        <v>3930.41</v>
      </c>
      <c r="G204" s="24">
        <v>368248.85</v>
      </c>
      <c r="H204" s="24">
        <v>0</v>
      </c>
      <c r="I204" s="24">
        <v>8555.11</v>
      </c>
      <c r="J204" s="24">
        <v>0</v>
      </c>
      <c r="K204" s="24">
        <v>13065</v>
      </c>
      <c r="L204" s="24">
        <v>13614.63</v>
      </c>
      <c r="M204" s="24">
        <v>0</v>
      </c>
      <c r="N204" s="24">
        <v>0</v>
      </c>
      <c r="O204" s="24">
        <v>7255.69</v>
      </c>
      <c r="P204" s="24">
        <v>7184.94</v>
      </c>
      <c r="Q204" s="24">
        <v>918.54</v>
      </c>
      <c r="R204" s="24">
        <v>0</v>
      </c>
      <c r="S204" s="24">
        <v>0</v>
      </c>
      <c r="T204" s="3">
        <v>0</v>
      </c>
      <c r="U204" s="3">
        <v>0</v>
      </c>
      <c r="V204" s="3">
        <v>0</v>
      </c>
      <c r="W204" s="24">
        <v>7067.13</v>
      </c>
      <c r="X204" s="24">
        <v>0</v>
      </c>
      <c r="Y204" s="24">
        <v>0</v>
      </c>
      <c r="Z204" s="24">
        <v>0</v>
      </c>
      <c r="AA204" s="24">
        <v>23862</v>
      </c>
      <c r="AB204">
        <v>214043.87</v>
      </c>
      <c r="AC204">
        <v>6098.54</v>
      </c>
      <c r="AD204">
        <v>58907.59</v>
      </c>
      <c r="AE204">
        <v>12516.36</v>
      </c>
      <c r="AF204">
        <v>23517.46</v>
      </c>
      <c r="AG204">
        <v>412.71</v>
      </c>
      <c r="AH204">
        <v>10792.88</v>
      </c>
      <c r="AI204">
        <v>1558.6</v>
      </c>
      <c r="AJ204">
        <v>3418</v>
      </c>
      <c r="AK204">
        <v>3935.98</v>
      </c>
      <c r="AL204">
        <v>365.15</v>
      </c>
      <c r="AM204">
        <v>26195.86</v>
      </c>
      <c r="AN204">
        <v>1271.8699999999999</v>
      </c>
      <c r="AO204">
        <v>683.1</v>
      </c>
      <c r="AP204">
        <v>1274.2</v>
      </c>
      <c r="AQ204">
        <v>8309.83</v>
      </c>
      <c r="AR204">
        <v>2245.5</v>
      </c>
      <c r="AS204">
        <v>8773.2800000000007</v>
      </c>
      <c r="AT204">
        <v>18676.89</v>
      </c>
      <c r="AU204">
        <v>9302.2199999999993</v>
      </c>
      <c r="AV204">
        <v>0</v>
      </c>
      <c r="AW204">
        <v>5408.4</v>
      </c>
      <c r="AX204">
        <v>1525.5</v>
      </c>
      <c r="AY204">
        <v>7671</v>
      </c>
      <c r="AZ204">
        <v>27024.27</v>
      </c>
      <c r="BA204">
        <v>0</v>
      </c>
      <c r="BB204">
        <v>6578.5</v>
      </c>
      <c r="BC204" s="24">
        <v>9695.3700000000008</v>
      </c>
      <c r="BD204" s="24">
        <v>0</v>
      </c>
      <c r="BE204" s="24">
        <v>0</v>
      </c>
      <c r="BF204" s="24">
        <v>0</v>
      </c>
      <c r="BG204" s="24">
        <v>0</v>
      </c>
      <c r="BH204" s="24">
        <v>0</v>
      </c>
      <c r="BI204" s="24">
        <v>15909.91</v>
      </c>
      <c r="BJ204" s="24">
        <v>0</v>
      </c>
      <c r="BK204" s="24">
        <v>0</v>
      </c>
      <c r="BL204" s="24">
        <v>1</v>
      </c>
      <c r="BM204" s="3">
        <v>0</v>
      </c>
      <c r="BN204" s="24">
        <v>19048.34</v>
      </c>
      <c r="BO204" s="24">
        <v>0</v>
      </c>
      <c r="BP204" s="24">
        <v>791.98</v>
      </c>
      <c r="BQ204" s="24">
        <v>0</v>
      </c>
      <c r="BR204" s="3">
        <v>41851.54</v>
      </c>
      <c r="BS204" s="3">
        <v>0</v>
      </c>
      <c r="BT204" s="3">
        <v>0</v>
      </c>
      <c r="BU204" s="3">
        <v>22120.89</v>
      </c>
      <c r="BV204" s="3">
        <v>0</v>
      </c>
      <c r="BW204" s="3"/>
      <c r="BX204" s="2">
        <v>63972.43</v>
      </c>
      <c r="BY204" s="24">
        <f t="shared" si="75"/>
        <v>63972.43</v>
      </c>
      <c r="BZ204" s="24">
        <f t="shared" si="76"/>
        <v>0</v>
      </c>
      <c r="CB204" s="24">
        <f t="shared" si="80"/>
        <v>0</v>
      </c>
      <c r="CC204" s="24">
        <f t="shared" si="77"/>
        <v>0</v>
      </c>
      <c r="CD204" s="30">
        <f t="shared" si="78"/>
        <v>0</v>
      </c>
      <c r="CF204" s="24">
        <f t="shared" si="81"/>
        <v>41851.669999999925</v>
      </c>
      <c r="CG204" s="3">
        <f t="shared" si="82"/>
        <v>22120.89</v>
      </c>
      <c r="CH204" s="3">
        <f t="shared" si="79"/>
        <v>-0.12999999992462108</v>
      </c>
    </row>
    <row r="205" spans="1:86" s="23" customFormat="1" ht="15" x14ac:dyDescent="0.25">
      <c r="A205" s="23">
        <v>3065</v>
      </c>
      <c r="B205" s="2" t="s">
        <v>617</v>
      </c>
      <c r="C205" s="23" t="s">
        <v>346</v>
      </c>
      <c r="D205" s="24">
        <v>108416.95</v>
      </c>
      <c r="E205" s="24">
        <v>160</v>
      </c>
      <c r="F205" s="24">
        <v>18837.64</v>
      </c>
      <c r="G205" s="24">
        <v>365503.01</v>
      </c>
      <c r="H205" s="24">
        <v>0</v>
      </c>
      <c r="I205" s="24">
        <v>16782.939999999999</v>
      </c>
      <c r="J205" s="24">
        <v>0</v>
      </c>
      <c r="K205" s="24">
        <v>17645</v>
      </c>
      <c r="L205" s="24">
        <v>15591.75</v>
      </c>
      <c r="M205" s="24">
        <v>0</v>
      </c>
      <c r="N205" s="24">
        <v>0</v>
      </c>
      <c r="O205" s="24">
        <v>7780.77</v>
      </c>
      <c r="P205" s="24">
        <v>4128.1000000000004</v>
      </c>
      <c r="Q205" s="24">
        <v>1545.92</v>
      </c>
      <c r="R205" s="24">
        <v>6.78</v>
      </c>
      <c r="S205" s="24">
        <v>0</v>
      </c>
      <c r="T205" s="3">
        <v>0</v>
      </c>
      <c r="U205" s="3">
        <v>0</v>
      </c>
      <c r="V205" s="3">
        <v>0</v>
      </c>
      <c r="W205" s="24">
        <v>0</v>
      </c>
      <c r="X205" s="24">
        <v>0</v>
      </c>
      <c r="Y205" s="24">
        <v>0</v>
      </c>
      <c r="Z205" s="24">
        <v>0</v>
      </c>
      <c r="AA205" s="24">
        <v>28110</v>
      </c>
      <c r="AB205">
        <v>183880.24</v>
      </c>
      <c r="AC205">
        <v>3115.76</v>
      </c>
      <c r="AD205">
        <v>101561.67</v>
      </c>
      <c r="AE205">
        <v>17898.11</v>
      </c>
      <c r="AF205">
        <v>34850.79</v>
      </c>
      <c r="AG205">
        <v>0</v>
      </c>
      <c r="AH205">
        <v>6948.55</v>
      </c>
      <c r="AI205">
        <v>2753.85</v>
      </c>
      <c r="AJ205">
        <v>3823.14</v>
      </c>
      <c r="AK205">
        <v>4837.58</v>
      </c>
      <c r="AL205">
        <v>1464.56</v>
      </c>
      <c r="AM205">
        <v>3837.57</v>
      </c>
      <c r="AN205">
        <v>0</v>
      </c>
      <c r="AO205">
        <v>1568.57</v>
      </c>
      <c r="AP205">
        <v>1199.05</v>
      </c>
      <c r="AQ205">
        <v>3383.31</v>
      </c>
      <c r="AR205">
        <v>2270.4499999999998</v>
      </c>
      <c r="AS205">
        <v>1254.8599999999999</v>
      </c>
      <c r="AT205">
        <v>32846.39</v>
      </c>
      <c r="AU205">
        <v>8324.56</v>
      </c>
      <c r="AV205">
        <v>0</v>
      </c>
      <c r="AW205">
        <v>4592.29</v>
      </c>
      <c r="AX205">
        <v>1779.5</v>
      </c>
      <c r="AY205">
        <v>1952.84</v>
      </c>
      <c r="AZ205">
        <v>31284.22</v>
      </c>
      <c r="BA205">
        <v>44726.41</v>
      </c>
      <c r="BB205">
        <v>6255.87</v>
      </c>
      <c r="BC205" s="24">
        <v>10576.44</v>
      </c>
      <c r="BD205" s="24">
        <v>0</v>
      </c>
      <c r="BE205" s="24">
        <v>0</v>
      </c>
      <c r="BF205" s="24">
        <v>0</v>
      </c>
      <c r="BG205" s="24">
        <v>0</v>
      </c>
      <c r="BH205" s="24">
        <v>0</v>
      </c>
      <c r="BI205" s="24">
        <v>16097.77</v>
      </c>
      <c r="BJ205" s="24">
        <v>0</v>
      </c>
      <c r="BK205" s="24">
        <v>0</v>
      </c>
      <c r="BL205" s="24">
        <v>1</v>
      </c>
      <c r="BM205" s="3">
        <v>0</v>
      </c>
      <c r="BN205" s="24">
        <v>5212.03</v>
      </c>
      <c r="BO205" s="24">
        <v>0</v>
      </c>
      <c r="BP205" s="24">
        <v>5006.7299999999996</v>
      </c>
      <c r="BQ205" s="24">
        <v>0</v>
      </c>
      <c r="BR205" s="3">
        <v>48524.24</v>
      </c>
      <c r="BS205" s="3">
        <v>16614.150000000001</v>
      </c>
      <c r="BT205" s="3">
        <v>8102.5</v>
      </c>
      <c r="BU205" s="3">
        <v>160</v>
      </c>
      <c r="BV205" s="3">
        <v>0</v>
      </c>
      <c r="BW205" s="3"/>
      <c r="BX205" s="2">
        <v>48684.24</v>
      </c>
      <c r="BY205" s="24">
        <f t="shared" si="75"/>
        <v>48684.24</v>
      </c>
      <c r="BZ205" s="24">
        <f t="shared" si="76"/>
        <v>0</v>
      </c>
      <c r="CB205" s="24">
        <f t="shared" si="80"/>
        <v>24716.650000000005</v>
      </c>
      <c r="CC205" s="24">
        <f t="shared" si="77"/>
        <v>24716.65</v>
      </c>
      <c r="CD205" s="30">
        <f t="shared" si="78"/>
        <v>0</v>
      </c>
      <c r="CF205" s="24">
        <f t="shared" si="81"/>
        <v>48524.639999999956</v>
      </c>
      <c r="CG205" s="3">
        <f t="shared" si="82"/>
        <v>160</v>
      </c>
      <c r="CH205" s="3">
        <f t="shared" si="79"/>
        <v>-0.39999999995779945</v>
      </c>
    </row>
    <row r="206" spans="1:86" s="23" customFormat="1" ht="15" x14ac:dyDescent="0.25">
      <c r="A206" s="23">
        <v>3069</v>
      </c>
      <c r="B206" s="2" t="s">
        <v>618</v>
      </c>
      <c r="C206" s="23" t="s">
        <v>347</v>
      </c>
      <c r="D206" s="24">
        <v>75580.899999999994</v>
      </c>
      <c r="E206" s="24">
        <v>-20702.63</v>
      </c>
      <c r="F206" s="24">
        <v>5027.78</v>
      </c>
      <c r="G206" s="24">
        <v>379737.12</v>
      </c>
      <c r="H206" s="24">
        <v>0</v>
      </c>
      <c r="I206" s="24">
        <v>67822.5</v>
      </c>
      <c r="J206" s="24">
        <v>0</v>
      </c>
      <c r="K206" s="24">
        <v>18005</v>
      </c>
      <c r="L206" s="24">
        <v>13744.13</v>
      </c>
      <c r="M206" s="24">
        <v>0</v>
      </c>
      <c r="N206" s="24">
        <v>560</v>
      </c>
      <c r="O206" s="24">
        <v>22109.83</v>
      </c>
      <c r="P206" s="24">
        <v>4487.03</v>
      </c>
      <c r="Q206" s="24">
        <v>8322.7999999999993</v>
      </c>
      <c r="R206" s="24">
        <v>307.55</v>
      </c>
      <c r="S206" s="24">
        <v>1520</v>
      </c>
      <c r="T206" s="3">
        <v>0</v>
      </c>
      <c r="U206" s="3">
        <v>0</v>
      </c>
      <c r="V206" s="3">
        <v>0</v>
      </c>
      <c r="W206" s="24">
        <v>6700</v>
      </c>
      <c r="X206" s="24">
        <v>0</v>
      </c>
      <c r="Y206" s="24">
        <v>0</v>
      </c>
      <c r="Z206" s="24">
        <v>0</v>
      </c>
      <c r="AA206" s="24">
        <v>28033</v>
      </c>
      <c r="AB206">
        <v>221969.15</v>
      </c>
      <c r="AC206">
        <v>2431.87</v>
      </c>
      <c r="AD206">
        <v>136067.13</v>
      </c>
      <c r="AE206">
        <v>12223.84</v>
      </c>
      <c r="AF206">
        <v>26818.31</v>
      </c>
      <c r="AG206">
        <v>0</v>
      </c>
      <c r="AH206">
        <v>11148.25</v>
      </c>
      <c r="AI206">
        <v>2389.58</v>
      </c>
      <c r="AJ206">
        <v>2351</v>
      </c>
      <c r="AK206">
        <v>5043.7299999999996</v>
      </c>
      <c r="AL206">
        <v>1010.25</v>
      </c>
      <c r="AM206">
        <v>10921.46</v>
      </c>
      <c r="AN206">
        <v>905.74</v>
      </c>
      <c r="AO206">
        <v>1366.39</v>
      </c>
      <c r="AP206">
        <v>580.02</v>
      </c>
      <c r="AQ206">
        <v>12916.91</v>
      </c>
      <c r="AR206">
        <v>2844.3</v>
      </c>
      <c r="AS206">
        <v>816.27</v>
      </c>
      <c r="AT206">
        <v>34509.5</v>
      </c>
      <c r="AU206">
        <v>6047.04</v>
      </c>
      <c r="AV206">
        <v>0</v>
      </c>
      <c r="AW206">
        <v>2218.58</v>
      </c>
      <c r="AX206">
        <v>1836.25</v>
      </c>
      <c r="AY206">
        <v>11019.47</v>
      </c>
      <c r="AZ206">
        <v>31106.67</v>
      </c>
      <c r="BA206">
        <v>8665.31</v>
      </c>
      <c r="BB206">
        <v>10719.67</v>
      </c>
      <c r="BC206" s="24">
        <v>12078.81</v>
      </c>
      <c r="BD206" s="24">
        <v>0</v>
      </c>
      <c r="BE206" s="24">
        <v>0</v>
      </c>
      <c r="BF206" s="24">
        <v>0</v>
      </c>
      <c r="BG206" s="24">
        <v>7245.12</v>
      </c>
      <c r="BH206" s="24">
        <v>0</v>
      </c>
      <c r="BI206" s="24">
        <v>16489.150000000001</v>
      </c>
      <c r="BJ206" s="24">
        <v>0</v>
      </c>
      <c r="BK206" s="24">
        <v>0</v>
      </c>
      <c r="BL206" s="24">
        <v>1</v>
      </c>
      <c r="BM206" s="3">
        <v>0</v>
      </c>
      <c r="BN206" s="24">
        <v>2032.1</v>
      </c>
      <c r="BO206" s="24">
        <v>0</v>
      </c>
      <c r="BP206" s="24">
        <v>3407.8</v>
      </c>
      <c r="BQ206" s="24">
        <v>0</v>
      </c>
      <c r="BR206" s="3">
        <v>50224.740000000005</v>
      </c>
      <c r="BS206" s="3">
        <v>16077.03</v>
      </c>
      <c r="BT206" s="3">
        <v>0</v>
      </c>
      <c r="BU206" s="3">
        <v>-21247.75</v>
      </c>
      <c r="BV206" s="3">
        <v>0</v>
      </c>
      <c r="BW206" s="3"/>
      <c r="BX206" s="2">
        <v>28976.99</v>
      </c>
      <c r="BY206" s="24">
        <f t="shared" si="75"/>
        <v>28976.990000000005</v>
      </c>
      <c r="BZ206" s="24">
        <f t="shared" si="76"/>
        <v>0</v>
      </c>
      <c r="CB206" s="24">
        <f t="shared" si="80"/>
        <v>16077.030000000002</v>
      </c>
      <c r="CC206" s="24">
        <f t="shared" si="77"/>
        <v>16077.03</v>
      </c>
      <c r="CD206" s="30">
        <f t="shared" si="78"/>
        <v>0</v>
      </c>
      <c r="CF206" s="24">
        <f t="shared" si="81"/>
        <v>50224.359999999753</v>
      </c>
      <c r="CG206" s="3">
        <f t="shared" si="82"/>
        <v>-21247.75</v>
      </c>
      <c r="CH206" s="3">
        <f t="shared" si="79"/>
        <v>0.38000000025203917</v>
      </c>
    </row>
    <row r="207" spans="1:86" s="23" customFormat="1" ht="15" x14ac:dyDescent="0.25">
      <c r="A207" s="23">
        <v>3070</v>
      </c>
      <c r="B207" s="2" t="s">
        <v>619</v>
      </c>
      <c r="C207" s="23" t="s">
        <v>348</v>
      </c>
      <c r="D207" s="24">
        <v>38626.370000000003</v>
      </c>
      <c r="E207" s="24">
        <v>1690.12</v>
      </c>
      <c r="F207" s="24">
        <v>4471.24</v>
      </c>
      <c r="G207" s="24">
        <v>293939.89</v>
      </c>
      <c r="H207" s="24">
        <v>0</v>
      </c>
      <c r="I207" s="24">
        <v>5848.37</v>
      </c>
      <c r="J207" s="24">
        <v>0</v>
      </c>
      <c r="K207" s="24">
        <v>9695</v>
      </c>
      <c r="L207" s="24">
        <v>12313.88</v>
      </c>
      <c r="M207" s="24">
        <v>0</v>
      </c>
      <c r="N207" s="24">
        <v>0</v>
      </c>
      <c r="O207" s="24">
        <v>6202.68</v>
      </c>
      <c r="P207" s="24">
        <v>6406.03</v>
      </c>
      <c r="Q207" s="24">
        <v>0</v>
      </c>
      <c r="R207" s="24">
        <v>0</v>
      </c>
      <c r="S207" s="24">
        <v>1633.5</v>
      </c>
      <c r="T207" s="3">
        <v>0</v>
      </c>
      <c r="U207" s="3">
        <v>0</v>
      </c>
      <c r="V207" s="3">
        <v>0</v>
      </c>
      <c r="W207" s="24">
        <v>1867</v>
      </c>
      <c r="X207" s="24">
        <v>0</v>
      </c>
      <c r="Y207" s="24">
        <v>0</v>
      </c>
      <c r="Z207" s="24">
        <v>0</v>
      </c>
      <c r="AA207" s="24">
        <v>23030</v>
      </c>
      <c r="AB207">
        <v>151270.39000000001</v>
      </c>
      <c r="AC207">
        <v>2630.61</v>
      </c>
      <c r="AD207">
        <v>44468.47</v>
      </c>
      <c r="AE207">
        <v>0</v>
      </c>
      <c r="AF207">
        <v>20115.16</v>
      </c>
      <c r="AG207">
        <v>0</v>
      </c>
      <c r="AH207">
        <v>7363.81</v>
      </c>
      <c r="AI207">
        <v>1097.53</v>
      </c>
      <c r="AJ207">
        <v>3327</v>
      </c>
      <c r="AK207">
        <v>3135.8</v>
      </c>
      <c r="AL207">
        <v>297.52999999999997</v>
      </c>
      <c r="AM207">
        <v>5657.76</v>
      </c>
      <c r="AN207">
        <v>1829.22</v>
      </c>
      <c r="AO207">
        <v>18098.45</v>
      </c>
      <c r="AP207">
        <v>1246.92</v>
      </c>
      <c r="AQ207">
        <v>8112.52</v>
      </c>
      <c r="AR207">
        <v>4191.6000000000004</v>
      </c>
      <c r="AS207">
        <v>795.79</v>
      </c>
      <c r="AT207">
        <v>10155.09</v>
      </c>
      <c r="AU207">
        <v>6837.02</v>
      </c>
      <c r="AV207">
        <v>0</v>
      </c>
      <c r="AW207">
        <v>4102.97</v>
      </c>
      <c r="AX207">
        <v>1243</v>
      </c>
      <c r="AY207">
        <v>5326.98</v>
      </c>
      <c r="AZ207">
        <v>23532.43</v>
      </c>
      <c r="BA207">
        <v>1433.9</v>
      </c>
      <c r="BB207">
        <v>15021.89</v>
      </c>
      <c r="BC207" s="24">
        <v>12790.81</v>
      </c>
      <c r="BD207" s="24">
        <v>0</v>
      </c>
      <c r="BE207" s="24">
        <v>0</v>
      </c>
      <c r="BF207" s="24">
        <v>0</v>
      </c>
      <c r="BG207" s="24">
        <v>0</v>
      </c>
      <c r="BH207" s="24">
        <v>0</v>
      </c>
      <c r="BI207" s="24">
        <v>15534.19</v>
      </c>
      <c r="BJ207" s="24">
        <v>0</v>
      </c>
      <c r="BK207" s="24">
        <v>0</v>
      </c>
      <c r="BL207" s="24">
        <v>1</v>
      </c>
      <c r="BM207" s="3">
        <v>0</v>
      </c>
      <c r="BN207" s="24">
        <v>7289.97</v>
      </c>
      <c r="BO207" s="24">
        <v>0</v>
      </c>
      <c r="BP207" s="24">
        <v>0</v>
      </c>
      <c r="BQ207" s="24">
        <v>0</v>
      </c>
      <c r="BR207" s="3">
        <v>43612.7</v>
      </c>
      <c r="BS207" s="3">
        <v>12715.46</v>
      </c>
      <c r="BT207" s="3">
        <v>0</v>
      </c>
      <c r="BU207" s="3">
        <v>3557.12</v>
      </c>
      <c r="BV207" s="3">
        <v>0</v>
      </c>
      <c r="BW207" s="3"/>
      <c r="BX207" s="2">
        <v>47169.82</v>
      </c>
      <c r="BY207" s="24">
        <f t="shared" si="75"/>
        <v>47169.82</v>
      </c>
      <c r="BZ207" s="24">
        <f t="shared" si="76"/>
        <v>0</v>
      </c>
      <c r="CB207" s="24">
        <f t="shared" si="80"/>
        <v>12715.46</v>
      </c>
      <c r="CC207" s="24">
        <f t="shared" si="77"/>
        <v>12715.46</v>
      </c>
      <c r="CD207" s="30">
        <f t="shared" si="78"/>
        <v>0</v>
      </c>
      <c r="CF207" s="24">
        <f t="shared" si="81"/>
        <v>43613.070000000007</v>
      </c>
      <c r="CG207" s="3">
        <f t="shared" si="82"/>
        <v>3557.12</v>
      </c>
      <c r="CH207" s="3">
        <f t="shared" si="79"/>
        <v>-0.37000000000716682</v>
      </c>
    </row>
    <row r="208" spans="1:86" s="23" customFormat="1" ht="15" x14ac:dyDescent="0.25">
      <c r="A208" s="23">
        <v>3071</v>
      </c>
      <c r="B208" s="2" t="s">
        <v>620</v>
      </c>
      <c r="C208" s="23" t="s">
        <v>349</v>
      </c>
      <c r="D208" s="24">
        <v>43839.46</v>
      </c>
      <c r="E208" s="24">
        <v>0</v>
      </c>
      <c r="F208" s="24">
        <v>1781.84</v>
      </c>
      <c r="G208" s="24">
        <v>388436.59</v>
      </c>
      <c r="H208" s="24">
        <v>0</v>
      </c>
      <c r="I208" s="24">
        <v>6239.05</v>
      </c>
      <c r="J208" s="24">
        <v>0</v>
      </c>
      <c r="K208" s="24">
        <v>16620</v>
      </c>
      <c r="L208" s="24">
        <v>15746.75</v>
      </c>
      <c r="M208" s="24">
        <v>65.650000000000006</v>
      </c>
      <c r="N208" s="24">
        <v>0</v>
      </c>
      <c r="O208" s="24">
        <v>6005.33</v>
      </c>
      <c r="P208" s="24">
        <v>4374.95</v>
      </c>
      <c r="Q208" s="24">
        <v>0</v>
      </c>
      <c r="R208" s="24">
        <v>6.24</v>
      </c>
      <c r="S208" s="24">
        <v>1581.6</v>
      </c>
      <c r="T208" s="3">
        <v>0</v>
      </c>
      <c r="U208" s="3">
        <v>0</v>
      </c>
      <c r="V208" s="3">
        <v>0</v>
      </c>
      <c r="W208" s="24">
        <v>0</v>
      </c>
      <c r="X208" s="24">
        <v>0</v>
      </c>
      <c r="Y208" s="24">
        <v>0</v>
      </c>
      <c r="Z208" s="24">
        <v>0</v>
      </c>
      <c r="AA208" s="24">
        <v>21910</v>
      </c>
      <c r="AB208">
        <v>221791.04</v>
      </c>
      <c r="AC208">
        <v>3721.87</v>
      </c>
      <c r="AD208">
        <v>59978.23</v>
      </c>
      <c r="AE208">
        <v>0</v>
      </c>
      <c r="AF208">
        <v>25900.77</v>
      </c>
      <c r="AG208">
        <v>0</v>
      </c>
      <c r="AH208">
        <v>11684.97</v>
      </c>
      <c r="AI208">
        <v>1505.46</v>
      </c>
      <c r="AJ208">
        <v>1328.33</v>
      </c>
      <c r="AK208">
        <v>5143.25</v>
      </c>
      <c r="AL208">
        <v>1013.01</v>
      </c>
      <c r="AM208">
        <v>11245.34</v>
      </c>
      <c r="AN208">
        <v>0</v>
      </c>
      <c r="AO208">
        <v>11562.68</v>
      </c>
      <c r="AP208">
        <v>283.35000000000002</v>
      </c>
      <c r="AQ208">
        <v>8357.61</v>
      </c>
      <c r="AR208">
        <v>3443.1</v>
      </c>
      <c r="AS208">
        <v>1543.41</v>
      </c>
      <c r="AT208">
        <v>12287.59</v>
      </c>
      <c r="AU208">
        <v>6907.69</v>
      </c>
      <c r="AV208">
        <v>0</v>
      </c>
      <c r="AW208">
        <v>1822.2</v>
      </c>
      <c r="AX208">
        <v>1949</v>
      </c>
      <c r="AY208">
        <v>4189.49</v>
      </c>
      <c r="AZ208">
        <v>25285.38</v>
      </c>
      <c r="BA208">
        <v>0</v>
      </c>
      <c r="BB208">
        <v>14036.19</v>
      </c>
      <c r="BC208" s="24">
        <v>11823.02</v>
      </c>
      <c r="BD208" s="24">
        <v>0</v>
      </c>
      <c r="BE208" s="24">
        <v>0</v>
      </c>
      <c r="BF208" s="24">
        <v>0</v>
      </c>
      <c r="BG208" s="24">
        <v>0</v>
      </c>
      <c r="BH208" s="24">
        <v>0</v>
      </c>
      <c r="BI208" s="24">
        <v>16035.15</v>
      </c>
      <c r="BJ208" s="24">
        <v>0</v>
      </c>
      <c r="BK208" s="24">
        <v>0</v>
      </c>
      <c r="BL208" s="24">
        <v>1</v>
      </c>
      <c r="BM208" s="3">
        <v>0</v>
      </c>
      <c r="BN208" s="24">
        <v>0</v>
      </c>
      <c r="BO208" s="24">
        <v>135.74</v>
      </c>
      <c r="BP208" s="24">
        <v>782.58</v>
      </c>
      <c r="BQ208" s="24">
        <v>0</v>
      </c>
      <c r="BR208" s="3">
        <v>58022.39</v>
      </c>
      <c r="BS208" s="3">
        <v>16898.669999999998</v>
      </c>
      <c r="BT208" s="3">
        <v>0</v>
      </c>
      <c r="BU208" s="3">
        <v>0</v>
      </c>
      <c r="BV208" s="3">
        <v>0</v>
      </c>
      <c r="BW208" s="3"/>
      <c r="BX208" s="2">
        <v>58022.39</v>
      </c>
      <c r="BY208" s="24">
        <f t="shared" si="75"/>
        <v>58022.39</v>
      </c>
      <c r="BZ208" s="24">
        <f t="shared" si="76"/>
        <v>0</v>
      </c>
      <c r="CB208" s="24">
        <f t="shared" si="80"/>
        <v>16898.669999999995</v>
      </c>
      <c r="CC208" s="24">
        <f t="shared" si="77"/>
        <v>16898.669999999998</v>
      </c>
      <c r="CD208" s="30">
        <f t="shared" si="78"/>
        <v>0</v>
      </c>
      <c r="CF208" s="24">
        <f t="shared" si="81"/>
        <v>58022.640000000014</v>
      </c>
      <c r="CG208" s="3">
        <f t="shared" si="82"/>
        <v>0</v>
      </c>
      <c r="CH208" s="3">
        <f t="shared" si="79"/>
        <v>-0.25000000001455192</v>
      </c>
    </row>
    <row r="209" spans="1:86" s="23" customFormat="1" ht="15" x14ac:dyDescent="0.25">
      <c r="A209" s="23">
        <v>3073</v>
      </c>
      <c r="B209" s="2" t="s">
        <v>621</v>
      </c>
      <c r="C209" s="23" t="s">
        <v>350</v>
      </c>
      <c r="D209" s="24">
        <v>72498.350000000006</v>
      </c>
      <c r="E209" s="24">
        <v>0</v>
      </c>
      <c r="F209" s="24">
        <v>12690.84</v>
      </c>
      <c r="G209" s="24">
        <v>328116.40000000002</v>
      </c>
      <c r="H209" s="24">
        <v>0</v>
      </c>
      <c r="I209" s="24">
        <v>37839.29</v>
      </c>
      <c r="J209" s="24">
        <v>0</v>
      </c>
      <c r="K209" s="24">
        <v>11080</v>
      </c>
      <c r="L209" s="24">
        <v>12714.43</v>
      </c>
      <c r="M209" s="24">
        <v>0</v>
      </c>
      <c r="N209" s="24">
        <v>0</v>
      </c>
      <c r="O209" s="24">
        <v>5195.54</v>
      </c>
      <c r="P209" s="24">
        <v>6935.57</v>
      </c>
      <c r="Q209" s="24">
        <v>13304.69</v>
      </c>
      <c r="R209" s="24">
        <v>5.1100000000000003</v>
      </c>
      <c r="S209" s="24">
        <v>0</v>
      </c>
      <c r="T209" s="3">
        <v>0</v>
      </c>
      <c r="U209" s="3">
        <v>0</v>
      </c>
      <c r="V209" s="3">
        <v>0</v>
      </c>
      <c r="W209" s="24">
        <v>0</v>
      </c>
      <c r="X209" s="24">
        <v>0</v>
      </c>
      <c r="Y209" s="24">
        <v>0</v>
      </c>
      <c r="Z209" s="24">
        <v>0</v>
      </c>
      <c r="AA209" s="24">
        <v>24246</v>
      </c>
      <c r="AB209">
        <v>182481.54</v>
      </c>
      <c r="AC209">
        <v>19503.16</v>
      </c>
      <c r="AD209">
        <v>72232.73</v>
      </c>
      <c r="AE209">
        <v>0</v>
      </c>
      <c r="AF209">
        <v>18234.900000000001</v>
      </c>
      <c r="AG209">
        <v>0</v>
      </c>
      <c r="AH209">
        <v>5779.14</v>
      </c>
      <c r="AI209">
        <v>1382.17</v>
      </c>
      <c r="AJ209">
        <v>1861</v>
      </c>
      <c r="AK209">
        <v>3995.73</v>
      </c>
      <c r="AL209">
        <v>1116.02</v>
      </c>
      <c r="AM209">
        <v>6158.21</v>
      </c>
      <c r="AN209">
        <v>850.26</v>
      </c>
      <c r="AO209">
        <v>8917.51</v>
      </c>
      <c r="AP209">
        <v>1059.01</v>
      </c>
      <c r="AQ209">
        <v>6274.34</v>
      </c>
      <c r="AR209">
        <v>2445.1</v>
      </c>
      <c r="AS209">
        <v>561.29999999999995</v>
      </c>
      <c r="AT209">
        <v>16693.25</v>
      </c>
      <c r="AU209">
        <v>11144.78</v>
      </c>
      <c r="AV209">
        <v>0</v>
      </c>
      <c r="AW209">
        <v>380.58</v>
      </c>
      <c r="AX209">
        <v>1101.5</v>
      </c>
      <c r="AY209">
        <v>11425.72</v>
      </c>
      <c r="AZ209">
        <v>27980.3</v>
      </c>
      <c r="BA209">
        <v>2587</v>
      </c>
      <c r="BB209">
        <v>12388.65</v>
      </c>
      <c r="BC209" s="24">
        <v>10322.81</v>
      </c>
      <c r="BD209" s="24">
        <v>0</v>
      </c>
      <c r="BE209" s="24">
        <v>0</v>
      </c>
      <c r="BF209" s="24">
        <v>0</v>
      </c>
      <c r="BG209" s="24">
        <v>0</v>
      </c>
      <c r="BH209" s="24">
        <v>0</v>
      </c>
      <c r="BI209" s="24">
        <v>15095.85</v>
      </c>
      <c r="BJ209" s="24">
        <v>0</v>
      </c>
      <c r="BK209" s="24">
        <v>0</v>
      </c>
      <c r="BL209" s="24">
        <v>1</v>
      </c>
      <c r="BM209" s="3">
        <v>0</v>
      </c>
      <c r="BN209" s="24">
        <v>3185</v>
      </c>
      <c r="BO209" s="24">
        <v>0</v>
      </c>
      <c r="BP209" s="24">
        <v>278.95</v>
      </c>
      <c r="BQ209" s="24">
        <v>0</v>
      </c>
      <c r="BR209" s="3">
        <v>85058.21</v>
      </c>
      <c r="BS209" s="3">
        <v>24322.74</v>
      </c>
      <c r="BT209" s="3">
        <v>0</v>
      </c>
      <c r="BU209" s="3">
        <v>0</v>
      </c>
      <c r="BV209" s="3">
        <v>0</v>
      </c>
      <c r="BW209" s="3"/>
      <c r="BX209" s="2">
        <v>85058.21</v>
      </c>
      <c r="BY209" s="24">
        <f t="shared" si="75"/>
        <v>85058.21</v>
      </c>
      <c r="BZ209" s="24">
        <f t="shared" si="76"/>
        <v>0</v>
      </c>
      <c r="CB209" s="24">
        <f t="shared" si="80"/>
        <v>24322.74</v>
      </c>
      <c r="CC209" s="24">
        <f t="shared" si="77"/>
        <v>24322.74</v>
      </c>
      <c r="CD209" s="30">
        <f t="shared" si="78"/>
        <v>0</v>
      </c>
      <c r="CF209" s="24">
        <f t="shared" si="81"/>
        <v>85058.669999999925</v>
      </c>
      <c r="CG209" s="3">
        <f t="shared" si="82"/>
        <v>0</v>
      </c>
      <c r="CH209" s="3">
        <f t="shared" si="79"/>
        <v>-0.45999999991909135</v>
      </c>
    </row>
    <row r="210" spans="1:86" s="23" customFormat="1" ht="15" x14ac:dyDescent="0.25">
      <c r="A210" s="23">
        <v>3074</v>
      </c>
      <c r="B210" s="2" t="s">
        <v>622</v>
      </c>
      <c r="C210" s="23" t="s">
        <v>351</v>
      </c>
      <c r="D210" s="24">
        <v>33455.269999999997</v>
      </c>
      <c r="E210" s="24">
        <v>0</v>
      </c>
      <c r="F210" s="24">
        <v>32031.279999999999</v>
      </c>
      <c r="G210" s="24">
        <v>426016.38</v>
      </c>
      <c r="H210" s="24">
        <v>0</v>
      </c>
      <c r="I210" s="24">
        <v>14620.83</v>
      </c>
      <c r="J210" s="24">
        <v>0</v>
      </c>
      <c r="K210" s="24">
        <v>15900</v>
      </c>
      <c r="L210" s="24">
        <v>14386.88</v>
      </c>
      <c r="M210" s="24">
        <v>0</v>
      </c>
      <c r="N210" s="24">
        <v>0</v>
      </c>
      <c r="O210" s="24">
        <v>2331.8200000000002</v>
      </c>
      <c r="P210" s="24">
        <v>3521.7</v>
      </c>
      <c r="Q210" s="24">
        <v>0</v>
      </c>
      <c r="R210" s="24">
        <v>0</v>
      </c>
      <c r="S210" s="24">
        <v>2338</v>
      </c>
      <c r="T210" s="3">
        <v>0</v>
      </c>
      <c r="U210" s="3">
        <v>0</v>
      </c>
      <c r="V210" s="3">
        <v>0</v>
      </c>
      <c r="W210" s="24">
        <v>0</v>
      </c>
      <c r="X210" s="24">
        <v>0</v>
      </c>
      <c r="Y210" s="24">
        <v>0</v>
      </c>
      <c r="Z210" s="24">
        <v>0</v>
      </c>
      <c r="AA210" s="24">
        <v>24827</v>
      </c>
      <c r="AB210">
        <v>242808.35</v>
      </c>
      <c r="AC210">
        <v>0</v>
      </c>
      <c r="AD210">
        <v>72347.350000000006</v>
      </c>
      <c r="AE210">
        <v>0</v>
      </c>
      <c r="AF210">
        <v>26455.38</v>
      </c>
      <c r="AG210">
        <v>0</v>
      </c>
      <c r="AH210">
        <v>12093.2</v>
      </c>
      <c r="AI210">
        <v>1618.03</v>
      </c>
      <c r="AJ210">
        <v>547</v>
      </c>
      <c r="AK210">
        <v>5259.84</v>
      </c>
      <c r="AL210">
        <v>432.77</v>
      </c>
      <c r="AM210">
        <v>18749.45</v>
      </c>
      <c r="AN210">
        <v>235.56</v>
      </c>
      <c r="AO210">
        <v>14252.16</v>
      </c>
      <c r="AP210">
        <v>1403.55</v>
      </c>
      <c r="AQ210">
        <v>5338.09</v>
      </c>
      <c r="AR210">
        <v>4091.8</v>
      </c>
      <c r="AS210">
        <v>4184.91</v>
      </c>
      <c r="AT210">
        <v>20218.55</v>
      </c>
      <c r="AU210">
        <v>4055.12</v>
      </c>
      <c r="AV210">
        <v>0</v>
      </c>
      <c r="AW210">
        <v>6059.81</v>
      </c>
      <c r="AX210">
        <v>1836</v>
      </c>
      <c r="AY210">
        <v>3203.33</v>
      </c>
      <c r="AZ210">
        <v>26087.26</v>
      </c>
      <c r="BA210">
        <v>215</v>
      </c>
      <c r="BB210">
        <v>5120</v>
      </c>
      <c r="BC210" s="24">
        <v>12277.51</v>
      </c>
      <c r="BD210" s="24">
        <v>0</v>
      </c>
      <c r="BE210" s="24">
        <v>0</v>
      </c>
      <c r="BF210" s="24">
        <v>0</v>
      </c>
      <c r="BG210" s="24">
        <v>0</v>
      </c>
      <c r="BH210" s="24">
        <v>0</v>
      </c>
      <c r="BI210" s="24">
        <v>15847.29</v>
      </c>
      <c r="BJ210" s="24">
        <v>0</v>
      </c>
      <c r="BK210" s="24">
        <v>0</v>
      </c>
      <c r="BL210" s="24">
        <v>1</v>
      </c>
      <c r="BM210" s="3">
        <v>0</v>
      </c>
      <c r="BN210" s="24">
        <v>4558.1400000000003</v>
      </c>
      <c r="BO210" s="24">
        <v>0</v>
      </c>
      <c r="BP210" s="24">
        <v>2429.9499999999998</v>
      </c>
      <c r="BQ210" s="24">
        <v>0</v>
      </c>
      <c r="BR210" s="3">
        <v>48507.8</v>
      </c>
      <c r="BS210" s="3">
        <v>40890.480000000003</v>
      </c>
      <c r="BT210" s="3">
        <v>0</v>
      </c>
      <c r="BU210" s="3">
        <v>0</v>
      </c>
      <c r="BV210" s="3">
        <v>0</v>
      </c>
      <c r="BW210" s="3"/>
      <c r="BX210" s="2">
        <v>48507.8</v>
      </c>
      <c r="BY210" s="24">
        <f t="shared" si="75"/>
        <v>48507.8</v>
      </c>
      <c r="BZ210" s="24">
        <f t="shared" si="76"/>
        <v>0</v>
      </c>
      <c r="CB210" s="24">
        <f t="shared" si="80"/>
        <v>40890.480000000003</v>
      </c>
      <c r="CC210" s="24">
        <f t="shared" si="77"/>
        <v>40890.480000000003</v>
      </c>
      <c r="CD210" s="30">
        <f t="shared" si="78"/>
        <v>0</v>
      </c>
      <c r="CF210" s="24">
        <f t="shared" si="81"/>
        <v>48507.860000000044</v>
      </c>
      <c r="CG210" s="3">
        <f t="shared" si="82"/>
        <v>0</v>
      </c>
      <c r="CH210" s="3">
        <f t="shared" si="79"/>
        <v>-6.0000000041327439E-2</v>
      </c>
    </row>
    <row r="211" spans="1:86" s="23" customFormat="1" ht="15" x14ac:dyDescent="0.25">
      <c r="A211" s="23">
        <v>3075</v>
      </c>
      <c r="B211" s="2" t="s">
        <v>623</v>
      </c>
      <c r="C211" s="23" t="s">
        <v>352</v>
      </c>
      <c r="D211" s="24">
        <v>66635.89</v>
      </c>
      <c r="E211" s="24">
        <v>8222.2099999999991</v>
      </c>
      <c r="F211" s="24">
        <v>1525.67</v>
      </c>
      <c r="G211" s="24">
        <v>455123.64</v>
      </c>
      <c r="H211" s="24">
        <v>0</v>
      </c>
      <c r="I211" s="24">
        <v>28865.53</v>
      </c>
      <c r="J211" s="24">
        <v>0</v>
      </c>
      <c r="K211" s="24">
        <v>15235</v>
      </c>
      <c r="L211" s="24">
        <v>15185.88</v>
      </c>
      <c r="M211" s="24">
        <v>0</v>
      </c>
      <c r="N211" s="24">
        <v>0</v>
      </c>
      <c r="O211" s="24">
        <v>4998.42</v>
      </c>
      <c r="P211" s="24">
        <v>9569.76</v>
      </c>
      <c r="Q211" s="24">
        <v>1509.19</v>
      </c>
      <c r="R211" s="24">
        <v>6.5</v>
      </c>
      <c r="S211" s="24">
        <v>6386.4</v>
      </c>
      <c r="T211" s="3">
        <v>0</v>
      </c>
      <c r="U211" s="3">
        <v>0</v>
      </c>
      <c r="V211" s="3">
        <v>0</v>
      </c>
      <c r="W211" s="24">
        <v>9374.35</v>
      </c>
      <c r="X211" s="24">
        <v>0</v>
      </c>
      <c r="Y211" s="24">
        <v>0</v>
      </c>
      <c r="Z211" s="24">
        <v>0</v>
      </c>
      <c r="AA211" s="24">
        <v>29486</v>
      </c>
      <c r="AB211">
        <v>208002.8</v>
      </c>
      <c r="AC211">
        <v>3980.38</v>
      </c>
      <c r="AD211">
        <v>118016.14</v>
      </c>
      <c r="AE211">
        <v>8774.2900000000009</v>
      </c>
      <c r="AF211">
        <v>30245.22</v>
      </c>
      <c r="AG211">
        <v>0</v>
      </c>
      <c r="AH211">
        <v>12845.3</v>
      </c>
      <c r="AI211">
        <v>2276.7600000000002</v>
      </c>
      <c r="AJ211">
        <v>5274.6</v>
      </c>
      <c r="AK211">
        <v>4670.6499999999996</v>
      </c>
      <c r="AL211">
        <v>459.82</v>
      </c>
      <c r="AM211">
        <v>40004.04</v>
      </c>
      <c r="AN211">
        <v>956.7</v>
      </c>
      <c r="AO211">
        <v>562.85</v>
      </c>
      <c r="AP211">
        <v>2393.7399999999998</v>
      </c>
      <c r="AQ211">
        <v>4740.22</v>
      </c>
      <c r="AR211">
        <v>2844.3</v>
      </c>
      <c r="AS211">
        <v>9423.68</v>
      </c>
      <c r="AT211">
        <v>38587.46</v>
      </c>
      <c r="AU211">
        <v>9039.52</v>
      </c>
      <c r="AV211">
        <v>0</v>
      </c>
      <c r="AW211">
        <v>333.05</v>
      </c>
      <c r="AX211">
        <v>1921</v>
      </c>
      <c r="AY211">
        <v>750</v>
      </c>
      <c r="AZ211">
        <v>39740.730000000003</v>
      </c>
      <c r="BA211">
        <v>1417.7</v>
      </c>
      <c r="BB211">
        <v>10770.54</v>
      </c>
      <c r="BC211" s="24">
        <v>8997.48</v>
      </c>
      <c r="BD211" s="24">
        <v>0</v>
      </c>
      <c r="BE211" s="24">
        <v>0</v>
      </c>
      <c r="BF211" s="24">
        <v>0</v>
      </c>
      <c r="BG211" s="24">
        <v>3053.09</v>
      </c>
      <c r="BH211" s="24">
        <v>1187.03</v>
      </c>
      <c r="BI211" s="24">
        <v>16066.46</v>
      </c>
      <c r="BJ211" s="24">
        <v>0</v>
      </c>
      <c r="BK211" s="24">
        <v>0</v>
      </c>
      <c r="BL211" s="24">
        <v>1</v>
      </c>
      <c r="BM211" s="3">
        <v>0</v>
      </c>
      <c r="BN211" s="24">
        <v>458.3</v>
      </c>
      <c r="BO211" s="24">
        <v>0</v>
      </c>
      <c r="BP211" s="24">
        <v>2595</v>
      </c>
      <c r="BQ211" s="24">
        <v>0</v>
      </c>
      <c r="BR211" s="3">
        <v>65973.64</v>
      </c>
      <c r="BS211" s="3">
        <v>14538.83</v>
      </c>
      <c r="BT211" s="3">
        <v>0</v>
      </c>
      <c r="BU211" s="3">
        <v>13356.439999999997</v>
      </c>
      <c r="BV211" s="3">
        <v>0</v>
      </c>
      <c r="BW211" s="3"/>
      <c r="BX211" s="2">
        <v>79330.080000000002</v>
      </c>
      <c r="BY211" s="24">
        <f t="shared" si="75"/>
        <v>79330.080000000002</v>
      </c>
      <c r="BZ211" s="24">
        <f t="shared" si="76"/>
        <v>0</v>
      </c>
      <c r="CB211" s="24">
        <f t="shared" si="80"/>
        <v>14538.829999999998</v>
      </c>
      <c r="CC211" s="24">
        <f t="shared" si="77"/>
        <v>14538.83</v>
      </c>
      <c r="CD211" s="30">
        <f t="shared" si="78"/>
        <v>0</v>
      </c>
      <c r="CF211" s="24">
        <f t="shared" si="81"/>
        <v>65973.240000000107</v>
      </c>
      <c r="CG211" s="3">
        <f t="shared" si="82"/>
        <v>13356.439999999997</v>
      </c>
      <c r="CH211" s="3">
        <f t="shared" si="79"/>
        <v>0.3999999998977728</v>
      </c>
    </row>
    <row r="212" spans="1:86" s="23" customFormat="1" ht="15" x14ac:dyDescent="0.25">
      <c r="A212" s="23">
        <v>3076</v>
      </c>
      <c r="B212" s="2" t="s">
        <v>624</v>
      </c>
      <c r="C212" s="23" t="s">
        <v>353</v>
      </c>
      <c r="D212" s="24">
        <v>50535.199999999997</v>
      </c>
      <c r="E212" s="24">
        <v>1835.86</v>
      </c>
      <c r="F212" s="24">
        <v>50335.74</v>
      </c>
      <c r="G212" s="24">
        <v>319484.75</v>
      </c>
      <c r="H212" s="24">
        <v>0</v>
      </c>
      <c r="I212" s="24">
        <v>10424.129999999999</v>
      </c>
      <c r="J212" s="24">
        <v>0</v>
      </c>
      <c r="K212" s="24">
        <v>1385</v>
      </c>
      <c r="L212" s="24">
        <v>9851.5</v>
      </c>
      <c r="M212" s="24">
        <v>0</v>
      </c>
      <c r="N212" s="24">
        <v>0</v>
      </c>
      <c r="O212" s="24">
        <v>3249.04</v>
      </c>
      <c r="P212" s="24">
        <v>6959.48</v>
      </c>
      <c r="Q212" s="24">
        <v>10728.52</v>
      </c>
      <c r="R212" s="24">
        <v>4.3099999999999996</v>
      </c>
      <c r="S212" s="24">
        <v>0</v>
      </c>
      <c r="T212" s="3">
        <v>0</v>
      </c>
      <c r="U212" s="3">
        <v>0</v>
      </c>
      <c r="V212" s="3">
        <v>0</v>
      </c>
      <c r="W212" s="24">
        <v>0</v>
      </c>
      <c r="X212" s="24">
        <v>0</v>
      </c>
      <c r="Y212" s="24">
        <v>0</v>
      </c>
      <c r="Z212" s="24">
        <v>0</v>
      </c>
      <c r="AA212" s="24">
        <v>19786</v>
      </c>
      <c r="AB212">
        <v>150003.38</v>
      </c>
      <c r="AC212">
        <v>1659.74</v>
      </c>
      <c r="AD212">
        <v>46967.54</v>
      </c>
      <c r="AE212">
        <v>10375.76</v>
      </c>
      <c r="AF212">
        <v>19960</v>
      </c>
      <c r="AG212">
        <v>384.79</v>
      </c>
      <c r="AH212">
        <v>5.27</v>
      </c>
      <c r="AI212">
        <v>1198.54</v>
      </c>
      <c r="AJ212">
        <v>1194.4000000000001</v>
      </c>
      <c r="AK212">
        <v>3914.4</v>
      </c>
      <c r="AL212">
        <v>675.76</v>
      </c>
      <c r="AM212">
        <v>3918.4</v>
      </c>
      <c r="AN212">
        <v>658.58</v>
      </c>
      <c r="AO212">
        <v>705.77</v>
      </c>
      <c r="AP212">
        <v>3767</v>
      </c>
      <c r="AQ212">
        <v>7241.61</v>
      </c>
      <c r="AR212">
        <v>3592.8</v>
      </c>
      <c r="AS212">
        <v>1300.8</v>
      </c>
      <c r="AT212">
        <v>8633.0300000000007</v>
      </c>
      <c r="AU212">
        <v>7892.44</v>
      </c>
      <c r="AV212">
        <v>0</v>
      </c>
      <c r="AW212">
        <v>1285.95</v>
      </c>
      <c r="AX212">
        <v>1017</v>
      </c>
      <c r="AY212">
        <v>2103.5</v>
      </c>
      <c r="AZ212">
        <v>19270.16</v>
      </c>
      <c r="BA212">
        <v>24579.37</v>
      </c>
      <c r="BB212">
        <v>11356.5</v>
      </c>
      <c r="BC212" s="24">
        <v>12022.18</v>
      </c>
      <c r="BD212" s="24">
        <v>0</v>
      </c>
      <c r="BE212" s="24">
        <v>0</v>
      </c>
      <c r="BF212" s="24">
        <v>0</v>
      </c>
      <c r="BG212" s="24">
        <v>338.43</v>
      </c>
      <c r="BH212" s="24">
        <v>0</v>
      </c>
      <c r="BI212" s="24">
        <v>15064.54</v>
      </c>
      <c r="BJ212" s="24">
        <v>0</v>
      </c>
      <c r="BK212" s="24">
        <v>0</v>
      </c>
      <c r="BL212" s="24">
        <v>1</v>
      </c>
      <c r="BM212" s="3">
        <v>0</v>
      </c>
      <c r="BN212" s="24">
        <v>3884.25</v>
      </c>
      <c r="BO212" s="24">
        <v>0</v>
      </c>
      <c r="BP212" s="24">
        <v>2270.61</v>
      </c>
      <c r="BQ212" s="24">
        <v>0</v>
      </c>
      <c r="BR212" s="3">
        <v>86722.790000000008</v>
      </c>
      <c r="BS212" s="3">
        <v>40259.67</v>
      </c>
      <c r="BT212" s="3">
        <v>18985.75</v>
      </c>
      <c r="BU212" s="3">
        <v>1497.4299999999998</v>
      </c>
      <c r="BV212" s="3">
        <v>0</v>
      </c>
      <c r="BW212" s="3"/>
      <c r="BX212" s="2">
        <v>88220.22</v>
      </c>
      <c r="BY212" s="24">
        <f t="shared" si="75"/>
        <v>88220.22</v>
      </c>
      <c r="BZ212" s="24">
        <f t="shared" si="76"/>
        <v>0</v>
      </c>
      <c r="CB212" s="24">
        <f t="shared" si="80"/>
        <v>59245.42</v>
      </c>
      <c r="CC212" s="24">
        <f t="shared" si="77"/>
        <v>59245.42</v>
      </c>
      <c r="CD212" s="30">
        <f t="shared" si="78"/>
        <v>0</v>
      </c>
      <c r="CF212" s="24">
        <f t="shared" si="81"/>
        <v>86723.260000000068</v>
      </c>
      <c r="CG212" s="3">
        <f t="shared" si="82"/>
        <v>1497.4299999999998</v>
      </c>
      <c r="CH212" s="3">
        <f t="shared" si="79"/>
        <v>-0.47000000006619302</v>
      </c>
    </row>
    <row r="213" spans="1:86" s="23" customFormat="1" ht="15" x14ac:dyDescent="0.25">
      <c r="A213" s="23">
        <v>3077</v>
      </c>
      <c r="B213" s="2" t="s">
        <v>625</v>
      </c>
      <c r="C213" s="23" t="s">
        <v>354</v>
      </c>
      <c r="D213" s="24">
        <v>125673.32</v>
      </c>
      <c r="E213" s="24">
        <v>0</v>
      </c>
      <c r="F213" s="24">
        <v>647.87</v>
      </c>
      <c r="G213" s="24">
        <v>648992.57999999996</v>
      </c>
      <c r="H213" s="24">
        <v>0</v>
      </c>
      <c r="I213" s="24">
        <v>1575</v>
      </c>
      <c r="J213" s="24">
        <v>0</v>
      </c>
      <c r="K213" s="24">
        <v>25235</v>
      </c>
      <c r="L213" s="24">
        <v>23153.18</v>
      </c>
      <c r="M213" s="24">
        <v>0</v>
      </c>
      <c r="N213" s="24">
        <v>0</v>
      </c>
      <c r="O213" s="24">
        <v>429213.69</v>
      </c>
      <c r="P213" s="24">
        <v>21044.5</v>
      </c>
      <c r="Q213" s="24">
        <v>6246.68</v>
      </c>
      <c r="R213" s="24">
        <v>10.27</v>
      </c>
      <c r="S213" s="24">
        <v>0</v>
      </c>
      <c r="T213" s="3">
        <v>0</v>
      </c>
      <c r="U213" s="3">
        <v>0</v>
      </c>
      <c r="V213" s="3">
        <v>0</v>
      </c>
      <c r="W213" s="24">
        <v>0</v>
      </c>
      <c r="X213" s="24">
        <v>0</v>
      </c>
      <c r="Y213" s="24">
        <v>0</v>
      </c>
      <c r="Z213" s="24">
        <v>0</v>
      </c>
      <c r="AA213" s="24">
        <v>47288</v>
      </c>
      <c r="AB213">
        <v>388702.07</v>
      </c>
      <c r="AC213">
        <v>56531.26</v>
      </c>
      <c r="AD213">
        <v>252022.81</v>
      </c>
      <c r="AE213">
        <v>0</v>
      </c>
      <c r="AF213">
        <v>88999.67</v>
      </c>
      <c r="AG213">
        <v>20.94</v>
      </c>
      <c r="AH213">
        <v>14857.47</v>
      </c>
      <c r="AI213">
        <v>7040.86</v>
      </c>
      <c r="AJ213">
        <v>19075.75</v>
      </c>
      <c r="AK213">
        <v>9024.3799999999992</v>
      </c>
      <c r="AL213">
        <v>1886.09</v>
      </c>
      <c r="AM213">
        <v>23554.05</v>
      </c>
      <c r="AN213">
        <v>1158.44</v>
      </c>
      <c r="AO213">
        <v>15386.41</v>
      </c>
      <c r="AP213">
        <v>3428.99</v>
      </c>
      <c r="AQ213">
        <v>19710.14</v>
      </c>
      <c r="AR213">
        <v>5763.45</v>
      </c>
      <c r="AS213">
        <v>2390.6799999999998</v>
      </c>
      <c r="AT213">
        <v>33259.370000000003</v>
      </c>
      <c r="AU213">
        <v>8888.57</v>
      </c>
      <c r="AV213">
        <v>0</v>
      </c>
      <c r="AW213">
        <v>6019.58</v>
      </c>
      <c r="AX213">
        <v>4152.5</v>
      </c>
      <c r="AY213">
        <v>112419.54</v>
      </c>
      <c r="AZ213">
        <v>62763.33</v>
      </c>
      <c r="BA213">
        <v>0</v>
      </c>
      <c r="BB213">
        <v>33950.43</v>
      </c>
      <c r="BC213" s="24">
        <v>16214.6</v>
      </c>
      <c r="BD213" s="24">
        <v>0</v>
      </c>
      <c r="BE213" s="24">
        <v>0</v>
      </c>
      <c r="BF213" s="24">
        <v>0</v>
      </c>
      <c r="BG213" s="24">
        <v>0</v>
      </c>
      <c r="BH213" s="24">
        <v>0</v>
      </c>
      <c r="BI213" s="24">
        <v>18446.02</v>
      </c>
      <c r="BJ213" s="24">
        <v>0</v>
      </c>
      <c r="BK213" s="24">
        <v>0</v>
      </c>
      <c r="BL213" s="24">
        <v>1</v>
      </c>
      <c r="BM213" s="3">
        <v>0</v>
      </c>
      <c r="BN213" s="24">
        <v>2361.44</v>
      </c>
      <c r="BO213" s="24">
        <v>0</v>
      </c>
      <c r="BP213" s="24">
        <v>2112</v>
      </c>
      <c r="BQ213" s="24">
        <v>0</v>
      </c>
      <c r="BR213" s="3">
        <v>141211.22</v>
      </c>
      <c r="BS213" s="3">
        <v>14620.45</v>
      </c>
      <c r="BT213" s="3">
        <v>0</v>
      </c>
      <c r="BU213" s="3">
        <v>0</v>
      </c>
      <c r="BV213" s="3">
        <v>0</v>
      </c>
      <c r="BW213" s="3"/>
      <c r="BX213" s="2">
        <v>141211.22</v>
      </c>
      <c r="BY213" s="24">
        <f t="shared" si="75"/>
        <v>141211.22</v>
      </c>
      <c r="BZ213" s="24">
        <f t="shared" si="76"/>
        <v>0</v>
      </c>
      <c r="CB213" s="24">
        <f t="shared" si="80"/>
        <v>14620.45</v>
      </c>
      <c r="CC213" s="24">
        <f t="shared" si="77"/>
        <v>14620.45</v>
      </c>
      <c r="CD213" s="30">
        <f t="shared" si="78"/>
        <v>0</v>
      </c>
      <c r="CF213" s="24">
        <f t="shared" si="81"/>
        <v>141210.84000000008</v>
      </c>
      <c r="CG213" s="3">
        <f t="shared" si="82"/>
        <v>0</v>
      </c>
      <c r="CH213" s="3">
        <f t="shared" si="79"/>
        <v>0.37999999991734512</v>
      </c>
    </row>
    <row r="214" spans="1:86" s="23" customFormat="1" ht="15" x14ac:dyDescent="0.25">
      <c r="A214" s="23">
        <v>3079</v>
      </c>
      <c r="B214" s="2" t="s">
        <v>626</v>
      </c>
      <c r="C214" s="23" t="s">
        <v>355</v>
      </c>
      <c r="D214" s="24">
        <v>46409.56</v>
      </c>
      <c r="E214" s="24">
        <v>0</v>
      </c>
      <c r="F214" s="24">
        <v>16541.45</v>
      </c>
      <c r="G214" s="24">
        <v>265908.46999999997</v>
      </c>
      <c r="H214" s="24">
        <v>0</v>
      </c>
      <c r="I214" s="24">
        <v>0</v>
      </c>
      <c r="J214" s="24">
        <v>0</v>
      </c>
      <c r="K214" s="24">
        <v>1385</v>
      </c>
      <c r="L214" s="24">
        <v>8763.3799999999992</v>
      </c>
      <c r="M214" s="24">
        <v>121.6</v>
      </c>
      <c r="N214" s="24">
        <v>0</v>
      </c>
      <c r="O214" s="24">
        <v>15378.3</v>
      </c>
      <c r="P214" s="24">
        <v>4244.91</v>
      </c>
      <c r="Q214" s="24">
        <v>157.75</v>
      </c>
      <c r="R214" s="24">
        <v>4.5599999999999996</v>
      </c>
      <c r="S214" s="24">
        <v>1882</v>
      </c>
      <c r="T214" s="3">
        <v>0</v>
      </c>
      <c r="U214" s="3">
        <v>0</v>
      </c>
      <c r="V214" s="3">
        <v>0</v>
      </c>
      <c r="W214" s="24">
        <v>0</v>
      </c>
      <c r="X214" s="24">
        <v>0</v>
      </c>
      <c r="Y214" s="24">
        <v>0</v>
      </c>
      <c r="Z214" s="24">
        <v>0</v>
      </c>
      <c r="AA214" s="24">
        <v>20756</v>
      </c>
      <c r="AB214">
        <v>129883.67</v>
      </c>
      <c r="AC214">
        <v>0</v>
      </c>
      <c r="AD214">
        <v>66959.91</v>
      </c>
      <c r="AE214">
        <v>7653</v>
      </c>
      <c r="AF214">
        <v>25429.71</v>
      </c>
      <c r="AG214">
        <v>0</v>
      </c>
      <c r="AH214">
        <v>0</v>
      </c>
      <c r="AI214">
        <v>990.03</v>
      </c>
      <c r="AJ214">
        <v>3932.39</v>
      </c>
      <c r="AK214">
        <v>3271.75</v>
      </c>
      <c r="AL214">
        <v>550.27</v>
      </c>
      <c r="AM214">
        <v>3906.44</v>
      </c>
      <c r="AN214">
        <v>0</v>
      </c>
      <c r="AO214">
        <v>507.45</v>
      </c>
      <c r="AP214">
        <v>0</v>
      </c>
      <c r="AQ214">
        <v>4663.6400000000003</v>
      </c>
      <c r="AR214">
        <v>2095.8000000000002</v>
      </c>
      <c r="AS214">
        <v>1508.11</v>
      </c>
      <c r="AT214">
        <v>17045.310000000001</v>
      </c>
      <c r="AU214">
        <v>7232.94</v>
      </c>
      <c r="AV214">
        <v>0</v>
      </c>
      <c r="AW214">
        <v>790.51</v>
      </c>
      <c r="AX214">
        <v>734.5</v>
      </c>
      <c r="AY214">
        <v>3674.28</v>
      </c>
      <c r="AZ214">
        <v>22188.95</v>
      </c>
      <c r="BA214">
        <v>0</v>
      </c>
      <c r="BB214">
        <v>9495.01</v>
      </c>
      <c r="BC214" s="24">
        <v>9129.44</v>
      </c>
      <c r="BD214" s="24">
        <v>0</v>
      </c>
      <c r="BE214" s="24">
        <v>0</v>
      </c>
      <c r="BF214" s="24">
        <v>0</v>
      </c>
      <c r="BG214" s="24">
        <v>0</v>
      </c>
      <c r="BH214" s="24">
        <v>0</v>
      </c>
      <c r="BI214" s="24">
        <v>14876.68</v>
      </c>
      <c r="BJ214" s="24">
        <v>0</v>
      </c>
      <c r="BK214" s="24">
        <v>0</v>
      </c>
      <c r="BL214" s="24">
        <v>1</v>
      </c>
      <c r="BM214" s="3">
        <v>0</v>
      </c>
      <c r="BN214" s="24">
        <v>90</v>
      </c>
      <c r="BO214" s="24">
        <v>0</v>
      </c>
      <c r="BP214" s="24">
        <v>2711.88</v>
      </c>
      <c r="BQ214" s="24">
        <v>0</v>
      </c>
      <c r="BR214" s="3">
        <v>43368.43</v>
      </c>
      <c r="BS214" s="3">
        <v>28616.25</v>
      </c>
      <c r="BT214" s="3">
        <v>0</v>
      </c>
      <c r="BU214" s="3">
        <v>0</v>
      </c>
      <c r="BV214" s="3">
        <v>0</v>
      </c>
      <c r="BW214" s="3"/>
      <c r="BX214" s="2">
        <v>43368.43</v>
      </c>
      <c r="BY214" s="24">
        <f t="shared" si="75"/>
        <v>43368.43</v>
      </c>
      <c r="BZ214" s="24">
        <f t="shared" si="76"/>
        <v>0</v>
      </c>
      <c r="CB214" s="24">
        <f t="shared" si="80"/>
        <v>28616.25</v>
      </c>
      <c r="CC214" s="24">
        <f t="shared" si="77"/>
        <v>28616.25</v>
      </c>
      <c r="CD214" s="30">
        <f t="shared" si="78"/>
        <v>0</v>
      </c>
      <c r="CF214" s="24">
        <f t="shared" si="81"/>
        <v>43368.419999999809</v>
      </c>
      <c r="CG214" s="3">
        <f t="shared" si="82"/>
        <v>0</v>
      </c>
      <c r="CH214" s="3">
        <f t="shared" si="79"/>
        <v>1.0000000191212166E-2</v>
      </c>
    </row>
    <row r="215" spans="1:86" s="23" customFormat="1" ht="15" x14ac:dyDescent="0.25">
      <c r="A215" s="23">
        <v>3080</v>
      </c>
      <c r="B215" s="2" t="s">
        <v>627</v>
      </c>
      <c r="C215" s="23" t="s">
        <v>356</v>
      </c>
      <c r="D215" s="24">
        <v>71673.11</v>
      </c>
      <c r="E215" s="24">
        <v>-2430.1999999999998</v>
      </c>
      <c r="F215" s="24">
        <v>19955.439999999999</v>
      </c>
      <c r="G215" s="24">
        <v>1592738.06</v>
      </c>
      <c r="H215" s="24">
        <v>0</v>
      </c>
      <c r="I215" s="24">
        <v>117476.49</v>
      </c>
      <c r="J215" s="24">
        <v>0</v>
      </c>
      <c r="K215" s="24">
        <v>179079</v>
      </c>
      <c r="L215" s="24">
        <v>88912.5</v>
      </c>
      <c r="M215" s="24">
        <v>0</v>
      </c>
      <c r="N215" s="24">
        <v>0</v>
      </c>
      <c r="O215" s="24">
        <v>13024.78</v>
      </c>
      <c r="P215" s="24">
        <v>22271.88</v>
      </c>
      <c r="Q215" s="24">
        <v>3590.45</v>
      </c>
      <c r="R215" s="24">
        <v>675.66</v>
      </c>
      <c r="S215" s="24">
        <v>5275</v>
      </c>
      <c r="T215" s="3">
        <v>0</v>
      </c>
      <c r="U215" s="3">
        <v>0</v>
      </c>
      <c r="V215" s="3">
        <v>0</v>
      </c>
      <c r="W215" s="24">
        <v>0</v>
      </c>
      <c r="X215" s="24">
        <v>0</v>
      </c>
      <c r="Y215" s="24">
        <v>0</v>
      </c>
      <c r="Z215" s="24">
        <v>0</v>
      </c>
      <c r="AA215" s="24">
        <v>55971</v>
      </c>
      <c r="AB215">
        <v>993815.72</v>
      </c>
      <c r="AC215">
        <v>51232.79</v>
      </c>
      <c r="AD215">
        <v>473028.9</v>
      </c>
      <c r="AE215">
        <v>68852.350000000006</v>
      </c>
      <c r="AF215">
        <v>90401.33</v>
      </c>
      <c r="AG215">
        <v>0</v>
      </c>
      <c r="AH215">
        <v>27847.39</v>
      </c>
      <c r="AI215">
        <v>9354.4599999999991</v>
      </c>
      <c r="AJ215">
        <v>5571.75</v>
      </c>
      <c r="AK215">
        <v>21624.39</v>
      </c>
      <c r="AL215">
        <v>5293.04</v>
      </c>
      <c r="AM215">
        <v>13957.6</v>
      </c>
      <c r="AN215">
        <v>1373.46</v>
      </c>
      <c r="AO215">
        <v>6387.1</v>
      </c>
      <c r="AP215">
        <v>5067.2299999999996</v>
      </c>
      <c r="AQ215">
        <v>34083.910000000003</v>
      </c>
      <c r="AR215">
        <v>24201.5</v>
      </c>
      <c r="AS215">
        <v>5528.89</v>
      </c>
      <c r="AT215">
        <v>37726.839999999997</v>
      </c>
      <c r="AU215">
        <v>26686.25</v>
      </c>
      <c r="AV215">
        <v>0</v>
      </c>
      <c r="AW215">
        <v>16154.5</v>
      </c>
      <c r="AX215">
        <v>9463.75</v>
      </c>
      <c r="AY215">
        <v>5844.99</v>
      </c>
      <c r="AZ215">
        <v>103850.49</v>
      </c>
      <c r="BA215">
        <v>10778.45</v>
      </c>
      <c r="BB215">
        <v>7270.83</v>
      </c>
      <c r="BC215" s="24">
        <v>28545.61</v>
      </c>
      <c r="BD215" s="24">
        <v>0</v>
      </c>
      <c r="BE215" s="24">
        <v>0</v>
      </c>
      <c r="BF215" s="24">
        <v>0</v>
      </c>
      <c r="BG215" s="24">
        <v>4647.22</v>
      </c>
      <c r="BH215" s="24">
        <v>0</v>
      </c>
      <c r="BI215" s="24">
        <v>25471.98</v>
      </c>
      <c r="BJ215" s="24">
        <v>0</v>
      </c>
      <c r="BK215" s="24">
        <v>0</v>
      </c>
      <c r="BL215" s="24">
        <v>1</v>
      </c>
      <c r="BM215" s="3">
        <v>0</v>
      </c>
      <c r="BN215" s="24">
        <v>26953.52</v>
      </c>
      <c r="BO215" s="24">
        <v>6954.67</v>
      </c>
      <c r="BP215" s="24">
        <v>0</v>
      </c>
      <c r="BQ215" s="24">
        <v>0</v>
      </c>
      <c r="BR215" s="3">
        <v>66744.850000000006</v>
      </c>
      <c r="BS215" s="3">
        <v>11519.23</v>
      </c>
      <c r="BT215" s="3">
        <v>0</v>
      </c>
      <c r="BU215" s="3">
        <v>-7077.42</v>
      </c>
      <c r="BV215" s="3">
        <v>0</v>
      </c>
      <c r="BW215" s="3"/>
      <c r="BX215" s="2">
        <v>59667.43</v>
      </c>
      <c r="BY215" s="24">
        <f t="shared" si="75"/>
        <v>59667.430000000008</v>
      </c>
      <c r="BZ215" s="24">
        <f t="shared" si="76"/>
        <v>0</v>
      </c>
      <c r="CB215" s="24">
        <f t="shared" si="80"/>
        <v>11519.229999999998</v>
      </c>
      <c r="CC215" s="24">
        <f t="shared" si="77"/>
        <v>11519.23</v>
      </c>
      <c r="CD215" s="30">
        <f t="shared" si="78"/>
        <v>0</v>
      </c>
      <c r="CF215" s="24">
        <f t="shared" si="81"/>
        <v>66744.409999999451</v>
      </c>
      <c r="CG215" s="3">
        <f t="shared" si="82"/>
        <v>-7077.42</v>
      </c>
      <c r="CH215" s="3">
        <f t="shared" si="79"/>
        <v>0.44000000055712007</v>
      </c>
    </row>
    <row r="216" spans="1:86" s="23" customFormat="1" ht="15" x14ac:dyDescent="0.25">
      <c r="A216" s="23">
        <v>3082</v>
      </c>
      <c r="B216" s="2" t="s">
        <v>628</v>
      </c>
      <c r="C216" s="23" t="s">
        <v>357</v>
      </c>
      <c r="D216" s="24">
        <v>23162.77</v>
      </c>
      <c r="E216" s="24">
        <v>0</v>
      </c>
      <c r="F216" s="24">
        <v>3507.83</v>
      </c>
      <c r="G216" s="24">
        <v>601507.38</v>
      </c>
      <c r="H216" s="24">
        <v>0</v>
      </c>
      <c r="I216" s="24">
        <v>11207.39</v>
      </c>
      <c r="J216" s="24">
        <v>0</v>
      </c>
      <c r="K216" s="24">
        <v>23505</v>
      </c>
      <c r="L216" s="24">
        <v>22691</v>
      </c>
      <c r="M216" s="24">
        <v>0</v>
      </c>
      <c r="N216" s="24">
        <v>0</v>
      </c>
      <c r="O216" s="24">
        <v>3570.72</v>
      </c>
      <c r="P216" s="24">
        <v>16044.66</v>
      </c>
      <c r="Q216" s="24">
        <v>3831.09</v>
      </c>
      <c r="R216" s="24">
        <v>709.71</v>
      </c>
      <c r="S216" s="24">
        <v>2977</v>
      </c>
      <c r="T216" s="3">
        <v>0</v>
      </c>
      <c r="U216" s="3">
        <v>0</v>
      </c>
      <c r="V216" s="3">
        <v>0</v>
      </c>
      <c r="W216" s="24">
        <v>0</v>
      </c>
      <c r="X216" s="24">
        <v>0</v>
      </c>
      <c r="Y216" s="24">
        <v>0</v>
      </c>
      <c r="Z216" s="24">
        <v>0</v>
      </c>
      <c r="AA216" s="24">
        <v>33623</v>
      </c>
      <c r="AB216">
        <v>367646.71</v>
      </c>
      <c r="AC216">
        <v>1914.49</v>
      </c>
      <c r="AD216">
        <v>58221.98</v>
      </c>
      <c r="AE216">
        <v>0</v>
      </c>
      <c r="AF216">
        <v>30399.49</v>
      </c>
      <c r="AG216">
        <v>0</v>
      </c>
      <c r="AH216">
        <v>21140.69</v>
      </c>
      <c r="AI216">
        <v>2422.4899999999998</v>
      </c>
      <c r="AJ216">
        <v>2346</v>
      </c>
      <c r="AK216">
        <v>6874.19</v>
      </c>
      <c r="AL216">
        <v>1711.33</v>
      </c>
      <c r="AM216">
        <v>12966.97</v>
      </c>
      <c r="AN216">
        <v>1229.06</v>
      </c>
      <c r="AO216">
        <v>11646.07</v>
      </c>
      <c r="AP216">
        <v>228.32</v>
      </c>
      <c r="AQ216">
        <v>12512.87</v>
      </c>
      <c r="AR216">
        <v>10479</v>
      </c>
      <c r="AS216">
        <v>3395.46</v>
      </c>
      <c r="AT216">
        <v>18502.419999999998</v>
      </c>
      <c r="AU216">
        <v>5140.43</v>
      </c>
      <c r="AV216">
        <v>0</v>
      </c>
      <c r="AW216">
        <v>9260.61</v>
      </c>
      <c r="AX216">
        <v>3769.25</v>
      </c>
      <c r="AY216">
        <v>9557.4500000000007</v>
      </c>
      <c r="AZ216">
        <v>49753.71</v>
      </c>
      <c r="BA216">
        <v>14443.5</v>
      </c>
      <c r="BB216">
        <v>9284.8700000000008</v>
      </c>
      <c r="BC216" s="24">
        <v>18529</v>
      </c>
      <c r="BD216" s="24">
        <v>0</v>
      </c>
      <c r="BE216" s="24">
        <v>0</v>
      </c>
      <c r="BF216" s="24">
        <v>0</v>
      </c>
      <c r="BG216" s="24">
        <v>0</v>
      </c>
      <c r="BH216" s="24">
        <v>0</v>
      </c>
      <c r="BI216" s="24">
        <v>17976.37</v>
      </c>
      <c r="BJ216" s="24">
        <v>0</v>
      </c>
      <c r="BK216" s="24">
        <v>0</v>
      </c>
      <c r="BL216" s="24">
        <v>1</v>
      </c>
      <c r="BM216" s="3">
        <v>0</v>
      </c>
      <c r="BN216" s="24">
        <v>12991.84</v>
      </c>
      <c r="BO216" s="24">
        <v>0</v>
      </c>
      <c r="BP216" s="24">
        <v>0</v>
      </c>
      <c r="BQ216" s="24">
        <v>0</v>
      </c>
      <c r="BR216" s="3">
        <v>59453.05</v>
      </c>
      <c r="BS216" s="3">
        <v>8492.36</v>
      </c>
      <c r="BT216" s="3">
        <v>0</v>
      </c>
      <c r="BU216" s="3">
        <v>0</v>
      </c>
      <c r="BV216" s="3">
        <v>0</v>
      </c>
      <c r="BW216" s="3"/>
      <c r="BX216" s="2">
        <v>59453.05</v>
      </c>
      <c r="BY216" s="24">
        <f t="shared" si="75"/>
        <v>59453.05</v>
      </c>
      <c r="BZ216" s="24">
        <f t="shared" si="76"/>
        <v>0</v>
      </c>
      <c r="CB216" s="24">
        <f t="shared" si="80"/>
        <v>8492.3599999999969</v>
      </c>
      <c r="CC216" s="24">
        <f t="shared" si="77"/>
        <v>8492.36</v>
      </c>
      <c r="CD216" s="30">
        <f t="shared" si="78"/>
        <v>0</v>
      </c>
      <c r="CF216" s="24">
        <f t="shared" si="81"/>
        <v>59453.359999999986</v>
      </c>
      <c r="CG216" s="3">
        <f t="shared" si="82"/>
        <v>0</v>
      </c>
      <c r="CH216" s="3">
        <f t="shared" si="79"/>
        <v>-0.30999999998311978</v>
      </c>
    </row>
    <row r="217" spans="1:86" s="23" customFormat="1" ht="15" x14ac:dyDescent="0.25">
      <c r="A217" s="23">
        <v>3083</v>
      </c>
      <c r="B217" s="2" t="s">
        <v>629</v>
      </c>
      <c r="C217" s="23" t="s">
        <v>358</v>
      </c>
      <c r="D217" s="24">
        <v>15682.37</v>
      </c>
      <c r="E217" s="24">
        <v>0</v>
      </c>
      <c r="F217" s="24">
        <v>13988.25</v>
      </c>
      <c r="G217" s="24">
        <v>383293.07</v>
      </c>
      <c r="H217" s="24">
        <v>0</v>
      </c>
      <c r="I217" s="24">
        <v>12121.65</v>
      </c>
      <c r="J217" s="24">
        <v>0</v>
      </c>
      <c r="K217" s="24">
        <v>13130</v>
      </c>
      <c r="L217" s="24">
        <v>21714.53</v>
      </c>
      <c r="M217" s="24">
        <v>0</v>
      </c>
      <c r="N217" s="24">
        <v>0</v>
      </c>
      <c r="O217" s="24">
        <v>14971.02</v>
      </c>
      <c r="P217" s="24">
        <v>8383.74</v>
      </c>
      <c r="Q217" s="24">
        <v>383.33</v>
      </c>
      <c r="R217" s="24">
        <v>0</v>
      </c>
      <c r="S217" s="24">
        <v>10557.5</v>
      </c>
      <c r="T217" s="3">
        <v>0</v>
      </c>
      <c r="U217" s="3">
        <v>0</v>
      </c>
      <c r="V217" s="3">
        <v>0</v>
      </c>
      <c r="W217" s="24">
        <v>0</v>
      </c>
      <c r="X217" s="24">
        <v>0</v>
      </c>
      <c r="Y217" s="24">
        <v>0</v>
      </c>
      <c r="Z217" s="24">
        <v>0</v>
      </c>
      <c r="AA217" s="24">
        <v>29875</v>
      </c>
      <c r="AB217">
        <v>230664.43</v>
      </c>
      <c r="AC217">
        <v>7963.96</v>
      </c>
      <c r="AD217">
        <v>69676.61</v>
      </c>
      <c r="AE217">
        <v>11908.03</v>
      </c>
      <c r="AF217">
        <v>31847.279999999999</v>
      </c>
      <c r="AG217">
        <v>0</v>
      </c>
      <c r="AH217">
        <v>10792.09</v>
      </c>
      <c r="AI217">
        <v>1681.42</v>
      </c>
      <c r="AJ217">
        <v>2456</v>
      </c>
      <c r="AK217">
        <v>5043.88</v>
      </c>
      <c r="AL217">
        <v>995.96</v>
      </c>
      <c r="AM217">
        <v>8563.82</v>
      </c>
      <c r="AN217">
        <v>3073.68</v>
      </c>
      <c r="AO217">
        <v>1530.41</v>
      </c>
      <c r="AP217">
        <v>606.16999999999996</v>
      </c>
      <c r="AQ217">
        <v>5794.54</v>
      </c>
      <c r="AR217">
        <v>4291.3999999999996</v>
      </c>
      <c r="AS217">
        <v>3543.03</v>
      </c>
      <c r="AT217">
        <v>30174.62</v>
      </c>
      <c r="AU217">
        <v>1780.29</v>
      </c>
      <c r="AV217">
        <v>0</v>
      </c>
      <c r="AW217">
        <v>4511.54</v>
      </c>
      <c r="AX217">
        <v>1949.25</v>
      </c>
      <c r="AY217">
        <v>3812</v>
      </c>
      <c r="AZ217">
        <v>38766.660000000003</v>
      </c>
      <c r="BA217">
        <v>11011.7</v>
      </c>
      <c r="BB217">
        <v>22155.82</v>
      </c>
      <c r="BC217" s="24">
        <v>17203.990000000002</v>
      </c>
      <c r="BD217" s="24">
        <v>0</v>
      </c>
      <c r="BE217" s="24">
        <v>0</v>
      </c>
      <c r="BF217" s="24">
        <v>0</v>
      </c>
      <c r="BG217" s="24">
        <v>0</v>
      </c>
      <c r="BH217" s="24">
        <v>0</v>
      </c>
      <c r="BI217" s="24">
        <v>16410.87</v>
      </c>
      <c r="BJ217" s="24">
        <v>0</v>
      </c>
      <c r="BK217" s="24">
        <v>0</v>
      </c>
      <c r="BL217" s="24">
        <v>1</v>
      </c>
      <c r="BM217" s="3">
        <v>0</v>
      </c>
      <c r="BN217" s="24">
        <v>8257.17</v>
      </c>
      <c r="BO217" s="24">
        <v>0</v>
      </c>
      <c r="BP217" s="24">
        <v>0</v>
      </c>
      <c r="BQ217" s="24">
        <v>0</v>
      </c>
      <c r="BR217" s="3">
        <v>-21686.12</v>
      </c>
      <c r="BS217" s="3">
        <v>22141.95</v>
      </c>
      <c r="BT217" s="3">
        <v>0</v>
      </c>
      <c r="BU217" s="3">
        <v>0</v>
      </c>
      <c r="BV217" s="3">
        <v>0</v>
      </c>
      <c r="BW217" s="3"/>
      <c r="BX217" s="2">
        <v>-21686.12</v>
      </c>
      <c r="BY217" s="24">
        <f t="shared" si="75"/>
        <v>-21686.12</v>
      </c>
      <c r="BZ217" s="24">
        <f t="shared" si="76"/>
        <v>0</v>
      </c>
      <c r="CB217" s="24">
        <f t="shared" si="80"/>
        <v>22141.949999999997</v>
      </c>
      <c r="CC217" s="24">
        <f t="shared" si="77"/>
        <v>22141.95</v>
      </c>
      <c r="CD217" s="30">
        <f t="shared" si="78"/>
        <v>0</v>
      </c>
      <c r="CF217" s="24">
        <f t="shared" si="81"/>
        <v>-21686.370000000054</v>
      </c>
      <c r="CG217" s="3">
        <f t="shared" si="82"/>
        <v>0</v>
      </c>
      <c r="CH217" s="3">
        <f t="shared" si="79"/>
        <v>0.25000000005456968</v>
      </c>
    </row>
    <row r="218" spans="1:86" s="23" customFormat="1" ht="15" x14ac:dyDescent="0.25">
      <c r="A218" s="23">
        <v>3087</v>
      </c>
      <c r="B218" s="2" t="s">
        <v>630</v>
      </c>
      <c r="C218" s="23" t="s">
        <v>359</v>
      </c>
      <c r="D218" s="24">
        <v>137816.82</v>
      </c>
      <c r="E218" s="24">
        <v>12012.15</v>
      </c>
      <c r="F218" s="24">
        <v>9802.66</v>
      </c>
      <c r="G218" s="24">
        <v>529671.47</v>
      </c>
      <c r="H218" s="24">
        <v>0</v>
      </c>
      <c r="I218" s="24">
        <v>8050.24</v>
      </c>
      <c r="J218" s="24">
        <v>0</v>
      </c>
      <c r="K218" s="24">
        <v>29285</v>
      </c>
      <c r="L218" s="24">
        <v>20557.63</v>
      </c>
      <c r="M218" s="24">
        <v>0</v>
      </c>
      <c r="N218" s="24">
        <v>0</v>
      </c>
      <c r="O218" s="24">
        <v>14402.72</v>
      </c>
      <c r="P218" s="24">
        <v>11520.89</v>
      </c>
      <c r="Q218" s="24">
        <v>3423.07</v>
      </c>
      <c r="R218" s="24">
        <v>0</v>
      </c>
      <c r="S218" s="24">
        <v>3865</v>
      </c>
      <c r="T218" s="3">
        <v>0</v>
      </c>
      <c r="U218" s="3">
        <v>0</v>
      </c>
      <c r="V218" s="3">
        <v>0</v>
      </c>
      <c r="W218" s="24">
        <v>16228.3</v>
      </c>
      <c r="X218" s="24">
        <v>0</v>
      </c>
      <c r="Y218" s="24">
        <v>0</v>
      </c>
      <c r="Z218" s="24">
        <v>0</v>
      </c>
      <c r="AA218" s="24">
        <v>30026</v>
      </c>
      <c r="AB218">
        <v>305305.13</v>
      </c>
      <c r="AC218">
        <v>16260.09</v>
      </c>
      <c r="AD218">
        <v>87705.27</v>
      </c>
      <c r="AE218">
        <v>18510.11</v>
      </c>
      <c r="AF218">
        <v>38732.25</v>
      </c>
      <c r="AG218">
        <v>0</v>
      </c>
      <c r="AH218">
        <v>18862.580000000002</v>
      </c>
      <c r="AI218">
        <v>2394.7399999999998</v>
      </c>
      <c r="AJ218">
        <v>465</v>
      </c>
      <c r="AK218">
        <v>7035.7</v>
      </c>
      <c r="AL218">
        <v>716.77</v>
      </c>
      <c r="AM218">
        <v>13797.4</v>
      </c>
      <c r="AN218">
        <v>300</v>
      </c>
      <c r="AO218">
        <v>2217.4899999999998</v>
      </c>
      <c r="AP218">
        <v>1097.4000000000001</v>
      </c>
      <c r="AQ218">
        <v>10787.51</v>
      </c>
      <c r="AR218">
        <v>5114.75</v>
      </c>
      <c r="AS218">
        <v>1338</v>
      </c>
      <c r="AT218">
        <v>24728.86</v>
      </c>
      <c r="AU218">
        <v>5575.46</v>
      </c>
      <c r="AV218">
        <v>0</v>
      </c>
      <c r="AW218">
        <v>7246.27</v>
      </c>
      <c r="AX218">
        <v>2994.5</v>
      </c>
      <c r="AY218">
        <v>4850.96</v>
      </c>
      <c r="AZ218">
        <v>39039.71</v>
      </c>
      <c r="BA218">
        <v>2004.3</v>
      </c>
      <c r="BB218">
        <v>10571.5</v>
      </c>
      <c r="BC218" s="24">
        <v>14182.23</v>
      </c>
      <c r="BD218" s="24">
        <v>0</v>
      </c>
      <c r="BE218" s="24">
        <v>0</v>
      </c>
      <c r="BF218" s="24">
        <v>0</v>
      </c>
      <c r="BG218" s="24">
        <v>11241.6</v>
      </c>
      <c r="BH218" s="24">
        <v>1200</v>
      </c>
      <c r="BI218" s="24">
        <v>17318.86</v>
      </c>
      <c r="BJ218" s="24">
        <v>0</v>
      </c>
      <c r="BK218" s="24">
        <v>0</v>
      </c>
      <c r="BL218" s="24">
        <v>1</v>
      </c>
      <c r="BM218" s="3">
        <v>0</v>
      </c>
      <c r="BN218" s="24">
        <v>0</v>
      </c>
      <c r="BO218" s="24">
        <v>0</v>
      </c>
      <c r="BP218" s="24">
        <v>6748.68</v>
      </c>
      <c r="BQ218" s="24">
        <v>0</v>
      </c>
      <c r="BR218" s="3">
        <v>146785.28</v>
      </c>
      <c r="BS218" s="3">
        <v>20372.84</v>
      </c>
      <c r="BT218" s="3">
        <v>0</v>
      </c>
      <c r="BU218" s="3">
        <v>15798.849999999999</v>
      </c>
      <c r="BV218" s="3">
        <v>0</v>
      </c>
      <c r="BW218" s="3"/>
      <c r="BX218" s="2">
        <v>162584.13</v>
      </c>
      <c r="BY218" s="24">
        <f t="shared" si="75"/>
        <v>162584.13</v>
      </c>
      <c r="BZ218" s="24">
        <f t="shared" si="76"/>
        <v>0</v>
      </c>
      <c r="CB218" s="24">
        <f t="shared" si="80"/>
        <v>20372.84</v>
      </c>
      <c r="CC218" s="24">
        <f t="shared" si="77"/>
        <v>20372.84</v>
      </c>
      <c r="CD218" s="30">
        <f t="shared" si="78"/>
        <v>0</v>
      </c>
      <c r="CF218" s="24">
        <f t="shared" si="81"/>
        <v>146784.85999999975</v>
      </c>
      <c r="CG218" s="3">
        <f t="shared" si="82"/>
        <v>15798.849999999999</v>
      </c>
      <c r="CH218" s="3">
        <f t="shared" si="79"/>
        <v>0.42000000025291229</v>
      </c>
    </row>
    <row r="219" spans="1:86" s="23" customFormat="1" ht="15" x14ac:dyDescent="0.25">
      <c r="A219" s="23">
        <v>3088</v>
      </c>
      <c r="B219" s="2" t="s">
        <v>631</v>
      </c>
      <c r="C219" s="23" t="s">
        <v>360</v>
      </c>
      <c r="D219" s="24">
        <v>70685.7</v>
      </c>
      <c r="E219" s="24">
        <v>17300</v>
      </c>
      <c r="F219" s="24">
        <v>18449.39</v>
      </c>
      <c r="G219" s="24">
        <v>368682.04</v>
      </c>
      <c r="H219" s="24">
        <v>0</v>
      </c>
      <c r="I219" s="24">
        <v>7320.8</v>
      </c>
      <c r="J219" s="24">
        <v>0</v>
      </c>
      <c r="K219" s="24">
        <v>34210</v>
      </c>
      <c r="L219" s="24">
        <v>17697.75</v>
      </c>
      <c r="M219" s="24">
        <v>0</v>
      </c>
      <c r="N219" s="24">
        <v>0</v>
      </c>
      <c r="O219" s="24">
        <v>3048.33</v>
      </c>
      <c r="P219" s="24">
        <v>4211.2</v>
      </c>
      <c r="Q219" s="24">
        <v>5259.35</v>
      </c>
      <c r="R219" s="24">
        <v>6.4</v>
      </c>
      <c r="S219" s="24">
        <v>0</v>
      </c>
      <c r="T219" s="3">
        <v>0</v>
      </c>
      <c r="U219" s="3">
        <v>0</v>
      </c>
      <c r="V219" s="3">
        <v>0</v>
      </c>
      <c r="W219" s="24">
        <v>10300</v>
      </c>
      <c r="X219" s="24">
        <v>0</v>
      </c>
      <c r="Y219" s="24">
        <v>0</v>
      </c>
      <c r="Z219" s="24">
        <v>0</v>
      </c>
      <c r="AA219" s="24">
        <v>20969</v>
      </c>
      <c r="AB219">
        <v>233592.88</v>
      </c>
      <c r="AC219">
        <v>2558.29</v>
      </c>
      <c r="AD219">
        <v>85486.17</v>
      </c>
      <c r="AE219">
        <v>5628.55</v>
      </c>
      <c r="AF219">
        <v>23127.83</v>
      </c>
      <c r="AG219">
        <v>0</v>
      </c>
      <c r="AH219">
        <v>9629.66</v>
      </c>
      <c r="AI219">
        <v>1918.45</v>
      </c>
      <c r="AJ219">
        <v>1505</v>
      </c>
      <c r="AK219">
        <v>3670.21</v>
      </c>
      <c r="AL219">
        <v>838.44</v>
      </c>
      <c r="AM219">
        <v>11229.11</v>
      </c>
      <c r="AN219">
        <v>0</v>
      </c>
      <c r="AO219">
        <v>8487.56</v>
      </c>
      <c r="AP219">
        <v>924.39</v>
      </c>
      <c r="AQ219">
        <v>5686.91</v>
      </c>
      <c r="AR219">
        <v>3892.2</v>
      </c>
      <c r="AS219">
        <v>619.20000000000005</v>
      </c>
      <c r="AT219">
        <v>19301.91</v>
      </c>
      <c r="AU219">
        <v>4821.7</v>
      </c>
      <c r="AV219">
        <v>0</v>
      </c>
      <c r="AW219">
        <v>522.41</v>
      </c>
      <c r="AX219">
        <v>1497</v>
      </c>
      <c r="AY219">
        <v>3840.67</v>
      </c>
      <c r="AZ219">
        <v>27978.33</v>
      </c>
      <c r="BA219">
        <v>4909</v>
      </c>
      <c r="BB219">
        <v>5640</v>
      </c>
      <c r="BC219" s="24">
        <v>11659.47</v>
      </c>
      <c r="BD219" s="24">
        <v>0</v>
      </c>
      <c r="BE219" s="24">
        <v>0</v>
      </c>
      <c r="BF219" s="24">
        <v>0</v>
      </c>
      <c r="BG219" s="24">
        <v>0</v>
      </c>
      <c r="BH219" s="24">
        <v>0</v>
      </c>
      <c r="BI219" s="24">
        <v>15815.98</v>
      </c>
      <c r="BJ219" s="24">
        <v>0</v>
      </c>
      <c r="BK219" s="24">
        <v>0</v>
      </c>
      <c r="BL219" s="24">
        <v>1</v>
      </c>
      <c r="BM219" s="3">
        <v>0</v>
      </c>
      <c r="BN219" s="24">
        <v>2583</v>
      </c>
      <c r="BO219" s="24">
        <v>1590</v>
      </c>
      <c r="BP219" s="24">
        <v>7220</v>
      </c>
      <c r="BQ219" s="24">
        <v>0</v>
      </c>
      <c r="BR219" s="3">
        <v>53124.75</v>
      </c>
      <c r="BS219" s="3">
        <v>22872.37</v>
      </c>
      <c r="BT219" s="3">
        <v>0</v>
      </c>
      <c r="BU219" s="3">
        <v>27600</v>
      </c>
      <c r="BV219" s="3">
        <v>0</v>
      </c>
      <c r="BW219" s="3"/>
      <c r="BX219" s="2">
        <v>80724.75</v>
      </c>
      <c r="BY219" s="24">
        <f t="shared" si="75"/>
        <v>80724.75</v>
      </c>
      <c r="BZ219" s="24">
        <f t="shared" si="76"/>
        <v>0</v>
      </c>
      <c r="CB219" s="24">
        <f t="shared" si="80"/>
        <v>22872.369999999995</v>
      </c>
      <c r="CC219" s="24">
        <f t="shared" si="77"/>
        <v>22872.37</v>
      </c>
      <c r="CD219" s="30">
        <f t="shared" si="78"/>
        <v>0</v>
      </c>
      <c r="CF219" s="24">
        <f t="shared" si="81"/>
        <v>53125.230000000098</v>
      </c>
      <c r="CG219" s="3">
        <f t="shared" si="82"/>
        <v>27600</v>
      </c>
      <c r="CH219" s="3">
        <f t="shared" si="79"/>
        <v>-0.48000000009778887</v>
      </c>
    </row>
    <row r="220" spans="1:86" s="23" customFormat="1" ht="15" x14ac:dyDescent="0.25">
      <c r="A220" s="23">
        <v>3090</v>
      </c>
      <c r="B220" s="2" t="s">
        <v>632</v>
      </c>
      <c r="C220" s="23" t="s">
        <v>361</v>
      </c>
      <c r="D220" s="24">
        <v>55321.9</v>
      </c>
      <c r="E220" s="24">
        <v>-43.05</v>
      </c>
      <c r="F220" s="24">
        <v>12674.69</v>
      </c>
      <c r="G220" s="24">
        <v>398756</v>
      </c>
      <c r="H220" s="24">
        <v>0</v>
      </c>
      <c r="I220" s="24">
        <v>21946.07</v>
      </c>
      <c r="J220" s="24">
        <v>0</v>
      </c>
      <c r="K220" s="24">
        <v>8310</v>
      </c>
      <c r="L220" s="24">
        <v>14075.63</v>
      </c>
      <c r="M220" s="24">
        <v>0</v>
      </c>
      <c r="N220" s="24">
        <v>0</v>
      </c>
      <c r="O220" s="24">
        <v>609.49</v>
      </c>
      <c r="P220" s="24">
        <v>9528.59</v>
      </c>
      <c r="Q220" s="24">
        <v>4723.8500000000004</v>
      </c>
      <c r="R220" s="24">
        <v>1099.07</v>
      </c>
      <c r="S220" s="24">
        <v>4965.75</v>
      </c>
      <c r="T220" s="3">
        <v>0</v>
      </c>
      <c r="U220" s="3">
        <v>0</v>
      </c>
      <c r="V220" s="3">
        <v>0</v>
      </c>
      <c r="W220" s="24">
        <v>0</v>
      </c>
      <c r="X220" s="24">
        <v>0</v>
      </c>
      <c r="Y220" s="24">
        <v>0</v>
      </c>
      <c r="Z220" s="24">
        <v>0</v>
      </c>
      <c r="AA220" s="24">
        <v>28015</v>
      </c>
      <c r="AB220">
        <v>223992.37</v>
      </c>
      <c r="AC220">
        <v>0</v>
      </c>
      <c r="AD220">
        <v>73339.399999999994</v>
      </c>
      <c r="AE220">
        <v>0</v>
      </c>
      <c r="AF220">
        <v>25133.67</v>
      </c>
      <c r="AG220">
        <v>0</v>
      </c>
      <c r="AH220">
        <v>284.8</v>
      </c>
      <c r="AI220">
        <v>2104.16</v>
      </c>
      <c r="AJ220">
        <v>1024.5</v>
      </c>
      <c r="AK220">
        <v>4381.59</v>
      </c>
      <c r="AL220">
        <v>1149.8699999999999</v>
      </c>
      <c r="AM220">
        <v>11219.43</v>
      </c>
      <c r="AN220">
        <v>707.34</v>
      </c>
      <c r="AO220">
        <v>17739.080000000002</v>
      </c>
      <c r="AP220">
        <v>2324.29</v>
      </c>
      <c r="AQ220">
        <v>11288.74</v>
      </c>
      <c r="AR220">
        <v>3892.2</v>
      </c>
      <c r="AS220">
        <v>2401.35</v>
      </c>
      <c r="AT220">
        <v>19373.97</v>
      </c>
      <c r="AU220">
        <v>3705.78</v>
      </c>
      <c r="AV220">
        <v>0</v>
      </c>
      <c r="AW220">
        <v>5143.46</v>
      </c>
      <c r="AX220">
        <v>2034</v>
      </c>
      <c r="AY220">
        <v>7905.09</v>
      </c>
      <c r="AZ220">
        <v>27346.1</v>
      </c>
      <c r="BA220">
        <v>6471.2</v>
      </c>
      <c r="BB220">
        <v>17835.009999999998</v>
      </c>
      <c r="BC220" s="24">
        <v>13645.89</v>
      </c>
      <c r="BD220" s="24">
        <v>0</v>
      </c>
      <c r="BE220" s="24">
        <v>0</v>
      </c>
      <c r="BF220" s="24">
        <v>0</v>
      </c>
      <c r="BG220" s="24">
        <v>0</v>
      </c>
      <c r="BH220" s="24">
        <v>0</v>
      </c>
      <c r="BI220" s="24">
        <v>16223.01</v>
      </c>
      <c r="BJ220" s="24">
        <v>0</v>
      </c>
      <c r="BK220" s="24">
        <v>0</v>
      </c>
      <c r="BL220" s="24">
        <v>1</v>
      </c>
      <c r="BM220" s="3">
        <v>0</v>
      </c>
      <c r="BN220" s="24">
        <v>4062.53</v>
      </c>
      <c r="BO220" s="24">
        <v>0</v>
      </c>
      <c r="BP220" s="24">
        <v>50</v>
      </c>
      <c r="BQ220" s="24">
        <v>0</v>
      </c>
      <c r="BR220" s="3">
        <v>62907.72</v>
      </c>
      <c r="BS220" s="3">
        <v>24785.17</v>
      </c>
      <c r="BT220" s="3">
        <v>0</v>
      </c>
      <c r="BU220" s="3">
        <v>-43.05</v>
      </c>
      <c r="BV220" s="3">
        <v>0</v>
      </c>
      <c r="BW220" s="3"/>
      <c r="BX220" s="2">
        <v>62864.67</v>
      </c>
      <c r="BY220" s="24">
        <f t="shared" si="75"/>
        <v>62864.67</v>
      </c>
      <c r="BZ220" s="24">
        <f t="shared" si="76"/>
        <v>0</v>
      </c>
      <c r="CB220" s="24">
        <f t="shared" si="80"/>
        <v>24785.170000000002</v>
      </c>
      <c r="CC220" s="24">
        <f t="shared" si="77"/>
        <v>24785.17</v>
      </c>
      <c r="CD220" s="30">
        <f t="shared" si="78"/>
        <v>0</v>
      </c>
      <c r="CF220" s="24">
        <f t="shared" si="81"/>
        <v>62908.06</v>
      </c>
      <c r="CG220" s="3">
        <f t="shared" si="82"/>
        <v>-43.05</v>
      </c>
      <c r="CH220" s="3">
        <f t="shared" si="79"/>
        <v>-0.33999999999942077</v>
      </c>
    </row>
    <row r="221" spans="1:86" s="23" customFormat="1" ht="15" x14ac:dyDescent="0.25">
      <c r="A221" s="23">
        <v>3093</v>
      </c>
      <c r="B221" s="2" t="s">
        <v>633</v>
      </c>
      <c r="C221" s="23" t="s">
        <v>362</v>
      </c>
      <c r="D221" s="24">
        <v>140606.71</v>
      </c>
      <c r="E221" s="24">
        <v>910.27</v>
      </c>
      <c r="F221" s="24">
        <v>3622.17</v>
      </c>
      <c r="G221" s="24">
        <v>215369.89</v>
      </c>
      <c r="H221" s="24">
        <v>0</v>
      </c>
      <c r="I221" s="24">
        <v>17259.57</v>
      </c>
      <c r="J221" s="24">
        <v>0</v>
      </c>
      <c r="K221" s="24">
        <v>9695</v>
      </c>
      <c r="L221" s="24">
        <v>8157</v>
      </c>
      <c r="M221" s="24">
        <v>0</v>
      </c>
      <c r="N221" s="24">
        <v>0</v>
      </c>
      <c r="O221" s="24">
        <v>10055.74</v>
      </c>
      <c r="P221" s="24">
        <v>363.6</v>
      </c>
      <c r="Q221" s="24">
        <v>614.35</v>
      </c>
      <c r="R221" s="24">
        <v>4.22</v>
      </c>
      <c r="S221" s="24">
        <v>665</v>
      </c>
      <c r="T221" s="3">
        <v>0</v>
      </c>
      <c r="U221" s="3">
        <v>0</v>
      </c>
      <c r="V221" s="3">
        <v>0</v>
      </c>
      <c r="W221" s="24">
        <v>0</v>
      </c>
      <c r="X221" s="24">
        <v>0</v>
      </c>
      <c r="Y221" s="24">
        <v>0</v>
      </c>
      <c r="Z221" s="24">
        <v>0</v>
      </c>
      <c r="AA221" s="24">
        <v>11477</v>
      </c>
      <c r="AB221">
        <v>112225.38</v>
      </c>
      <c r="AC221">
        <v>0</v>
      </c>
      <c r="AD221">
        <v>41091.050000000003</v>
      </c>
      <c r="AE221">
        <v>7750.67</v>
      </c>
      <c r="AF221">
        <v>7408.32</v>
      </c>
      <c r="AG221">
        <v>0</v>
      </c>
      <c r="AH221">
        <v>0</v>
      </c>
      <c r="AI221">
        <v>590.38</v>
      </c>
      <c r="AJ221">
        <v>2123.5500000000002</v>
      </c>
      <c r="AK221">
        <v>2621.08</v>
      </c>
      <c r="AL221">
        <v>403.73</v>
      </c>
      <c r="AM221">
        <v>3075.87</v>
      </c>
      <c r="AN221">
        <v>0</v>
      </c>
      <c r="AO221">
        <v>260.66000000000003</v>
      </c>
      <c r="AP221">
        <v>728.7</v>
      </c>
      <c r="AQ221">
        <v>4517.18</v>
      </c>
      <c r="AR221">
        <v>1596.8</v>
      </c>
      <c r="AS221">
        <v>638.41999999999996</v>
      </c>
      <c r="AT221">
        <v>10148.290000000001</v>
      </c>
      <c r="AU221">
        <v>5782.36</v>
      </c>
      <c r="AV221">
        <v>0</v>
      </c>
      <c r="AW221">
        <v>826.68</v>
      </c>
      <c r="AX221">
        <v>423.5</v>
      </c>
      <c r="AY221">
        <v>2250.0500000000002</v>
      </c>
      <c r="AZ221">
        <v>8341.6299999999992</v>
      </c>
      <c r="BA221">
        <v>34</v>
      </c>
      <c r="BB221">
        <v>10300.01</v>
      </c>
      <c r="BC221" s="24">
        <v>12404.76</v>
      </c>
      <c r="BD221" s="24">
        <v>0</v>
      </c>
      <c r="BE221" s="24">
        <v>0</v>
      </c>
      <c r="BF221" s="24">
        <v>0</v>
      </c>
      <c r="BG221" s="24">
        <v>0</v>
      </c>
      <c r="BH221" s="24">
        <v>0</v>
      </c>
      <c r="BI221" s="24">
        <v>14567.34</v>
      </c>
      <c r="BJ221" s="24">
        <v>0</v>
      </c>
      <c r="BK221" s="24">
        <v>0</v>
      </c>
      <c r="BL221" s="24">
        <v>1</v>
      </c>
      <c r="BM221" s="3">
        <v>0</v>
      </c>
      <c r="BN221" s="24">
        <v>0</v>
      </c>
      <c r="BO221" s="24">
        <v>6375.91</v>
      </c>
      <c r="BP221" s="24">
        <v>1355.83</v>
      </c>
      <c r="BQ221" s="24">
        <v>0</v>
      </c>
      <c r="BR221" s="3">
        <v>178725.04</v>
      </c>
      <c r="BS221" s="3">
        <v>10457.77</v>
      </c>
      <c r="BT221" s="3">
        <v>0</v>
      </c>
      <c r="BU221" s="3">
        <v>910.27</v>
      </c>
      <c r="BV221" s="3">
        <v>0</v>
      </c>
      <c r="BW221" s="3"/>
      <c r="BX221" s="2">
        <v>179635.31</v>
      </c>
      <c r="BY221" s="24">
        <f t="shared" si="75"/>
        <v>179635.31</v>
      </c>
      <c r="BZ221" s="24">
        <f t="shared" si="76"/>
        <v>0</v>
      </c>
      <c r="CB221" s="24">
        <f t="shared" si="80"/>
        <v>10457.770000000002</v>
      </c>
      <c r="CC221" s="24">
        <f t="shared" si="77"/>
        <v>10457.77</v>
      </c>
      <c r="CD221" s="30">
        <f t="shared" si="78"/>
        <v>0</v>
      </c>
      <c r="CF221" s="24">
        <f t="shared" si="81"/>
        <v>178725.00999999995</v>
      </c>
      <c r="CG221" s="3">
        <f t="shared" si="82"/>
        <v>910.27</v>
      </c>
      <c r="CH221" s="3">
        <f t="shared" si="79"/>
        <v>3.0000000046584319E-2</v>
      </c>
    </row>
    <row r="222" spans="1:86" s="23" customFormat="1" ht="15" x14ac:dyDescent="0.25">
      <c r="A222" s="23">
        <v>3094</v>
      </c>
      <c r="B222" s="2" t="s">
        <v>634</v>
      </c>
      <c r="C222" s="23" t="s">
        <v>363</v>
      </c>
      <c r="D222" s="24">
        <v>91440.95</v>
      </c>
      <c r="E222" s="24">
        <v>0</v>
      </c>
      <c r="F222" s="24">
        <v>14464.72</v>
      </c>
      <c r="G222" s="24">
        <v>304329.52</v>
      </c>
      <c r="H222" s="24">
        <v>0</v>
      </c>
      <c r="I222" s="24">
        <v>26605.22</v>
      </c>
      <c r="J222" s="24">
        <v>0</v>
      </c>
      <c r="K222" s="24">
        <v>6820</v>
      </c>
      <c r="L222" s="24">
        <v>10377.379999999999</v>
      </c>
      <c r="M222" s="24">
        <v>0</v>
      </c>
      <c r="N222" s="24">
        <v>0</v>
      </c>
      <c r="O222" s="24">
        <v>21166.21</v>
      </c>
      <c r="P222" s="24">
        <v>5055.68</v>
      </c>
      <c r="Q222" s="24">
        <v>1644.23</v>
      </c>
      <c r="R222" s="24">
        <v>1801.93</v>
      </c>
      <c r="S222" s="24">
        <v>0</v>
      </c>
      <c r="T222" s="3">
        <v>0</v>
      </c>
      <c r="U222" s="3">
        <v>0</v>
      </c>
      <c r="V222" s="3">
        <v>0</v>
      </c>
      <c r="W222" s="24">
        <v>0</v>
      </c>
      <c r="X222" s="24">
        <v>0</v>
      </c>
      <c r="Y222" s="24">
        <v>0</v>
      </c>
      <c r="Z222" s="24">
        <v>0</v>
      </c>
      <c r="AA222" s="24">
        <v>24066</v>
      </c>
      <c r="AB222">
        <v>218707.47</v>
      </c>
      <c r="AC222">
        <v>1114</v>
      </c>
      <c r="AD222">
        <v>72510</v>
      </c>
      <c r="AE222">
        <v>14146.86</v>
      </c>
      <c r="AF222">
        <v>20566.75</v>
      </c>
      <c r="AG222">
        <v>0</v>
      </c>
      <c r="AH222">
        <v>8732.26</v>
      </c>
      <c r="AI222">
        <v>1883.98</v>
      </c>
      <c r="AJ222">
        <v>1934.27</v>
      </c>
      <c r="AK222">
        <v>3576.8</v>
      </c>
      <c r="AL222">
        <v>653.19000000000005</v>
      </c>
      <c r="AM222">
        <v>5887.82</v>
      </c>
      <c r="AN222">
        <v>1691.63</v>
      </c>
      <c r="AO222">
        <v>919.31</v>
      </c>
      <c r="AP222">
        <v>1601.77</v>
      </c>
      <c r="AQ222">
        <v>9643.8799999999992</v>
      </c>
      <c r="AR222">
        <v>3892.2</v>
      </c>
      <c r="AS222">
        <v>675.84</v>
      </c>
      <c r="AT222">
        <v>15814.12</v>
      </c>
      <c r="AU222">
        <v>6292.7</v>
      </c>
      <c r="AV222">
        <v>0</v>
      </c>
      <c r="AW222">
        <v>460.42</v>
      </c>
      <c r="AX222">
        <v>1016.75</v>
      </c>
      <c r="AY222">
        <v>8307.64</v>
      </c>
      <c r="AZ222">
        <v>23567.11</v>
      </c>
      <c r="BA222">
        <v>0</v>
      </c>
      <c r="BB222">
        <v>5871.66</v>
      </c>
      <c r="BC222" s="24">
        <v>10580.33</v>
      </c>
      <c r="BD222" s="24">
        <v>0</v>
      </c>
      <c r="BE222" s="24">
        <v>0</v>
      </c>
      <c r="BF222" s="24">
        <v>0</v>
      </c>
      <c r="BG222" s="24">
        <v>0</v>
      </c>
      <c r="BH222" s="24">
        <v>0</v>
      </c>
      <c r="BI222" s="24">
        <v>15127.16</v>
      </c>
      <c r="BJ222" s="24">
        <v>0</v>
      </c>
      <c r="BK222" s="24">
        <v>0</v>
      </c>
      <c r="BL222" s="24">
        <v>1</v>
      </c>
      <c r="BM222" s="3">
        <v>0</v>
      </c>
      <c r="BN222" s="24">
        <v>4962.6499999999996</v>
      </c>
      <c r="BO222" s="24">
        <v>0</v>
      </c>
      <c r="BP222" s="24">
        <v>1094.72</v>
      </c>
      <c r="BQ222" s="24">
        <v>0</v>
      </c>
      <c r="BR222" s="3">
        <v>53258.84</v>
      </c>
      <c r="BS222" s="3">
        <v>23534.51</v>
      </c>
      <c r="BT222" s="3">
        <v>0</v>
      </c>
      <c r="BU222" s="3">
        <v>0</v>
      </c>
      <c r="BV222" s="3">
        <v>0</v>
      </c>
      <c r="BW222" s="3"/>
      <c r="BX222" s="2">
        <v>53258.84</v>
      </c>
      <c r="BY222" s="24">
        <f t="shared" si="75"/>
        <v>53258.84</v>
      </c>
      <c r="BZ222" s="24">
        <f t="shared" si="76"/>
        <v>0</v>
      </c>
      <c r="CB222" s="24">
        <f t="shared" si="80"/>
        <v>23534.509999999995</v>
      </c>
      <c r="CC222" s="24">
        <f t="shared" si="77"/>
        <v>23534.51</v>
      </c>
      <c r="CD222" s="30">
        <f t="shared" si="78"/>
        <v>0</v>
      </c>
      <c r="CF222" s="24">
        <f t="shared" si="81"/>
        <v>53258.359999999986</v>
      </c>
      <c r="CG222" s="3">
        <f t="shared" si="82"/>
        <v>0</v>
      </c>
      <c r="CH222" s="3">
        <f t="shared" si="79"/>
        <v>0.48000000001047738</v>
      </c>
    </row>
    <row r="223" spans="1:86" s="23" customFormat="1" ht="15" x14ac:dyDescent="0.25">
      <c r="A223" s="23">
        <v>3098</v>
      </c>
      <c r="B223" s="2" t="s">
        <v>635</v>
      </c>
      <c r="C223" s="23" t="s">
        <v>364</v>
      </c>
      <c r="D223" s="24">
        <v>24447.5</v>
      </c>
      <c r="E223" s="24">
        <v>39944.32</v>
      </c>
      <c r="F223" s="24">
        <v>13810.68</v>
      </c>
      <c r="G223" s="24">
        <v>397259.02</v>
      </c>
      <c r="H223" s="24">
        <v>0</v>
      </c>
      <c r="I223" s="24">
        <v>0</v>
      </c>
      <c r="J223" s="24">
        <v>0</v>
      </c>
      <c r="K223" s="24">
        <v>9695</v>
      </c>
      <c r="L223" s="24">
        <v>14681.55</v>
      </c>
      <c r="M223" s="24">
        <v>0</v>
      </c>
      <c r="N223" s="24">
        <v>0</v>
      </c>
      <c r="O223" s="24">
        <v>1978.23</v>
      </c>
      <c r="P223" s="24">
        <v>7880.76</v>
      </c>
      <c r="Q223" s="24">
        <v>0</v>
      </c>
      <c r="R223" s="24">
        <v>0</v>
      </c>
      <c r="S223" s="24">
        <v>7701.72</v>
      </c>
      <c r="T223" s="3">
        <v>0</v>
      </c>
      <c r="U223" s="3">
        <v>0</v>
      </c>
      <c r="V223" s="3">
        <v>0</v>
      </c>
      <c r="W223" s="24">
        <v>1614.2</v>
      </c>
      <c r="X223" s="24">
        <v>0</v>
      </c>
      <c r="Y223" s="24">
        <v>0</v>
      </c>
      <c r="Z223" s="24">
        <v>0</v>
      </c>
      <c r="AA223" s="24">
        <v>23707</v>
      </c>
      <c r="AB223">
        <v>248962.24</v>
      </c>
      <c r="AC223">
        <v>25734.47</v>
      </c>
      <c r="AD223">
        <v>59259.55</v>
      </c>
      <c r="AE223">
        <v>0</v>
      </c>
      <c r="AF223">
        <v>21301.24</v>
      </c>
      <c r="AG223">
        <v>0</v>
      </c>
      <c r="AH223">
        <v>10613.33</v>
      </c>
      <c r="AI223">
        <v>1636.26</v>
      </c>
      <c r="AJ223">
        <v>2867.4</v>
      </c>
      <c r="AK223">
        <v>766.04</v>
      </c>
      <c r="AL223">
        <v>412.48</v>
      </c>
      <c r="AM223">
        <v>21961.69</v>
      </c>
      <c r="AN223">
        <v>0</v>
      </c>
      <c r="AO223">
        <v>9021.56</v>
      </c>
      <c r="AP223">
        <v>748.99</v>
      </c>
      <c r="AQ223">
        <v>3986.53</v>
      </c>
      <c r="AR223">
        <v>2594.8000000000002</v>
      </c>
      <c r="AS223">
        <v>3138.58</v>
      </c>
      <c r="AT223">
        <v>24946.31</v>
      </c>
      <c r="AU223">
        <v>4573.55</v>
      </c>
      <c r="AV223">
        <v>0</v>
      </c>
      <c r="AW223">
        <v>1721.18</v>
      </c>
      <c r="AX223">
        <v>3507.82</v>
      </c>
      <c r="AY223">
        <v>2545</v>
      </c>
      <c r="AZ223">
        <v>25323.07</v>
      </c>
      <c r="BA223">
        <v>3249</v>
      </c>
      <c r="BB223">
        <v>5622.5</v>
      </c>
      <c r="BC223" s="24">
        <v>5958.46</v>
      </c>
      <c r="BD223" s="24">
        <v>0</v>
      </c>
      <c r="BE223" s="24">
        <v>0</v>
      </c>
      <c r="BF223" s="24">
        <v>0</v>
      </c>
      <c r="BG223" s="24">
        <v>5546.87</v>
      </c>
      <c r="BH223" s="24">
        <v>0</v>
      </c>
      <c r="BI223" s="24">
        <v>15815.98</v>
      </c>
      <c r="BJ223" s="24">
        <v>0</v>
      </c>
      <c r="BK223" s="24">
        <v>0</v>
      </c>
      <c r="BL223" s="24">
        <v>1</v>
      </c>
      <c r="BM223" s="3">
        <v>0</v>
      </c>
      <c r="BN223" s="24">
        <v>72010.98</v>
      </c>
      <c r="BO223" s="24">
        <v>0</v>
      </c>
      <c r="BP223" s="24">
        <v>1515</v>
      </c>
      <c r="BQ223" s="24">
        <v>0</v>
      </c>
      <c r="BR223" s="3">
        <v>-3101.0099999999948</v>
      </c>
      <c r="BS223" s="3">
        <v>-43899.32</v>
      </c>
      <c r="BT223" s="3">
        <v>0</v>
      </c>
      <c r="BU223" s="3">
        <v>36011.649999999994</v>
      </c>
      <c r="BV223" s="3">
        <v>0</v>
      </c>
      <c r="BW223" s="3"/>
      <c r="BX223" s="2">
        <v>32910.639999999999</v>
      </c>
      <c r="BY223" s="24">
        <f t="shared" si="75"/>
        <v>32910.639999999999</v>
      </c>
      <c r="BZ223" s="24">
        <f t="shared" si="76"/>
        <v>0</v>
      </c>
      <c r="CB223" s="24">
        <f t="shared" si="80"/>
        <v>-43899.319999999992</v>
      </c>
      <c r="CC223" s="24">
        <f t="shared" si="77"/>
        <v>-43899.32</v>
      </c>
      <c r="CD223" s="30">
        <f t="shared" si="78"/>
        <v>0</v>
      </c>
      <c r="CF223" s="24">
        <f t="shared" si="81"/>
        <v>-3101.2700000000186</v>
      </c>
      <c r="CG223" s="3">
        <f t="shared" si="82"/>
        <v>36011.649999999994</v>
      </c>
      <c r="CH223" s="3">
        <f t="shared" si="79"/>
        <v>0.26000000002386514</v>
      </c>
    </row>
    <row r="224" spans="1:86" s="23" customFormat="1" ht="15" x14ac:dyDescent="0.25">
      <c r="A224" s="23">
        <v>3099</v>
      </c>
      <c r="B224" s="2" t="s">
        <v>636</v>
      </c>
      <c r="C224" s="23" t="s">
        <v>365</v>
      </c>
      <c r="D224" s="24">
        <v>24676.400000000001</v>
      </c>
      <c r="E224" s="24">
        <v>22535.82</v>
      </c>
      <c r="F224" s="24">
        <v>12190.6</v>
      </c>
      <c r="G224" s="24">
        <v>237698.9</v>
      </c>
      <c r="H224" s="24">
        <v>0</v>
      </c>
      <c r="I224" s="24">
        <v>25612.19</v>
      </c>
      <c r="J224" s="24">
        <v>0</v>
      </c>
      <c r="K224" s="24">
        <v>8255</v>
      </c>
      <c r="L224" s="24">
        <v>10115.75</v>
      </c>
      <c r="M224" s="24">
        <v>0</v>
      </c>
      <c r="N224" s="24">
        <v>0</v>
      </c>
      <c r="O224" s="24">
        <v>8597.2199999999993</v>
      </c>
      <c r="P224" s="24">
        <v>3588.32</v>
      </c>
      <c r="Q224" s="24">
        <v>10068.19</v>
      </c>
      <c r="R224" s="24">
        <v>4.37</v>
      </c>
      <c r="S224" s="24">
        <v>0</v>
      </c>
      <c r="T224" s="3">
        <v>0</v>
      </c>
      <c r="U224" s="3">
        <v>0</v>
      </c>
      <c r="V224" s="3">
        <v>0</v>
      </c>
      <c r="W224" s="24">
        <v>714.6</v>
      </c>
      <c r="X224" s="24">
        <v>0</v>
      </c>
      <c r="Y224" s="24">
        <v>0</v>
      </c>
      <c r="Z224" s="24">
        <v>0</v>
      </c>
      <c r="AA224" s="24">
        <v>16988</v>
      </c>
      <c r="AB224">
        <v>154687.14000000001</v>
      </c>
      <c r="AC224">
        <v>9866.8799999999992</v>
      </c>
      <c r="AD224">
        <v>37240.26</v>
      </c>
      <c r="AE224">
        <v>0</v>
      </c>
      <c r="AF224">
        <v>11714.86</v>
      </c>
      <c r="AG224">
        <v>0</v>
      </c>
      <c r="AH224">
        <v>5746.03</v>
      </c>
      <c r="AI224">
        <v>928.89</v>
      </c>
      <c r="AJ224">
        <v>433</v>
      </c>
      <c r="AK224">
        <v>2837.85</v>
      </c>
      <c r="AL224">
        <v>508.72</v>
      </c>
      <c r="AM224">
        <v>4099.91</v>
      </c>
      <c r="AN224">
        <v>940.84</v>
      </c>
      <c r="AO224">
        <v>6967.99</v>
      </c>
      <c r="AP224">
        <v>415.61</v>
      </c>
      <c r="AQ224">
        <v>9221.0400000000009</v>
      </c>
      <c r="AR224">
        <v>2320.35</v>
      </c>
      <c r="AS224">
        <v>1499.35</v>
      </c>
      <c r="AT224">
        <v>10569.42</v>
      </c>
      <c r="AU224">
        <v>2476.5300000000002</v>
      </c>
      <c r="AV224">
        <v>0</v>
      </c>
      <c r="AW224">
        <v>3575.98</v>
      </c>
      <c r="AX224">
        <v>762.5</v>
      </c>
      <c r="AY224">
        <v>4673.33</v>
      </c>
      <c r="AZ224">
        <v>19457.5</v>
      </c>
      <c r="BA224">
        <v>398</v>
      </c>
      <c r="BB224">
        <v>9651.2199999999993</v>
      </c>
      <c r="BC224" s="24">
        <v>9340.77</v>
      </c>
      <c r="BD224" s="24">
        <v>0</v>
      </c>
      <c r="BE224" s="24">
        <v>0</v>
      </c>
      <c r="BF224" s="24">
        <v>0</v>
      </c>
      <c r="BG224" s="24">
        <v>0</v>
      </c>
      <c r="BH224" s="24">
        <v>0</v>
      </c>
      <c r="BI224" s="24">
        <v>14970.61</v>
      </c>
      <c r="BJ224" s="24">
        <v>0</v>
      </c>
      <c r="BK224" s="24">
        <v>0</v>
      </c>
      <c r="BL224" s="24">
        <v>1</v>
      </c>
      <c r="BM224" s="3">
        <v>0</v>
      </c>
      <c r="BN224" s="24">
        <v>0</v>
      </c>
      <c r="BO224" s="24">
        <v>0</v>
      </c>
      <c r="BP224" s="24">
        <v>0</v>
      </c>
      <c r="BQ224" s="24">
        <v>0</v>
      </c>
      <c r="BR224" s="3">
        <v>35270</v>
      </c>
      <c r="BS224" s="3">
        <v>27161.21</v>
      </c>
      <c r="BT224" s="3">
        <v>0</v>
      </c>
      <c r="BU224" s="3">
        <v>23250.42</v>
      </c>
      <c r="BV224" s="3">
        <v>0</v>
      </c>
      <c r="BW224" s="3"/>
      <c r="BX224" s="2">
        <v>58520.42</v>
      </c>
      <c r="BY224" s="24">
        <f t="shared" si="75"/>
        <v>58520.42</v>
      </c>
      <c r="BZ224" s="24">
        <f t="shared" si="76"/>
        <v>0</v>
      </c>
      <c r="CB224" s="24">
        <f t="shared" si="80"/>
        <v>27161.21</v>
      </c>
      <c r="CC224" s="24">
        <f t="shared" si="77"/>
        <v>27161.21</v>
      </c>
      <c r="CD224" s="30">
        <f t="shared" si="78"/>
        <v>0</v>
      </c>
      <c r="CF224" s="24">
        <f t="shared" si="81"/>
        <v>35270.369999999937</v>
      </c>
      <c r="CG224" s="3">
        <f t="shared" si="82"/>
        <v>23250.42</v>
      </c>
      <c r="CH224" s="3">
        <f t="shared" si="79"/>
        <v>-0.36999999993713573</v>
      </c>
    </row>
    <row r="225" spans="1:86" s="23" customFormat="1" ht="15" x14ac:dyDescent="0.25">
      <c r="A225" s="23">
        <v>3100</v>
      </c>
      <c r="B225" s="2" t="s">
        <v>637</v>
      </c>
      <c r="C225" s="23" t="s">
        <v>366</v>
      </c>
      <c r="D225" s="24">
        <v>44162.76</v>
      </c>
      <c r="E225" s="24">
        <v>-70483.360000000001</v>
      </c>
      <c r="F225" s="24">
        <v>7484.13</v>
      </c>
      <c r="G225" s="24">
        <v>327987.03000000003</v>
      </c>
      <c r="H225" s="24">
        <v>0</v>
      </c>
      <c r="I225" s="24">
        <v>7039.62</v>
      </c>
      <c r="J225" s="24">
        <v>0</v>
      </c>
      <c r="K225" s="24">
        <v>8310</v>
      </c>
      <c r="L225" s="24">
        <v>11390.75</v>
      </c>
      <c r="M225" s="24">
        <v>0</v>
      </c>
      <c r="N225" s="24">
        <v>0</v>
      </c>
      <c r="O225" s="24">
        <v>43960.52</v>
      </c>
      <c r="P225" s="24">
        <v>164.87</v>
      </c>
      <c r="Q225" s="24">
        <v>6018.33</v>
      </c>
      <c r="R225" s="24">
        <v>5.46</v>
      </c>
      <c r="S225" s="24">
        <v>0</v>
      </c>
      <c r="T225" s="3">
        <v>0</v>
      </c>
      <c r="U225" s="3">
        <v>0</v>
      </c>
      <c r="V225" s="3">
        <v>0</v>
      </c>
      <c r="W225" s="24">
        <v>539</v>
      </c>
      <c r="X225" s="24">
        <v>0</v>
      </c>
      <c r="Y225" s="24">
        <v>0</v>
      </c>
      <c r="Z225" s="24">
        <v>0</v>
      </c>
      <c r="AA225" s="24">
        <v>34661</v>
      </c>
      <c r="AB225">
        <v>178280.09</v>
      </c>
      <c r="AC225">
        <v>1006.39</v>
      </c>
      <c r="AD225">
        <v>69288</v>
      </c>
      <c r="AE225">
        <v>0</v>
      </c>
      <c r="AF225">
        <v>19636.86</v>
      </c>
      <c r="AG225">
        <v>28.43</v>
      </c>
      <c r="AH225">
        <v>19924.8</v>
      </c>
      <c r="AI225">
        <v>1426.14</v>
      </c>
      <c r="AJ225">
        <v>1797</v>
      </c>
      <c r="AK225">
        <v>3992.79</v>
      </c>
      <c r="AL225">
        <v>744.12</v>
      </c>
      <c r="AM225">
        <v>10749.22</v>
      </c>
      <c r="AN225">
        <v>740.26</v>
      </c>
      <c r="AO225">
        <v>18549.73</v>
      </c>
      <c r="AP225">
        <v>2392.8000000000002</v>
      </c>
      <c r="AQ225">
        <v>12572.35</v>
      </c>
      <c r="AR225">
        <v>3493</v>
      </c>
      <c r="AS225">
        <v>1284.8499999999999</v>
      </c>
      <c r="AT225" s="25">
        <v>8947.2900000000009</v>
      </c>
      <c r="AU225">
        <v>4080.65</v>
      </c>
      <c r="AV225">
        <v>0</v>
      </c>
      <c r="AW225">
        <v>798.37</v>
      </c>
      <c r="AX225">
        <v>1480.75</v>
      </c>
      <c r="AY225">
        <v>4487.76</v>
      </c>
      <c r="AZ225">
        <v>31531.57</v>
      </c>
      <c r="BA225">
        <v>4646.08</v>
      </c>
      <c r="BB225">
        <v>7605</v>
      </c>
      <c r="BC225" s="24">
        <v>10292.23</v>
      </c>
      <c r="BD225" s="24">
        <v>0</v>
      </c>
      <c r="BE225" s="24">
        <v>0</v>
      </c>
      <c r="BF225" s="24">
        <v>0</v>
      </c>
      <c r="BG225" s="24">
        <v>0</v>
      </c>
      <c r="BH225" s="24">
        <v>0</v>
      </c>
      <c r="BI225" s="24">
        <v>15690.74</v>
      </c>
      <c r="BJ225" s="24">
        <v>0</v>
      </c>
      <c r="BK225" s="24">
        <v>0</v>
      </c>
      <c r="BL225" s="24">
        <v>1</v>
      </c>
      <c r="BM225" s="3">
        <v>0</v>
      </c>
      <c r="BN225" s="24">
        <v>321.02</v>
      </c>
      <c r="BO225" s="24">
        <v>245.49</v>
      </c>
      <c r="BP225" s="24">
        <v>2854.99</v>
      </c>
      <c r="BQ225" s="24">
        <v>0</v>
      </c>
      <c r="BR225" s="3">
        <v>63923.44</v>
      </c>
      <c r="BS225" s="3">
        <v>19753.37</v>
      </c>
      <c r="BT225" s="3">
        <v>0</v>
      </c>
      <c r="BU225" s="3">
        <v>-69944.36</v>
      </c>
      <c r="BV225" s="3">
        <v>0</v>
      </c>
      <c r="BW225" s="3"/>
      <c r="BX225" s="2">
        <v>-6020.92</v>
      </c>
      <c r="BY225" s="24">
        <f t="shared" si="75"/>
        <v>-6020.9199999999983</v>
      </c>
      <c r="BZ225" s="24">
        <f t="shared" si="76"/>
        <v>0</v>
      </c>
      <c r="CB225" s="24">
        <f t="shared" si="80"/>
        <v>19753.369999999995</v>
      </c>
      <c r="CC225" s="24">
        <f t="shared" si="77"/>
        <v>19753.37</v>
      </c>
      <c r="CD225" s="30">
        <f t="shared" si="78"/>
        <v>0</v>
      </c>
      <c r="CF225" s="24">
        <f t="shared" si="81"/>
        <v>63923.810000000172</v>
      </c>
      <c r="CG225" s="3">
        <f t="shared" si="82"/>
        <v>-69944.36</v>
      </c>
      <c r="CH225" s="3">
        <f t="shared" si="79"/>
        <v>-0.37000000016996637</v>
      </c>
    </row>
    <row r="226" spans="1:86" s="23" customFormat="1" ht="15" x14ac:dyDescent="0.25">
      <c r="A226" s="23">
        <v>3101</v>
      </c>
      <c r="B226" s="2" t="s">
        <v>638</v>
      </c>
      <c r="C226" s="23" t="s">
        <v>367</v>
      </c>
      <c r="D226" s="24">
        <v>152751.06</v>
      </c>
      <c r="E226" s="24">
        <v>0</v>
      </c>
      <c r="F226" s="24">
        <v>13205.79</v>
      </c>
      <c r="G226" s="24">
        <v>1427743.64</v>
      </c>
      <c r="H226" s="24">
        <v>0</v>
      </c>
      <c r="I226" s="24">
        <v>66825.960000000006</v>
      </c>
      <c r="J226" s="24">
        <v>0</v>
      </c>
      <c r="K226" s="24">
        <v>180430</v>
      </c>
      <c r="L226" s="24">
        <v>79187.11</v>
      </c>
      <c r="M226" s="24">
        <v>0</v>
      </c>
      <c r="N226" s="24">
        <v>660</v>
      </c>
      <c r="O226" s="24">
        <v>17461.37</v>
      </c>
      <c r="P226" s="24">
        <v>29388.18</v>
      </c>
      <c r="Q226" s="24">
        <v>26455.21</v>
      </c>
      <c r="R226" s="24">
        <v>673.38</v>
      </c>
      <c r="S226" s="24">
        <v>18095</v>
      </c>
      <c r="T226" s="3">
        <v>0</v>
      </c>
      <c r="U226" s="3">
        <v>0</v>
      </c>
      <c r="V226" s="3">
        <v>0</v>
      </c>
      <c r="W226" s="24">
        <v>0</v>
      </c>
      <c r="X226" s="24">
        <v>0</v>
      </c>
      <c r="Y226" s="24">
        <v>0</v>
      </c>
      <c r="Z226" s="24">
        <v>0</v>
      </c>
      <c r="AA226" s="24">
        <v>19177</v>
      </c>
      <c r="AB226">
        <v>847943.82</v>
      </c>
      <c r="AC226">
        <v>6003.19</v>
      </c>
      <c r="AD226">
        <v>408919.05</v>
      </c>
      <c r="AE226">
        <v>0</v>
      </c>
      <c r="AF226">
        <v>90600.9</v>
      </c>
      <c r="AG226">
        <v>0</v>
      </c>
      <c r="AH226">
        <v>29790.19</v>
      </c>
      <c r="AI226">
        <v>7091.78</v>
      </c>
      <c r="AJ226">
        <v>7883.9</v>
      </c>
      <c r="AK226">
        <v>19595.330000000002</v>
      </c>
      <c r="AL226">
        <v>4174</v>
      </c>
      <c r="AM226">
        <v>44036.53</v>
      </c>
      <c r="AN226">
        <v>2148</v>
      </c>
      <c r="AO226">
        <v>46634.48</v>
      </c>
      <c r="AP226">
        <v>3948.3</v>
      </c>
      <c r="AQ226">
        <v>22566.28</v>
      </c>
      <c r="AR226">
        <v>16384</v>
      </c>
      <c r="AS226">
        <v>4587.1400000000003</v>
      </c>
      <c r="AT226" s="25">
        <v>112230.8</v>
      </c>
      <c r="AU226">
        <v>57392.6</v>
      </c>
      <c r="AV226">
        <v>0</v>
      </c>
      <c r="AW226">
        <v>5184.66</v>
      </c>
      <c r="AX226">
        <v>9960.19</v>
      </c>
      <c r="AY226">
        <v>14317.54</v>
      </c>
      <c r="AZ226">
        <v>77907.360000000001</v>
      </c>
      <c r="BA226">
        <v>90674.08</v>
      </c>
      <c r="BB226">
        <v>22198.18</v>
      </c>
      <c r="BC226" s="24">
        <v>24971.360000000001</v>
      </c>
      <c r="BD226" s="24">
        <v>0</v>
      </c>
      <c r="BE226" s="24">
        <v>0</v>
      </c>
      <c r="BF226" s="24">
        <v>0</v>
      </c>
      <c r="BG226" s="24">
        <v>0</v>
      </c>
      <c r="BH226" s="24">
        <v>0</v>
      </c>
      <c r="BI226" s="24">
        <v>23878.31</v>
      </c>
      <c r="BJ226" s="24">
        <v>0</v>
      </c>
      <c r="BK226" s="24">
        <v>0</v>
      </c>
      <c r="BL226" s="24">
        <v>1</v>
      </c>
      <c r="BM226" s="3">
        <v>0</v>
      </c>
      <c r="BN226" s="24">
        <v>13158.82</v>
      </c>
      <c r="BO226" s="24">
        <v>0</v>
      </c>
      <c r="BP226" s="24">
        <v>0</v>
      </c>
      <c r="BQ226" s="24">
        <v>0</v>
      </c>
      <c r="BR226" s="3">
        <v>41704.17</v>
      </c>
      <c r="BS226" s="3">
        <v>23925.279999999999</v>
      </c>
      <c r="BT226" s="3">
        <v>0</v>
      </c>
      <c r="BU226" s="3">
        <v>0</v>
      </c>
      <c r="BV226" s="3">
        <v>0</v>
      </c>
      <c r="BW226" s="3"/>
      <c r="BX226" s="2">
        <v>41704.17</v>
      </c>
      <c r="BY226" s="24">
        <f t="shared" si="75"/>
        <v>41704.17</v>
      </c>
      <c r="BZ226" s="24">
        <f t="shared" si="76"/>
        <v>0</v>
      </c>
      <c r="CB226" s="24">
        <f t="shared" si="80"/>
        <v>23925.280000000006</v>
      </c>
      <c r="CC226" s="24">
        <f t="shared" si="77"/>
        <v>23925.279999999999</v>
      </c>
      <c r="CD226" s="30">
        <f t="shared" si="78"/>
        <v>0</v>
      </c>
      <c r="CF226" s="24">
        <f t="shared" si="81"/>
        <v>41704.25</v>
      </c>
      <c r="CG226" s="3">
        <f t="shared" si="82"/>
        <v>0</v>
      </c>
      <c r="CH226" s="3">
        <f t="shared" si="79"/>
        <v>-8.000000000174623E-2</v>
      </c>
    </row>
    <row r="227" spans="1:86" s="23" customFormat="1" ht="15" x14ac:dyDescent="0.25">
      <c r="A227" s="23">
        <v>3105</v>
      </c>
      <c r="B227" s="2" t="s">
        <v>639</v>
      </c>
      <c r="C227" s="23" t="s">
        <v>368</v>
      </c>
      <c r="D227" s="24">
        <v>122609.2</v>
      </c>
      <c r="E227" s="24">
        <v>-86786.83</v>
      </c>
      <c r="F227" s="24">
        <v>25928.47</v>
      </c>
      <c r="G227" s="24">
        <v>371055.18</v>
      </c>
      <c r="H227" s="24">
        <v>0</v>
      </c>
      <c r="I227" s="24">
        <v>17579.16</v>
      </c>
      <c r="J227" s="24">
        <v>0</v>
      </c>
      <c r="K227" s="24">
        <v>12065</v>
      </c>
      <c r="L227" s="24">
        <v>12924.13</v>
      </c>
      <c r="M227" s="24">
        <v>0</v>
      </c>
      <c r="N227" s="24">
        <v>0</v>
      </c>
      <c r="O227" s="24">
        <v>2019.86</v>
      </c>
      <c r="P227" s="24">
        <v>3387.46</v>
      </c>
      <c r="Q227" s="24">
        <v>692.9</v>
      </c>
      <c r="R227" s="24">
        <v>51.9</v>
      </c>
      <c r="S227" s="24">
        <v>3714.5</v>
      </c>
      <c r="T227" s="3">
        <v>0</v>
      </c>
      <c r="U227" s="3">
        <v>0</v>
      </c>
      <c r="V227" s="3">
        <v>0</v>
      </c>
      <c r="W227" s="24">
        <v>5597.05</v>
      </c>
      <c r="X227" s="24">
        <v>0</v>
      </c>
      <c r="Y227" s="24">
        <v>0</v>
      </c>
      <c r="Z227" s="24">
        <v>0</v>
      </c>
      <c r="AA227" s="24">
        <v>28059</v>
      </c>
      <c r="AB227">
        <v>183223.98</v>
      </c>
      <c r="AC227">
        <v>9452.73</v>
      </c>
      <c r="AD227">
        <v>71277.19</v>
      </c>
      <c r="AE227">
        <v>0</v>
      </c>
      <c r="AF227">
        <v>34727.800000000003</v>
      </c>
      <c r="AG227">
        <v>0</v>
      </c>
      <c r="AH227">
        <v>15496.48</v>
      </c>
      <c r="AI227">
        <v>1835.15</v>
      </c>
      <c r="AJ227">
        <v>1049.5</v>
      </c>
      <c r="AK227">
        <v>4950.26</v>
      </c>
      <c r="AL227">
        <v>941.75</v>
      </c>
      <c r="AM227">
        <v>6233.12</v>
      </c>
      <c r="AN227">
        <v>762.65</v>
      </c>
      <c r="AO227">
        <v>14089.46</v>
      </c>
      <c r="AP227">
        <v>4229.46</v>
      </c>
      <c r="AQ227">
        <v>6232.44</v>
      </c>
      <c r="AR227">
        <v>3143.7</v>
      </c>
      <c r="AS227">
        <v>4256.21</v>
      </c>
      <c r="AT227">
        <v>17791.080000000002</v>
      </c>
      <c r="AU227">
        <v>3089</v>
      </c>
      <c r="AV227">
        <v>0</v>
      </c>
      <c r="AW227">
        <v>558.16999999999996</v>
      </c>
      <c r="AX227">
        <v>1638.5</v>
      </c>
      <c r="AY227">
        <v>6607.79</v>
      </c>
      <c r="AZ227">
        <v>21497.96</v>
      </c>
      <c r="BA227">
        <v>757</v>
      </c>
      <c r="BB227">
        <v>6008.35</v>
      </c>
      <c r="BC227" s="24">
        <v>15113.27</v>
      </c>
      <c r="BD227" s="24">
        <v>0</v>
      </c>
      <c r="BE227" s="24">
        <v>0</v>
      </c>
      <c r="BF227" s="24">
        <v>0</v>
      </c>
      <c r="BG227" s="24">
        <v>20397.39</v>
      </c>
      <c r="BH227" s="24">
        <v>0</v>
      </c>
      <c r="BI227" s="24">
        <v>15947.48</v>
      </c>
      <c r="BJ227" s="24">
        <v>0</v>
      </c>
      <c r="BK227" s="24">
        <v>0</v>
      </c>
      <c r="BL227" s="24">
        <v>1</v>
      </c>
      <c r="BM227" s="3">
        <v>0</v>
      </c>
      <c r="BN227" s="24">
        <v>8318</v>
      </c>
      <c r="BO227" s="24">
        <v>4294.51</v>
      </c>
      <c r="BP227" s="24">
        <v>105.8</v>
      </c>
      <c r="BQ227" s="24">
        <v>0</v>
      </c>
      <c r="BR227" s="3">
        <v>139195.75</v>
      </c>
      <c r="BS227" s="3">
        <v>29157.64</v>
      </c>
      <c r="BT227" s="3">
        <v>0</v>
      </c>
      <c r="BU227" s="3">
        <v>-101587.17</v>
      </c>
      <c r="BV227" s="3">
        <v>0</v>
      </c>
      <c r="BW227" s="3"/>
      <c r="BX227" s="2">
        <v>37608.58</v>
      </c>
      <c r="BY227" s="24">
        <f t="shared" si="75"/>
        <v>37608.58</v>
      </c>
      <c r="BZ227" s="24">
        <f t="shared" si="76"/>
        <v>0</v>
      </c>
      <c r="CB227" s="24">
        <f t="shared" si="80"/>
        <v>29157.639999999996</v>
      </c>
      <c r="CC227" s="24">
        <f t="shared" si="77"/>
        <v>29157.64</v>
      </c>
      <c r="CD227" s="30">
        <f t="shared" si="78"/>
        <v>0</v>
      </c>
      <c r="CF227" s="24">
        <f t="shared" si="81"/>
        <v>139195.28999999992</v>
      </c>
      <c r="CG227" s="3">
        <f t="shared" si="82"/>
        <v>-101587.17</v>
      </c>
      <c r="CH227" s="3">
        <f t="shared" si="79"/>
        <v>0.46000000007916242</v>
      </c>
    </row>
    <row r="228" spans="1:86" s="23" customFormat="1" ht="15" x14ac:dyDescent="0.25">
      <c r="A228" s="23">
        <v>3106</v>
      </c>
      <c r="B228" s="2" t="s">
        <v>640</v>
      </c>
      <c r="C228" s="23" t="s">
        <v>369</v>
      </c>
      <c r="D228" s="24">
        <v>59343.81</v>
      </c>
      <c r="E228" s="24">
        <v>22778.71</v>
      </c>
      <c r="F228" s="24">
        <v>12240.61</v>
      </c>
      <c r="G228" s="24">
        <v>343911.66</v>
      </c>
      <c r="H228" s="24">
        <v>0</v>
      </c>
      <c r="I228" s="24">
        <v>7445.61</v>
      </c>
      <c r="J228" s="24">
        <v>0</v>
      </c>
      <c r="K228" s="24">
        <v>29390</v>
      </c>
      <c r="L228" s="24">
        <v>16606</v>
      </c>
      <c r="M228" s="24">
        <v>0</v>
      </c>
      <c r="N228" s="24">
        <v>0</v>
      </c>
      <c r="O228" s="24">
        <v>10706.55</v>
      </c>
      <c r="P228" s="24">
        <v>59.4</v>
      </c>
      <c r="Q228" s="24">
        <v>3367.67</v>
      </c>
      <c r="R228" s="24">
        <v>24.33</v>
      </c>
      <c r="S228" s="24">
        <v>0</v>
      </c>
      <c r="T228" s="3">
        <v>0</v>
      </c>
      <c r="U228" s="3">
        <v>0</v>
      </c>
      <c r="V228" s="3">
        <v>0</v>
      </c>
      <c r="W228" s="24">
        <v>18399.5</v>
      </c>
      <c r="X228" s="24">
        <v>0</v>
      </c>
      <c r="Y228" s="24">
        <v>0</v>
      </c>
      <c r="Z228" s="24">
        <v>0</v>
      </c>
      <c r="AA228" s="24">
        <v>32749</v>
      </c>
      <c r="AB228">
        <v>222475.78</v>
      </c>
      <c r="AC228">
        <v>0</v>
      </c>
      <c r="AD228">
        <v>58670.06</v>
      </c>
      <c r="AE228">
        <v>403.05</v>
      </c>
      <c r="AF228">
        <v>29439.56</v>
      </c>
      <c r="AG228">
        <v>652.12</v>
      </c>
      <c r="AH228">
        <v>3620.2</v>
      </c>
      <c r="AI228">
        <v>1642.14</v>
      </c>
      <c r="AJ228">
        <v>1183</v>
      </c>
      <c r="AK228">
        <v>4555.05</v>
      </c>
      <c r="AL228">
        <v>870.03</v>
      </c>
      <c r="AM228">
        <v>11237.24</v>
      </c>
      <c r="AN228">
        <v>0</v>
      </c>
      <c r="AO228">
        <v>16612.150000000001</v>
      </c>
      <c r="AP228">
        <v>930.73</v>
      </c>
      <c r="AQ228">
        <v>6728.29</v>
      </c>
      <c r="AR228">
        <v>3542.9</v>
      </c>
      <c r="AS228">
        <v>1732.19</v>
      </c>
      <c r="AT228">
        <v>11548.04</v>
      </c>
      <c r="AU228">
        <v>6042.2</v>
      </c>
      <c r="AV228">
        <v>0</v>
      </c>
      <c r="AW228">
        <v>530.57000000000005</v>
      </c>
      <c r="AX228">
        <v>1638.5</v>
      </c>
      <c r="AY228">
        <v>5356.46</v>
      </c>
      <c r="AZ228">
        <v>36303.97</v>
      </c>
      <c r="BA228">
        <v>43501</v>
      </c>
      <c r="BB228">
        <v>7346.67</v>
      </c>
      <c r="BC228" s="24">
        <v>11831.87</v>
      </c>
      <c r="BD228" s="24">
        <v>0</v>
      </c>
      <c r="BE228" s="24">
        <v>0</v>
      </c>
      <c r="BF228" s="24">
        <v>0</v>
      </c>
      <c r="BG228" s="24">
        <v>0</v>
      </c>
      <c r="BH228" s="24">
        <v>0</v>
      </c>
      <c r="BI228" s="24">
        <v>15784.67</v>
      </c>
      <c r="BJ228" s="24">
        <v>0</v>
      </c>
      <c r="BK228" s="24">
        <v>0</v>
      </c>
      <c r="BL228" s="24">
        <v>1</v>
      </c>
      <c r="BM228" s="3">
        <v>0</v>
      </c>
      <c r="BN228" s="24">
        <v>6020.94</v>
      </c>
      <c r="BO228" s="24">
        <v>1640.12</v>
      </c>
      <c r="BP228" s="24">
        <v>0</v>
      </c>
      <c r="BQ228" s="24">
        <v>0</v>
      </c>
      <c r="BR228" s="3">
        <v>15209.940000000002</v>
      </c>
      <c r="BS228" s="3">
        <v>20364.22</v>
      </c>
      <c r="BT228" s="3">
        <v>0</v>
      </c>
      <c r="BU228" s="3">
        <v>41178.21</v>
      </c>
      <c r="BV228" s="3">
        <v>0</v>
      </c>
      <c r="BW228" s="3"/>
      <c r="BX228" s="2">
        <v>56388.15</v>
      </c>
      <c r="BY228" s="24">
        <f t="shared" si="75"/>
        <v>56388.15</v>
      </c>
      <c r="BZ228" s="24">
        <f t="shared" si="76"/>
        <v>0</v>
      </c>
      <c r="CB228" s="24">
        <f t="shared" si="80"/>
        <v>20364.22</v>
      </c>
      <c r="CC228" s="24">
        <f t="shared" si="77"/>
        <v>20364.22</v>
      </c>
      <c r="CD228" s="30">
        <f t="shared" si="78"/>
        <v>0</v>
      </c>
      <c r="CF228" s="24">
        <f t="shared" si="81"/>
        <v>15210.260000000009</v>
      </c>
      <c r="CG228" s="3">
        <f t="shared" si="82"/>
        <v>41178.21</v>
      </c>
      <c r="CH228" s="3">
        <f t="shared" si="79"/>
        <v>-0.32000000000698492</v>
      </c>
    </row>
    <row r="229" spans="1:86" s="23" customFormat="1" ht="15" x14ac:dyDescent="0.25">
      <c r="A229" s="23">
        <v>3107</v>
      </c>
      <c r="B229" s="2" t="s">
        <v>641</v>
      </c>
      <c r="C229" s="23" t="s">
        <v>370</v>
      </c>
      <c r="D229" s="24">
        <v>96993.03</v>
      </c>
      <c r="E229" s="24">
        <v>-80583.100000000006</v>
      </c>
      <c r="F229" s="24">
        <v>19523.72</v>
      </c>
      <c r="G229" s="24">
        <v>1424597.94</v>
      </c>
      <c r="H229" s="24">
        <v>0</v>
      </c>
      <c r="I229" s="24">
        <v>82137.279999999999</v>
      </c>
      <c r="J229" s="24">
        <v>0</v>
      </c>
      <c r="K229" s="24">
        <v>82145</v>
      </c>
      <c r="L229" s="24">
        <v>52767.35</v>
      </c>
      <c r="M229" s="24">
        <v>0</v>
      </c>
      <c r="N229" s="24">
        <v>0</v>
      </c>
      <c r="O229" s="24">
        <v>6353.24</v>
      </c>
      <c r="P229" s="24">
        <v>32575.08</v>
      </c>
      <c r="Q229" s="24">
        <v>0</v>
      </c>
      <c r="R229" s="24">
        <v>0</v>
      </c>
      <c r="S229" s="24">
        <v>6766.73</v>
      </c>
      <c r="T229" s="3">
        <v>0</v>
      </c>
      <c r="U229" s="3">
        <v>0</v>
      </c>
      <c r="V229" s="3">
        <v>0</v>
      </c>
      <c r="W229" s="24">
        <v>50000</v>
      </c>
      <c r="X229" s="24">
        <v>0</v>
      </c>
      <c r="Y229" s="24">
        <v>0</v>
      </c>
      <c r="Z229" s="24">
        <v>0</v>
      </c>
      <c r="AA229" s="24">
        <v>64357</v>
      </c>
      <c r="AB229">
        <v>816753.59</v>
      </c>
      <c r="AC229">
        <v>6219.34</v>
      </c>
      <c r="AD229">
        <v>364968.86</v>
      </c>
      <c r="AE229">
        <v>52916.639999999999</v>
      </c>
      <c r="AF229">
        <v>67226.679999999993</v>
      </c>
      <c r="AG229">
        <v>330.63</v>
      </c>
      <c r="AH229">
        <v>48015.4</v>
      </c>
      <c r="AI229">
        <v>8200.77</v>
      </c>
      <c r="AJ229">
        <v>7573.5</v>
      </c>
      <c r="AK229">
        <v>3830.19</v>
      </c>
      <c r="AL229">
        <v>2062.41</v>
      </c>
      <c r="AM229">
        <v>22515.05</v>
      </c>
      <c r="AN229">
        <v>5917.5</v>
      </c>
      <c r="AO229">
        <v>3254.97</v>
      </c>
      <c r="AP229">
        <v>10646.05</v>
      </c>
      <c r="AQ229">
        <v>24456.3</v>
      </c>
      <c r="AR229">
        <v>16591.75</v>
      </c>
      <c r="AS229">
        <v>2500.66</v>
      </c>
      <c r="AT229">
        <v>37119.620000000003</v>
      </c>
      <c r="AU229">
        <v>18787.34</v>
      </c>
      <c r="AV229">
        <v>0</v>
      </c>
      <c r="AW229">
        <v>10311.67</v>
      </c>
      <c r="AX229">
        <v>8796.25</v>
      </c>
      <c r="AY229">
        <v>7770.16</v>
      </c>
      <c r="AZ229">
        <v>107947.46</v>
      </c>
      <c r="BA229">
        <v>0</v>
      </c>
      <c r="BB229">
        <v>10417.33</v>
      </c>
      <c r="BC229" s="24">
        <v>25197.35</v>
      </c>
      <c r="BD229" s="24">
        <v>0</v>
      </c>
      <c r="BE229" s="24">
        <v>0</v>
      </c>
      <c r="BF229" s="24">
        <v>0</v>
      </c>
      <c r="BG229" s="24">
        <v>60038.91</v>
      </c>
      <c r="BH229" s="24">
        <v>0</v>
      </c>
      <c r="BI229" s="24">
        <v>24288.47</v>
      </c>
      <c r="BJ229" s="24">
        <v>0</v>
      </c>
      <c r="BK229" s="24">
        <v>0</v>
      </c>
      <c r="BL229" s="24">
        <v>1</v>
      </c>
      <c r="BM229" s="3">
        <v>0</v>
      </c>
      <c r="BN229" s="24">
        <v>6003.47</v>
      </c>
      <c r="BO229" s="24">
        <v>0</v>
      </c>
      <c r="BP229" s="24">
        <v>8812.5</v>
      </c>
      <c r="BQ229" s="24">
        <v>0</v>
      </c>
      <c r="BR229" s="3">
        <v>158365.58000000002</v>
      </c>
      <c r="BS229" s="3">
        <v>28996.22</v>
      </c>
      <c r="BT229" s="3">
        <v>0</v>
      </c>
      <c r="BU229" s="3">
        <v>-90622.010000000009</v>
      </c>
      <c r="BV229" s="3">
        <v>0</v>
      </c>
      <c r="BW229" s="3"/>
      <c r="BX229" s="2">
        <v>67743.570000000007</v>
      </c>
      <c r="BY229" s="24">
        <f t="shared" si="75"/>
        <v>67743.570000000007</v>
      </c>
      <c r="BZ229" s="24">
        <f t="shared" si="76"/>
        <v>0</v>
      </c>
      <c r="CB229" s="24">
        <f t="shared" si="80"/>
        <v>28996.22</v>
      </c>
      <c r="CC229" s="24">
        <f t="shared" si="77"/>
        <v>28996.22</v>
      </c>
      <c r="CD229" s="30">
        <f t="shared" si="78"/>
        <v>0</v>
      </c>
      <c r="CF229" s="24">
        <f t="shared" si="81"/>
        <v>158365.1800000004</v>
      </c>
      <c r="CG229" s="3">
        <f t="shared" si="82"/>
        <v>-90622.010000000009</v>
      </c>
      <c r="CH229" s="3">
        <f t="shared" si="79"/>
        <v>0.39999999961582944</v>
      </c>
    </row>
    <row r="230" spans="1:86" s="23" customFormat="1" ht="15" x14ac:dyDescent="0.25">
      <c r="A230" s="23">
        <v>3110</v>
      </c>
      <c r="B230" s="2" t="s">
        <v>642</v>
      </c>
      <c r="C230" s="23" t="s">
        <v>371</v>
      </c>
      <c r="D230" s="24">
        <v>128796.37</v>
      </c>
      <c r="E230" s="24">
        <v>43645.82</v>
      </c>
      <c r="F230" s="24">
        <v>12359.6</v>
      </c>
      <c r="G230" s="24">
        <v>986867.38</v>
      </c>
      <c r="H230" s="24">
        <v>0</v>
      </c>
      <c r="I230" s="24">
        <v>86399.28</v>
      </c>
      <c r="J230" s="24">
        <v>0</v>
      </c>
      <c r="K230" s="24">
        <v>146200.51</v>
      </c>
      <c r="L230" s="24">
        <v>60399.18</v>
      </c>
      <c r="M230" s="24">
        <v>0</v>
      </c>
      <c r="N230" s="24">
        <v>0</v>
      </c>
      <c r="O230" s="24">
        <v>25377.91</v>
      </c>
      <c r="P230" s="24">
        <v>25991.07</v>
      </c>
      <c r="Q230" s="24">
        <v>590.62</v>
      </c>
      <c r="R230" s="24">
        <v>2113.2800000000002</v>
      </c>
      <c r="S230" s="24">
        <v>0</v>
      </c>
      <c r="T230" s="3">
        <v>0</v>
      </c>
      <c r="U230" s="3">
        <v>0</v>
      </c>
      <c r="V230" s="3">
        <v>0</v>
      </c>
      <c r="W230" s="24">
        <v>14731.36</v>
      </c>
      <c r="X230" s="24">
        <v>0</v>
      </c>
      <c r="Y230" s="24">
        <v>0</v>
      </c>
      <c r="Z230" s="24">
        <v>0</v>
      </c>
      <c r="AA230" s="24">
        <v>18085</v>
      </c>
      <c r="AB230">
        <v>586193.75</v>
      </c>
      <c r="AC230">
        <v>11223.85</v>
      </c>
      <c r="AD230">
        <v>292661.46000000002</v>
      </c>
      <c r="AE230">
        <v>26013.39</v>
      </c>
      <c r="AF230">
        <v>69570.58</v>
      </c>
      <c r="AG230">
        <v>0</v>
      </c>
      <c r="AH230">
        <v>30251.77</v>
      </c>
      <c r="AI230">
        <v>6625.73</v>
      </c>
      <c r="AJ230">
        <v>6069.74</v>
      </c>
      <c r="AK230">
        <v>13377.22</v>
      </c>
      <c r="AL230">
        <v>6426.69</v>
      </c>
      <c r="AM230">
        <v>18897.75</v>
      </c>
      <c r="AN230">
        <v>2846.9</v>
      </c>
      <c r="AO230">
        <v>4488.82</v>
      </c>
      <c r="AP230">
        <v>4328.03</v>
      </c>
      <c r="AQ230">
        <v>40766.629999999997</v>
      </c>
      <c r="AR230">
        <v>14346.25</v>
      </c>
      <c r="AS230">
        <v>3370.38</v>
      </c>
      <c r="AT230">
        <v>61663.32</v>
      </c>
      <c r="AU230">
        <v>12421.8</v>
      </c>
      <c r="AV230">
        <v>0</v>
      </c>
      <c r="AW230">
        <v>3088.2</v>
      </c>
      <c r="AX230">
        <v>5791.25</v>
      </c>
      <c r="AY230">
        <v>14614.78</v>
      </c>
      <c r="AZ230">
        <v>64757.13</v>
      </c>
      <c r="BA230">
        <v>30309.43</v>
      </c>
      <c r="BB230">
        <v>25961.1</v>
      </c>
      <c r="BC230" s="24">
        <v>21487.31</v>
      </c>
      <c r="BD230" s="24">
        <v>0</v>
      </c>
      <c r="BE230" s="24">
        <v>0</v>
      </c>
      <c r="BF230" s="24">
        <v>0</v>
      </c>
      <c r="BG230" s="24">
        <v>9950.81</v>
      </c>
      <c r="BH230" s="24">
        <v>1225.29</v>
      </c>
      <c r="BI230" s="24">
        <v>20731.650000000001</v>
      </c>
      <c r="BJ230" s="24">
        <v>0</v>
      </c>
      <c r="BK230" s="24">
        <v>0</v>
      </c>
      <c r="BL230" s="24">
        <v>1</v>
      </c>
      <c r="BM230" s="3">
        <v>0</v>
      </c>
      <c r="BN230" s="24">
        <v>15554.05</v>
      </c>
      <c r="BO230" s="24">
        <v>0</v>
      </c>
      <c r="BP230" s="24">
        <v>274.98</v>
      </c>
      <c r="BQ230" s="24">
        <v>0</v>
      </c>
      <c r="BR230" s="3">
        <v>103267.11</v>
      </c>
      <c r="BS230" s="3">
        <v>17262.22</v>
      </c>
      <c r="BT230" s="3">
        <v>0</v>
      </c>
      <c r="BU230" s="3">
        <v>47201.08</v>
      </c>
      <c r="BV230" s="3">
        <v>0</v>
      </c>
      <c r="BW230" s="3"/>
      <c r="BX230" s="2">
        <v>150468.19</v>
      </c>
      <c r="BY230" s="24">
        <f t="shared" si="75"/>
        <v>150468.19</v>
      </c>
      <c r="BZ230" s="24">
        <f t="shared" si="76"/>
        <v>0</v>
      </c>
      <c r="CB230" s="24">
        <f t="shared" si="80"/>
        <v>17262.22</v>
      </c>
      <c r="CC230" s="24">
        <f t="shared" si="77"/>
        <v>17262.22</v>
      </c>
      <c r="CD230" s="30">
        <f t="shared" si="78"/>
        <v>0</v>
      </c>
      <c r="CF230" s="24">
        <f t="shared" si="81"/>
        <v>103267.34000000032</v>
      </c>
      <c r="CG230" s="3">
        <f t="shared" si="82"/>
        <v>47201.08</v>
      </c>
      <c r="CH230" s="3">
        <f t="shared" si="79"/>
        <v>-0.2300000003160676</v>
      </c>
    </row>
    <row r="231" spans="1:86" s="23" customFormat="1" ht="15" x14ac:dyDescent="0.25">
      <c r="A231" s="23">
        <v>3151</v>
      </c>
      <c r="B231" s="2" t="s">
        <v>643</v>
      </c>
      <c r="C231" s="23" t="s">
        <v>372</v>
      </c>
      <c r="D231" s="24">
        <v>86975.82</v>
      </c>
      <c r="E231" s="24">
        <v>6770.24</v>
      </c>
      <c r="F231" s="24">
        <v>11061.55</v>
      </c>
      <c r="G231" s="24">
        <v>422270.13</v>
      </c>
      <c r="H231" s="24">
        <v>0</v>
      </c>
      <c r="I231" s="24">
        <v>19850.669999999998</v>
      </c>
      <c r="J231" s="24">
        <v>0</v>
      </c>
      <c r="K231" s="24">
        <v>22480</v>
      </c>
      <c r="L231" s="24">
        <v>15724.63</v>
      </c>
      <c r="M231" s="24">
        <v>0</v>
      </c>
      <c r="N231" s="24">
        <v>0</v>
      </c>
      <c r="O231" s="24">
        <v>22694.85</v>
      </c>
      <c r="P231" s="24">
        <v>14542.12</v>
      </c>
      <c r="Q231" s="24">
        <v>13122.64</v>
      </c>
      <c r="R231" s="24">
        <v>7.84</v>
      </c>
      <c r="S231" s="24">
        <v>7003.9</v>
      </c>
      <c r="T231" s="3">
        <v>0</v>
      </c>
      <c r="U231" s="3">
        <v>0</v>
      </c>
      <c r="V231" s="3">
        <v>0</v>
      </c>
      <c r="W231" s="24">
        <v>3802.5</v>
      </c>
      <c r="X231" s="24">
        <v>0</v>
      </c>
      <c r="Y231" s="24">
        <v>0</v>
      </c>
      <c r="Z231" s="24">
        <v>0</v>
      </c>
      <c r="AA231" s="24">
        <v>16777</v>
      </c>
      <c r="AB231">
        <v>213576.52</v>
      </c>
      <c r="AC231">
        <v>4271.2299999999996</v>
      </c>
      <c r="AD231">
        <v>84359.94</v>
      </c>
      <c r="AE231">
        <v>24194.79</v>
      </c>
      <c r="AF231">
        <v>21493.42</v>
      </c>
      <c r="AG231">
        <v>0</v>
      </c>
      <c r="AH231">
        <v>0</v>
      </c>
      <c r="AI231">
        <v>1966.98</v>
      </c>
      <c r="AJ231">
        <v>2712.8</v>
      </c>
      <c r="AK231">
        <v>4613.8500000000004</v>
      </c>
      <c r="AL231">
        <v>1922.41</v>
      </c>
      <c r="AM231">
        <v>28122.54</v>
      </c>
      <c r="AN231">
        <v>1384</v>
      </c>
      <c r="AO231">
        <v>2814.17</v>
      </c>
      <c r="AP231">
        <v>1608.59</v>
      </c>
      <c r="AQ231">
        <v>24431.91</v>
      </c>
      <c r="AR231">
        <v>9481</v>
      </c>
      <c r="AS231">
        <v>1550.9</v>
      </c>
      <c r="AT231">
        <v>29535.4</v>
      </c>
      <c r="AU231">
        <v>7300.76</v>
      </c>
      <c r="AV231">
        <v>0</v>
      </c>
      <c r="AW231">
        <v>4955.13</v>
      </c>
      <c r="AX231">
        <v>2293.46</v>
      </c>
      <c r="AY231">
        <v>2364.0700000000002</v>
      </c>
      <c r="AZ231">
        <v>31577.040000000001</v>
      </c>
      <c r="BA231">
        <v>1168</v>
      </c>
      <c r="BB231">
        <v>10841.97</v>
      </c>
      <c r="BC231" s="24">
        <v>12858.04</v>
      </c>
      <c r="BD231" s="24">
        <v>0</v>
      </c>
      <c r="BE231" s="24">
        <v>0</v>
      </c>
      <c r="BF231" s="24">
        <v>0</v>
      </c>
      <c r="BG231" s="24">
        <v>0</v>
      </c>
      <c r="BH231" s="24">
        <v>0</v>
      </c>
      <c r="BI231" s="24">
        <v>16489.150000000001</v>
      </c>
      <c r="BJ231" s="24">
        <v>0</v>
      </c>
      <c r="BK231" s="24">
        <v>0</v>
      </c>
      <c r="BL231" s="24">
        <v>1</v>
      </c>
      <c r="BM231" s="3">
        <v>0</v>
      </c>
      <c r="BN231" s="24">
        <v>2580.33</v>
      </c>
      <c r="BO231" s="24">
        <v>0</v>
      </c>
      <c r="BP231" s="24">
        <v>0</v>
      </c>
      <c r="BQ231" s="24">
        <v>0</v>
      </c>
      <c r="BR231" s="3">
        <v>110050.45</v>
      </c>
      <c r="BS231" s="3">
        <v>24970.37</v>
      </c>
      <c r="BT231" s="3">
        <v>0</v>
      </c>
      <c r="BU231" s="3">
        <v>10572.74</v>
      </c>
      <c r="BV231" s="3">
        <v>0</v>
      </c>
      <c r="BW231" s="3"/>
      <c r="BX231" s="2">
        <v>120623.19</v>
      </c>
      <c r="BY231" s="24">
        <f t="shared" si="75"/>
        <v>120623.19</v>
      </c>
      <c r="BZ231" s="24">
        <f t="shared" si="76"/>
        <v>0</v>
      </c>
      <c r="CB231" s="24">
        <f t="shared" si="80"/>
        <v>24970.370000000003</v>
      </c>
      <c r="CC231" s="24">
        <f t="shared" si="77"/>
        <v>24970.37</v>
      </c>
      <c r="CD231" s="30">
        <f t="shared" si="78"/>
        <v>0</v>
      </c>
      <c r="CF231" s="24">
        <f t="shared" si="81"/>
        <v>110050.67999999993</v>
      </c>
      <c r="CG231" s="3">
        <f t="shared" si="82"/>
        <v>10572.74</v>
      </c>
      <c r="CH231" s="3">
        <f t="shared" si="79"/>
        <v>-0.22999999993226083</v>
      </c>
    </row>
    <row r="232" spans="1:86" s="23" customFormat="1" ht="15" x14ac:dyDescent="0.25">
      <c r="A232" s="23">
        <v>3156</v>
      </c>
      <c r="B232" s="2" t="s">
        <v>644</v>
      </c>
      <c r="C232" s="23" t="s">
        <v>373</v>
      </c>
      <c r="D232" s="24">
        <v>154798.06</v>
      </c>
      <c r="E232" s="24">
        <v>0</v>
      </c>
      <c r="F232" s="24">
        <v>362.89</v>
      </c>
      <c r="G232" s="24">
        <v>496099.84000000003</v>
      </c>
      <c r="H232" s="24">
        <v>0</v>
      </c>
      <c r="I232" s="24">
        <v>23628.75</v>
      </c>
      <c r="J232" s="24">
        <v>0</v>
      </c>
      <c r="K232" s="24">
        <v>22825</v>
      </c>
      <c r="L232" s="24">
        <v>17846.38</v>
      </c>
      <c r="M232" s="24">
        <v>0</v>
      </c>
      <c r="N232" s="24">
        <v>1809.43</v>
      </c>
      <c r="O232" s="24">
        <v>24839.53</v>
      </c>
      <c r="P232" s="24">
        <v>10049.280000000001</v>
      </c>
      <c r="Q232" s="24">
        <v>2192.33</v>
      </c>
      <c r="R232" s="24">
        <v>0</v>
      </c>
      <c r="S232" s="24">
        <v>14249.5</v>
      </c>
      <c r="T232" s="3">
        <v>0</v>
      </c>
      <c r="U232" s="3">
        <v>0</v>
      </c>
      <c r="V232" s="3">
        <v>0</v>
      </c>
      <c r="W232" s="24">
        <v>0</v>
      </c>
      <c r="X232" s="24">
        <v>0</v>
      </c>
      <c r="Y232" s="24">
        <v>0</v>
      </c>
      <c r="Z232" s="24">
        <v>0</v>
      </c>
      <c r="AA232" s="24">
        <v>26882</v>
      </c>
      <c r="AB232">
        <v>222780.41</v>
      </c>
      <c r="AC232">
        <v>15538.66</v>
      </c>
      <c r="AD232">
        <v>112788.76</v>
      </c>
      <c r="AE232">
        <v>0</v>
      </c>
      <c r="AF232">
        <v>36438.29</v>
      </c>
      <c r="AG232">
        <v>0</v>
      </c>
      <c r="AH232">
        <v>14575.74</v>
      </c>
      <c r="AI232">
        <v>2377.85</v>
      </c>
      <c r="AJ232">
        <v>2351.4</v>
      </c>
      <c r="AK232">
        <v>5379.9</v>
      </c>
      <c r="AL232">
        <v>554.48</v>
      </c>
      <c r="AM232">
        <v>17312.61</v>
      </c>
      <c r="AN232">
        <v>1915.2</v>
      </c>
      <c r="AO232">
        <v>24800.9</v>
      </c>
      <c r="AP232">
        <v>2689.14</v>
      </c>
      <c r="AQ232">
        <v>10525.82</v>
      </c>
      <c r="AR232">
        <v>7825.91</v>
      </c>
      <c r="AS232">
        <v>1769.52</v>
      </c>
      <c r="AT232" s="25">
        <v>22851.73</v>
      </c>
      <c r="AU232">
        <v>3248.55</v>
      </c>
      <c r="AV232">
        <v>0</v>
      </c>
      <c r="AW232">
        <v>6114.2</v>
      </c>
      <c r="AX232">
        <v>2316.5</v>
      </c>
      <c r="AY232">
        <v>28122.2</v>
      </c>
      <c r="AZ232">
        <v>35385.78</v>
      </c>
      <c r="BA232">
        <v>996.88</v>
      </c>
      <c r="BB232">
        <v>39611.57</v>
      </c>
      <c r="BC232" s="24">
        <v>11942.57</v>
      </c>
      <c r="BD232" s="24">
        <v>0</v>
      </c>
      <c r="BE232" s="24">
        <v>0</v>
      </c>
      <c r="BF232" s="24">
        <v>0</v>
      </c>
      <c r="BG232" s="24">
        <v>0</v>
      </c>
      <c r="BH232" s="24">
        <v>0</v>
      </c>
      <c r="BI232" s="24">
        <v>16536.11</v>
      </c>
      <c r="BJ232" s="24">
        <v>0</v>
      </c>
      <c r="BK232" s="24">
        <v>0</v>
      </c>
      <c r="BL232" s="24">
        <v>1</v>
      </c>
      <c r="BM232" s="3">
        <v>0</v>
      </c>
      <c r="BN232" s="24">
        <v>5757.81</v>
      </c>
      <c r="BO232" s="24">
        <v>0</v>
      </c>
      <c r="BP232" s="24">
        <v>899</v>
      </c>
      <c r="BQ232" s="24">
        <v>0</v>
      </c>
      <c r="BR232" s="3">
        <v>165005.24</v>
      </c>
      <c r="BS232" s="3">
        <v>10242.19</v>
      </c>
      <c r="BT232" s="3">
        <v>0</v>
      </c>
      <c r="BU232" s="3">
        <v>0</v>
      </c>
      <c r="BV232" s="3">
        <v>0</v>
      </c>
      <c r="BW232" s="3"/>
      <c r="BX232" s="2">
        <v>165005.24</v>
      </c>
      <c r="BY232" s="24">
        <f t="shared" si="75"/>
        <v>165005.24</v>
      </c>
      <c r="BZ232" s="24">
        <f t="shared" si="76"/>
        <v>0</v>
      </c>
      <c r="CB232" s="24">
        <f t="shared" si="80"/>
        <v>10242.189999999999</v>
      </c>
      <c r="CC232" s="24">
        <f t="shared" si="77"/>
        <v>10242.19</v>
      </c>
      <c r="CD232" s="30">
        <f t="shared" si="78"/>
        <v>0</v>
      </c>
      <c r="CF232" s="24">
        <f t="shared" si="81"/>
        <v>165005.53000000014</v>
      </c>
      <c r="CG232" s="3">
        <f t="shared" si="82"/>
        <v>0</v>
      </c>
      <c r="CH232" s="24">
        <f t="shared" si="79"/>
        <v>-0.29000000015366822</v>
      </c>
    </row>
    <row r="233" spans="1:86" s="23" customFormat="1" ht="15" x14ac:dyDescent="0.25">
      <c r="A233" s="23">
        <v>3157</v>
      </c>
      <c r="B233" s="2" t="s">
        <v>645</v>
      </c>
      <c r="C233" s="23" t="s">
        <v>374</v>
      </c>
      <c r="D233" s="24">
        <v>164214.69</v>
      </c>
      <c r="E233" s="24">
        <v>0</v>
      </c>
      <c r="F233" s="24">
        <v>8507.77</v>
      </c>
      <c r="G233" s="24">
        <v>935091.5</v>
      </c>
      <c r="H233" s="24">
        <v>0</v>
      </c>
      <c r="I233" s="24">
        <v>40620.21</v>
      </c>
      <c r="J233" s="24">
        <v>0</v>
      </c>
      <c r="K233" s="24">
        <v>68911</v>
      </c>
      <c r="L233" s="24">
        <v>43648.88</v>
      </c>
      <c r="M233" s="24">
        <v>0</v>
      </c>
      <c r="N233" s="24">
        <v>1502</v>
      </c>
      <c r="O233" s="24">
        <v>15265.99</v>
      </c>
      <c r="P233" s="24">
        <v>14008.85</v>
      </c>
      <c r="Q233" s="24">
        <v>1669.44</v>
      </c>
      <c r="R233" s="24">
        <v>15.69</v>
      </c>
      <c r="S233" s="24">
        <v>0</v>
      </c>
      <c r="T233" s="3">
        <v>0</v>
      </c>
      <c r="U233" s="3">
        <v>0</v>
      </c>
      <c r="V233" s="3">
        <v>0</v>
      </c>
      <c r="W233" s="24">
        <v>0</v>
      </c>
      <c r="X233" s="24">
        <v>0</v>
      </c>
      <c r="Y233" s="24">
        <v>0</v>
      </c>
      <c r="Z233" s="24">
        <v>0</v>
      </c>
      <c r="AA233" s="24">
        <v>55078</v>
      </c>
      <c r="AB233">
        <v>569094.55000000005</v>
      </c>
      <c r="AC233">
        <v>15636.68</v>
      </c>
      <c r="AD233">
        <v>222629.72</v>
      </c>
      <c r="AE233">
        <v>26224.53</v>
      </c>
      <c r="AF233">
        <v>49985.73</v>
      </c>
      <c r="AG233">
        <v>0</v>
      </c>
      <c r="AH233">
        <v>22238.38</v>
      </c>
      <c r="AI233">
        <v>6518.88</v>
      </c>
      <c r="AJ233">
        <v>2218</v>
      </c>
      <c r="AK233">
        <v>10917.8</v>
      </c>
      <c r="AL233">
        <v>3272.85</v>
      </c>
      <c r="AM233">
        <v>6556.15</v>
      </c>
      <c r="AN233">
        <v>2511.6999999999998</v>
      </c>
      <c r="AO233">
        <v>3315.37</v>
      </c>
      <c r="AP233">
        <v>5292.29</v>
      </c>
      <c r="AQ233">
        <v>21430.34</v>
      </c>
      <c r="AR233">
        <v>16716.5</v>
      </c>
      <c r="AS233">
        <v>3580.93</v>
      </c>
      <c r="AT233">
        <v>31630.55</v>
      </c>
      <c r="AU233">
        <v>22717.52</v>
      </c>
      <c r="AV233">
        <v>0</v>
      </c>
      <c r="AW233">
        <v>6059.57</v>
      </c>
      <c r="AX233">
        <v>6073.75</v>
      </c>
      <c r="AY233">
        <v>9911.81</v>
      </c>
      <c r="AZ233">
        <v>75118.25</v>
      </c>
      <c r="BA233">
        <v>1403.52</v>
      </c>
      <c r="BB233">
        <v>25964.77</v>
      </c>
      <c r="BC233" s="24">
        <v>21411.24</v>
      </c>
      <c r="BD233" s="24">
        <v>0</v>
      </c>
      <c r="BE233" s="24">
        <v>0</v>
      </c>
      <c r="BF233" s="24">
        <v>0</v>
      </c>
      <c r="BG233" s="24">
        <v>0</v>
      </c>
      <c r="BH233" s="24">
        <v>0</v>
      </c>
      <c r="BI233" s="24">
        <v>20700.34</v>
      </c>
      <c r="BJ233" s="24">
        <v>0</v>
      </c>
      <c r="BK233" s="24">
        <v>0</v>
      </c>
      <c r="BL233" s="24">
        <v>1</v>
      </c>
      <c r="BM233" s="3">
        <v>0</v>
      </c>
      <c r="BN233" s="24">
        <v>0</v>
      </c>
      <c r="BO233" s="24">
        <v>0</v>
      </c>
      <c r="BP233" s="24">
        <v>0</v>
      </c>
      <c r="BQ233" s="24">
        <v>0</v>
      </c>
      <c r="BR233" s="3">
        <v>151595.07</v>
      </c>
      <c r="BS233" s="3">
        <v>29208.11</v>
      </c>
      <c r="BT233" s="3">
        <v>0</v>
      </c>
      <c r="BU233" s="3">
        <v>0</v>
      </c>
      <c r="BV233" s="3">
        <v>0</v>
      </c>
      <c r="BW233" s="3"/>
      <c r="BX233" s="2">
        <v>151595.07</v>
      </c>
      <c r="BY233" s="24">
        <f t="shared" si="75"/>
        <v>151595.07</v>
      </c>
      <c r="BZ233" s="24">
        <f t="shared" si="76"/>
        <v>0</v>
      </c>
      <c r="CB233" s="24">
        <f t="shared" si="80"/>
        <v>29208.11</v>
      </c>
      <c r="CC233" s="24">
        <f t="shared" si="77"/>
        <v>29208.11</v>
      </c>
      <c r="CD233" s="30">
        <f t="shared" si="78"/>
        <v>0</v>
      </c>
      <c r="CF233" s="24">
        <f t="shared" si="81"/>
        <v>151594.86999999965</v>
      </c>
      <c r="CG233" s="3">
        <f t="shared" si="82"/>
        <v>0</v>
      </c>
      <c r="CH233" s="3">
        <f t="shared" si="79"/>
        <v>0.2000000003608875</v>
      </c>
    </row>
    <row r="234" spans="1:86" s="23" customFormat="1" ht="15" x14ac:dyDescent="0.25">
      <c r="A234" s="23">
        <v>3161</v>
      </c>
      <c r="B234" s="2" t="s">
        <v>646</v>
      </c>
      <c r="C234" s="23" t="s">
        <v>356</v>
      </c>
      <c r="D234" s="24">
        <v>518073.59</v>
      </c>
      <c r="E234" s="24">
        <v>-2355.0700000000002</v>
      </c>
      <c r="F234" s="24">
        <v>17462.53</v>
      </c>
      <c r="G234" s="24">
        <v>1935473.01</v>
      </c>
      <c r="H234" s="24">
        <v>0</v>
      </c>
      <c r="I234" s="24">
        <v>100896.43</v>
      </c>
      <c r="J234" s="24">
        <v>0</v>
      </c>
      <c r="K234" s="24">
        <v>120119.32</v>
      </c>
      <c r="L234" s="24">
        <v>77358.98</v>
      </c>
      <c r="M234" s="24">
        <v>0</v>
      </c>
      <c r="N234" s="24">
        <v>0</v>
      </c>
      <c r="O234" s="24">
        <v>28067.9</v>
      </c>
      <c r="P234" s="24">
        <v>44439.65</v>
      </c>
      <c r="Q234" s="24">
        <v>7343.12</v>
      </c>
      <c r="R234" s="24">
        <v>969.29</v>
      </c>
      <c r="S234" s="24">
        <v>17351.64</v>
      </c>
      <c r="T234" s="3">
        <v>0</v>
      </c>
      <c r="U234" s="3">
        <v>0</v>
      </c>
      <c r="V234" s="3">
        <v>0</v>
      </c>
      <c r="W234" s="24">
        <v>0</v>
      </c>
      <c r="X234" s="24">
        <v>0</v>
      </c>
      <c r="Y234" s="24">
        <v>0</v>
      </c>
      <c r="Z234" s="24">
        <v>0</v>
      </c>
      <c r="AA234" s="24">
        <v>69949</v>
      </c>
      <c r="AB234">
        <v>1186228.07</v>
      </c>
      <c r="AC234">
        <v>26541.32</v>
      </c>
      <c r="AD234">
        <v>384020.27</v>
      </c>
      <c r="AE234">
        <v>0</v>
      </c>
      <c r="AF234">
        <v>97347.99</v>
      </c>
      <c r="AG234">
        <v>1.62</v>
      </c>
      <c r="AH234">
        <v>50006.39</v>
      </c>
      <c r="AI234">
        <v>8885.25</v>
      </c>
      <c r="AJ234">
        <v>1843.42</v>
      </c>
      <c r="AK234">
        <v>22097.8</v>
      </c>
      <c r="AL234">
        <v>9788.8799999999992</v>
      </c>
      <c r="AM234">
        <v>43698.8</v>
      </c>
      <c r="AN234">
        <v>3577.28</v>
      </c>
      <c r="AO234">
        <v>72466.86</v>
      </c>
      <c r="AP234">
        <v>8470.08</v>
      </c>
      <c r="AQ234">
        <v>47361.74</v>
      </c>
      <c r="AR234">
        <v>35328</v>
      </c>
      <c r="AS234">
        <v>3456.47</v>
      </c>
      <c r="AT234">
        <v>131550.85999999999</v>
      </c>
      <c r="AU234">
        <v>35658.980000000003</v>
      </c>
      <c r="AV234">
        <v>0</v>
      </c>
      <c r="AW234">
        <v>8864.42</v>
      </c>
      <c r="AX234">
        <v>12078</v>
      </c>
      <c r="AY234">
        <v>7851.16</v>
      </c>
      <c r="AZ234">
        <v>125861.75</v>
      </c>
      <c r="BA234">
        <v>64631.99</v>
      </c>
      <c r="BB234">
        <v>26040.25</v>
      </c>
      <c r="BC234" s="24">
        <v>33026.620000000003</v>
      </c>
      <c r="BD234" s="24">
        <v>0</v>
      </c>
      <c r="BE234" s="24">
        <v>0</v>
      </c>
      <c r="BF234" s="24">
        <v>0</v>
      </c>
      <c r="BG234" s="24">
        <v>0</v>
      </c>
      <c r="BH234" s="24">
        <v>528.28</v>
      </c>
      <c r="BI234" s="24">
        <v>28049.42</v>
      </c>
      <c r="BJ234" s="24">
        <v>0</v>
      </c>
      <c r="BK234" s="24">
        <v>0</v>
      </c>
      <c r="BL234" s="24">
        <v>1</v>
      </c>
      <c r="BM234" s="3">
        <v>0</v>
      </c>
      <c r="BN234" s="24">
        <v>7325.09</v>
      </c>
      <c r="BO234" s="24">
        <v>0</v>
      </c>
      <c r="BP234" s="24">
        <v>0</v>
      </c>
      <c r="BQ234" s="24">
        <v>0</v>
      </c>
      <c r="BR234" s="3">
        <v>473357.98</v>
      </c>
      <c r="BS234" s="3">
        <v>38186.86</v>
      </c>
      <c r="BT234" s="3">
        <v>0</v>
      </c>
      <c r="BU234" s="3">
        <v>-2883.3500000000004</v>
      </c>
      <c r="BV234" s="3">
        <v>0</v>
      </c>
      <c r="BW234" s="3"/>
      <c r="BX234" s="2">
        <v>470474.63</v>
      </c>
      <c r="BY234" s="24">
        <f t="shared" si="75"/>
        <v>470474.63</v>
      </c>
      <c r="BZ234" s="24">
        <f t="shared" si="76"/>
        <v>0</v>
      </c>
      <c r="CB234" s="24">
        <f t="shared" si="80"/>
        <v>38186.86</v>
      </c>
      <c r="CC234" s="24">
        <f t="shared" si="77"/>
        <v>38186.86</v>
      </c>
      <c r="CD234" s="30">
        <f t="shared" si="78"/>
        <v>0</v>
      </c>
      <c r="CF234" s="24">
        <f t="shared" si="81"/>
        <v>473357.65999999922</v>
      </c>
      <c r="CG234" s="3">
        <f t="shared" si="82"/>
        <v>-2883.3500000000004</v>
      </c>
      <c r="CH234" s="3">
        <f t="shared" si="79"/>
        <v>0.32000000078733137</v>
      </c>
    </row>
    <row r="235" spans="1:86" s="23" customFormat="1" ht="15" x14ac:dyDescent="0.25">
      <c r="A235" s="23">
        <v>3162</v>
      </c>
      <c r="B235" s="2" t="s">
        <v>647</v>
      </c>
      <c r="C235" s="23" t="s">
        <v>375</v>
      </c>
      <c r="D235" s="24">
        <v>-86046.26</v>
      </c>
      <c r="E235" s="24">
        <v>29383.27</v>
      </c>
      <c r="F235" s="24">
        <v>26756.720000000001</v>
      </c>
      <c r="G235" s="24">
        <v>768509.67</v>
      </c>
      <c r="H235" s="24">
        <v>0</v>
      </c>
      <c r="I235" s="24">
        <v>78486.67</v>
      </c>
      <c r="J235" s="24">
        <v>0</v>
      </c>
      <c r="K235" s="24">
        <v>59142</v>
      </c>
      <c r="L235" s="24">
        <v>35101.629999999997</v>
      </c>
      <c r="M235" s="24">
        <v>5315.45</v>
      </c>
      <c r="N235" s="24">
        <v>0</v>
      </c>
      <c r="O235" s="24">
        <v>32279.61</v>
      </c>
      <c r="P235" s="24">
        <v>12556.62</v>
      </c>
      <c r="Q235" s="24">
        <v>3964.86</v>
      </c>
      <c r="R235" s="24">
        <v>0</v>
      </c>
      <c r="S235" s="24">
        <v>6749.28</v>
      </c>
      <c r="T235" s="3">
        <v>0</v>
      </c>
      <c r="U235" s="3">
        <v>0</v>
      </c>
      <c r="V235" s="3">
        <v>0</v>
      </c>
      <c r="W235" s="24">
        <v>10432.11</v>
      </c>
      <c r="X235" s="24">
        <v>0</v>
      </c>
      <c r="Y235" s="24">
        <v>0</v>
      </c>
      <c r="Z235" s="24">
        <v>0</v>
      </c>
      <c r="AA235" s="24">
        <v>36876</v>
      </c>
      <c r="AB235">
        <v>507048.97</v>
      </c>
      <c r="AC235">
        <v>34677.839999999997</v>
      </c>
      <c r="AD235">
        <v>151408.95999999999</v>
      </c>
      <c r="AE235">
        <v>0</v>
      </c>
      <c r="AF235">
        <v>56966.89</v>
      </c>
      <c r="AG235">
        <v>0</v>
      </c>
      <c r="AH235">
        <v>16256.89</v>
      </c>
      <c r="AI235">
        <v>3764.77</v>
      </c>
      <c r="AJ235">
        <v>7788</v>
      </c>
      <c r="AK235">
        <v>8669.2900000000009</v>
      </c>
      <c r="AL235">
        <v>973.73</v>
      </c>
      <c r="AM235">
        <v>16871.45</v>
      </c>
      <c r="AN235">
        <v>1535.32</v>
      </c>
      <c r="AO235">
        <v>48855.16</v>
      </c>
      <c r="AP235">
        <v>6328.18</v>
      </c>
      <c r="AQ235">
        <v>22607.08</v>
      </c>
      <c r="AR235">
        <v>16966</v>
      </c>
      <c r="AS235">
        <v>1805.82</v>
      </c>
      <c r="AT235" s="25">
        <v>34850.74</v>
      </c>
      <c r="AU235">
        <v>5839.15</v>
      </c>
      <c r="AV235">
        <v>0</v>
      </c>
      <c r="AW235">
        <v>2097.84</v>
      </c>
      <c r="AX235">
        <v>4068</v>
      </c>
      <c r="AY235">
        <v>4386.08</v>
      </c>
      <c r="AZ235">
        <v>55073.86</v>
      </c>
      <c r="BA235">
        <v>8342.91</v>
      </c>
      <c r="BB235">
        <v>8605</v>
      </c>
      <c r="BC235" s="24">
        <v>23956.27</v>
      </c>
      <c r="BD235" s="24">
        <v>0</v>
      </c>
      <c r="BE235" s="24">
        <v>0</v>
      </c>
      <c r="BF235" s="24">
        <v>0</v>
      </c>
      <c r="BG235" s="24">
        <v>0</v>
      </c>
      <c r="BH235" s="24">
        <v>2880</v>
      </c>
      <c r="BI235" s="24">
        <v>19435.419999999998</v>
      </c>
      <c r="BJ235" s="24">
        <v>0</v>
      </c>
      <c r="BK235" s="24">
        <v>0</v>
      </c>
      <c r="BL235" s="24">
        <v>1</v>
      </c>
      <c r="BM235" s="3">
        <v>0</v>
      </c>
      <c r="BN235" s="24">
        <v>18632.8</v>
      </c>
      <c r="BO235" s="24">
        <v>2009.44</v>
      </c>
      <c r="BP235" s="24">
        <v>2239.52</v>
      </c>
      <c r="BQ235" s="24">
        <v>0</v>
      </c>
      <c r="BR235" s="3">
        <v>-96809.07</v>
      </c>
      <c r="BS235" s="3">
        <v>23310.38</v>
      </c>
      <c r="BT235" s="3">
        <v>0</v>
      </c>
      <c r="BU235" s="3">
        <v>36935.380000000005</v>
      </c>
      <c r="BV235" s="3">
        <v>0</v>
      </c>
      <c r="BW235" s="3"/>
      <c r="BX235" s="2">
        <v>-59873.69</v>
      </c>
      <c r="BY235" s="24">
        <f t="shared" si="75"/>
        <v>-59873.69</v>
      </c>
      <c r="BZ235" s="24">
        <f t="shared" si="76"/>
        <v>0</v>
      </c>
      <c r="CB235" s="24">
        <f t="shared" si="80"/>
        <v>23310.38</v>
      </c>
      <c r="CC235" s="24">
        <f t="shared" si="77"/>
        <v>23310.38</v>
      </c>
      <c r="CD235" s="30">
        <f t="shared" si="78"/>
        <v>0</v>
      </c>
      <c r="CF235" s="24">
        <f t="shared" si="81"/>
        <v>-96808.669999999693</v>
      </c>
      <c r="CG235" s="3">
        <f t="shared" si="82"/>
        <v>36935.380000000005</v>
      </c>
      <c r="CH235" s="3">
        <f t="shared" si="79"/>
        <v>-0.40000000031432137</v>
      </c>
    </row>
    <row r="236" spans="1:86" s="23" customFormat="1" ht="15" x14ac:dyDescent="0.25">
      <c r="A236" s="23">
        <v>3163</v>
      </c>
      <c r="B236" s="2" t="s">
        <v>648</v>
      </c>
      <c r="C236" s="23" t="s">
        <v>376</v>
      </c>
      <c r="D236" s="24">
        <v>-30173.49</v>
      </c>
      <c r="E236" s="24">
        <v>-25721.29</v>
      </c>
      <c r="F236" s="24">
        <v>6685.84</v>
      </c>
      <c r="G236" s="24">
        <v>586251.54</v>
      </c>
      <c r="H236" s="24">
        <v>0</v>
      </c>
      <c r="I236" s="24">
        <v>19230</v>
      </c>
      <c r="J236" s="24">
        <v>0</v>
      </c>
      <c r="K236" s="24">
        <v>36315</v>
      </c>
      <c r="L236" s="24">
        <v>22225.38</v>
      </c>
      <c r="M236" s="24">
        <v>0</v>
      </c>
      <c r="N236" s="24">
        <v>0</v>
      </c>
      <c r="O236" s="24">
        <v>917.88</v>
      </c>
      <c r="P236" s="24">
        <v>1643.86</v>
      </c>
      <c r="Q236" s="24">
        <v>15388.38</v>
      </c>
      <c r="R236" s="24">
        <v>9.19</v>
      </c>
      <c r="S236" s="24">
        <v>4319.18</v>
      </c>
      <c r="T236" s="3">
        <v>0</v>
      </c>
      <c r="U236" s="3">
        <v>0</v>
      </c>
      <c r="V236" s="3">
        <v>0</v>
      </c>
      <c r="W236" s="24">
        <v>2049.04</v>
      </c>
      <c r="X236" s="24">
        <v>0</v>
      </c>
      <c r="Y236" s="24">
        <v>0</v>
      </c>
      <c r="Z236" s="24">
        <v>0</v>
      </c>
      <c r="AA236" s="24">
        <v>32344</v>
      </c>
      <c r="AB236">
        <v>281935.15999999997</v>
      </c>
      <c r="AC236">
        <v>1045.8900000000001</v>
      </c>
      <c r="AD236">
        <v>144489.71</v>
      </c>
      <c r="AE236">
        <v>0</v>
      </c>
      <c r="AF236">
        <v>12826.1</v>
      </c>
      <c r="AG236">
        <v>0</v>
      </c>
      <c r="AH236">
        <v>6729.95</v>
      </c>
      <c r="AI236">
        <v>2343.5100000000002</v>
      </c>
      <c r="AJ236">
        <v>0</v>
      </c>
      <c r="AK236">
        <v>7834.71</v>
      </c>
      <c r="AL236">
        <v>1583.81</v>
      </c>
      <c r="AM236">
        <v>5051.41</v>
      </c>
      <c r="AN236">
        <v>2120.2800000000002</v>
      </c>
      <c r="AO236">
        <v>20699.61</v>
      </c>
      <c r="AP236">
        <v>2953.54</v>
      </c>
      <c r="AQ236">
        <v>16655.73</v>
      </c>
      <c r="AR236">
        <v>8682.6</v>
      </c>
      <c r="AS236">
        <v>16267.81</v>
      </c>
      <c r="AT236">
        <v>14856.04</v>
      </c>
      <c r="AU236">
        <v>8343.75</v>
      </c>
      <c r="AV236">
        <v>0</v>
      </c>
      <c r="AW236">
        <v>6653.73</v>
      </c>
      <c r="AX236">
        <v>3135.5</v>
      </c>
      <c r="AY236">
        <v>7631.67</v>
      </c>
      <c r="AZ236">
        <v>49766.58</v>
      </c>
      <c r="BA236">
        <v>26045.14</v>
      </c>
      <c r="BB236">
        <v>22765.8</v>
      </c>
      <c r="BC236" s="24">
        <v>12961.88</v>
      </c>
      <c r="BD236" s="24">
        <v>0</v>
      </c>
      <c r="BE236" s="24">
        <v>0</v>
      </c>
      <c r="BF236" s="24">
        <v>0</v>
      </c>
      <c r="BG236" s="24">
        <v>0</v>
      </c>
      <c r="BH236" s="24">
        <v>0</v>
      </c>
      <c r="BI236" s="24">
        <v>17068.38</v>
      </c>
      <c r="BJ236" s="24">
        <v>0</v>
      </c>
      <c r="BK236" s="24">
        <v>0</v>
      </c>
      <c r="BL236" s="24">
        <v>1</v>
      </c>
      <c r="BM236" s="3">
        <v>0</v>
      </c>
      <c r="BN236" s="24">
        <v>9421</v>
      </c>
      <c r="BO236" s="24">
        <v>0</v>
      </c>
      <c r="BP236" s="24">
        <v>3789</v>
      </c>
      <c r="BQ236" s="24">
        <v>0</v>
      </c>
      <c r="BR236" s="3">
        <v>5090.869999999999</v>
      </c>
      <c r="BS236" s="3">
        <v>10544.22</v>
      </c>
      <c r="BT236" s="3">
        <v>0</v>
      </c>
      <c r="BU236" s="3">
        <v>-23672.25</v>
      </c>
      <c r="BV236" s="3">
        <v>0</v>
      </c>
      <c r="BW236" s="3"/>
      <c r="BX236" s="2">
        <v>-18581.38</v>
      </c>
      <c r="BY236" s="24">
        <f t="shared" si="75"/>
        <v>-18581.38</v>
      </c>
      <c r="BZ236" s="24">
        <f t="shared" si="76"/>
        <v>0</v>
      </c>
      <c r="CB236" s="24">
        <f t="shared" si="80"/>
        <v>10544.220000000001</v>
      </c>
      <c r="CC236" s="24">
        <f t="shared" si="77"/>
        <v>10544.22</v>
      </c>
      <c r="CD236" s="30">
        <f t="shared" si="78"/>
        <v>0</v>
      </c>
      <c r="CF236" s="24">
        <f t="shared" si="81"/>
        <v>5091.0100000000093</v>
      </c>
      <c r="CG236" s="3">
        <f t="shared" si="82"/>
        <v>-23672.25</v>
      </c>
      <c r="CH236" s="3">
        <f t="shared" si="79"/>
        <v>-0.14000000001033186</v>
      </c>
    </row>
    <row r="237" spans="1:86" s="23" customFormat="1" ht="15" x14ac:dyDescent="0.25">
      <c r="A237" s="23">
        <v>3164</v>
      </c>
      <c r="B237" s="2" t="s">
        <v>649</v>
      </c>
      <c r="C237" s="23" t="s">
        <v>377</v>
      </c>
      <c r="D237" s="24">
        <v>172382.81</v>
      </c>
      <c r="E237" s="24">
        <v>0</v>
      </c>
      <c r="F237" s="24">
        <v>5189.58</v>
      </c>
      <c r="G237" s="24">
        <v>1154043.6100000001</v>
      </c>
      <c r="H237" s="24">
        <v>0</v>
      </c>
      <c r="I237" s="24">
        <v>12494.14</v>
      </c>
      <c r="J237" s="24">
        <v>0</v>
      </c>
      <c r="K237" s="24">
        <v>96905</v>
      </c>
      <c r="L237" s="24">
        <v>55462.5</v>
      </c>
      <c r="M237" s="24">
        <v>0</v>
      </c>
      <c r="N237" s="24">
        <v>0</v>
      </c>
      <c r="O237" s="24">
        <v>14113.37</v>
      </c>
      <c r="P237" s="24">
        <v>19500.45</v>
      </c>
      <c r="Q237" s="24">
        <v>251.66</v>
      </c>
      <c r="R237" s="24">
        <v>1691.56</v>
      </c>
      <c r="S237" s="24">
        <v>0</v>
      </c>
      <c r="T237" s="3">
        <v>0</v>
      </c>
      <c r="U237" s="3">
        <v>0</v>
      </c>
      <c r="V237" s="3">
        <v>0</v>
      </c>
      <c r="W237" s="24">
        <v>0</v>
      </c>
      <c r="X237" s="24">
        <v>0</v>
      </c>
      <c r="Y237" s="24">
        <v>0</v>
      </c>
      <c r="Z237" s="24">
        <v>0</v>
      </c>
      <c r="AA237" s="24">
        <v>41124</v>
      </c>
      <c r="AB237">
        <v>596321.36</v>
      </c>
      <c r="AC237">
        <v>3329.13</v>
      </c>
      <c r="AD237">
        <v>269297.90999999997</v>
      </c>
      <c r="AE237">
        <v>63267.78</v>
      </c>
      <c r="AF237">
        <v>74268.37</v>
      </c>
      <c r="AG237">
        <v>0</v>
      </c>
      <c r="AH237">
        <v>54509.33</v>
      </c>
      <c r="AI237">
        <v>5507.42</v>
      </c>
      <c r="AJ237">
        <v>1936.67</v>
      </c>
      <c r="AK237">
        <v>13073.24</v>
      </c>
      <c r="AL237">
        <v>3144.3</v>
      </c>
      <c r="AM237">
        <v>49936.62</v>
      </c>
      <c r="AN237">
        <v>1609.47</v>
      </c>
      <c r="AO237">
        <v>4388.3</v>
      </c>
      <c r="AP237">
        <v>7227.34</v>
      </c>
      <c r="AQ237">
        <v>36277.050000000003</v>
      </c>
      <c r="AR237">
        <v>20583.75</v>
      </c>
      <c r="AS237">
        <v>4129.82</v>
      </c>
      <c r="AT237">
        <v>36157.25</v>
      </c>
      <c r="AU237">
        <v>25774.51</v>
      </c>
      <c r="AV237">
        <v>0</v>
      </c>
      <c r="AW237">
        <v>15512.7</v>
      </c>
      <c r="AX237">
        <v>6566</v>
      </c>
      <c r="AY237">
        <v>7406.83</v>
      </c>
      <c r="AZ237">
        <v>83098.97</v>
      </c>
      <c r="BA237">
        <v>31325.22</v>
      </c>
      <c r="BB237">
        <v>7950</v>
      </c>
      <c r="BC237" s="24">
        <v>20675.580000000002</v>
      </c>
      <c r="BD237" s="24">
        <v>0</v>
      </c>
      <c r="BE237" s="24">
        <v>0</v>
      </c>
      <c r="BF237" s="24">
        <v>0</v>
      </c>
      <c r="BG237" s="24">
        <v>0</v>
      </c>
      <c r="BH237" s="24">
        <v>0</v>
      </c>
      <c r="BI237" s="24">
        <v>22289.64</v>
      </c>
      <c r="BJ237" s="24">
        <v>0</v>
      </c>
      <c r="BK237" s="24">
        <v>0</v>
      </c>
      <c r="BL237" s="24">
        <v>1</v>
      </c>
      <c r="BM237" s="3">
        <v>0</v>
      </c>
      <c r="BN237" s="24">
        <v>0</v>
      </c>
      <c r="BO237" s="24">
        <v>0</v>
      </c>
      <c r="BP237" s="24">
        <v>0</v>
      </c>
      <c r="BQ237" s="24">
        <v>0</v>
      </c>
      <c r="BR237" s="3">
        <v>124694.26</v>
      </c>
      <c r="BS237" s="3">
        <v>27479.22</v>
      </c>
      <c r="BT237" s="3">
        <v>0</v>
      </c>
      <c r="BU237" s="3">
        <v>0</v>
      </c>
      <c r="BV237" s="3">
        <v>0</v>
      </c>
      <c r="BW237" s="3"/>
      <c r="BX237" s="2">
        <v>124694.26</v>
      </c>
      <c r="BY237" s="24">
        <f t="shared" si="75"/>
        <v>124694.26</v>
      </c>
      <c r="BZ237" s="24">
        <f t="shared" si="76"/>
        <v>0</v>
      </c>
      <c r="CB237" s="24">
        <f t="shared" si="80"/>
        <v>27479.22</v>
      </c>
      <c r="CC237" s="24">
        <f t="shared" si="77"/>
        <v>27479.22</v>
      </c>
      <c r="CD237" s="30">
        <f t="shared" si="78"/>
        <v>0</v>
      </c>
      <c r="CF237" s="24">
        <f t="shared" si="81"/>
        <v>124694.17999999993</v>
      </c>
      <c r="CG237" s="3">
        <f t="shared" si="82"/>
        <v>0</v>
      </c>
      <c r="CH237" s="3">
        <f t="shared" si="79"/>
        <v>8.0000000059953891E-2</v>
      </c>
    </row>
    <row r="238" spans="1:86" s="23" customFormat="1" ht="15" x14ac:dyDescent="0.25">
      <c r="A238" s="23">
        <v>3306</v>
      </c>
      <c r="B238" s="2" t="s">
        <v>650</v>
      </c>
      <c r="C238" s="23" t="s">
        <v>378</v>
      </c>
      <c r="D238" s="24">
        <v>46628.38</v>
      </c>
      <c r="E238" s="24">
        <v>-930</v>
      </c>
      <c r="F238" s="24">
        <v>0</v>
      </c>
      <c r="G238" s="24">
        <v>273690.05</v>
      </c>
      <c r="H238" s="24">
        <v>0</v>
      </c>
      <c r="I238" s="24">
        <v>0</v>
      </c>
      <c r="J238" s="24">
        <v>0</v>
      </c>
      <c r="K238" s="24">
        <v>5540</v>
      </c>
      <c r="L238" s="24">
        <v>9612.3799999999992</v>
      </c>
      <c r="M238" s="24">
        <v>0</v>
      </c>
      <c r="N238" s="24">
        <v>0</v>
      </c>
      <c r="O238" s="24">
        <v>4656.84</v>
      </c>
      <c r="P238" s="24">
        <v>2317.1</v>
      </c>
      <c r="Q238" s="24">
        <v>0</v>
      </c>
      <c r="R238" s="24">
        <v>3.69</v>
      </c>
      <c r="S238" s="24">
        <v>0</v>
      </c>
      <c r="T238" s="3">
        <v>0</v>
      </c>
      <c r="U238" s="3">
        <v>0</v>
      </c>
      <c r="V238" s="3">
        <v>0</v>
      </c>
      <c r="W238" s="24">
        <v>1597</v>
      </c>
      <c r="X238" s="24">
        <v>0</v>
      </c>
      <c r="Y238" s="24">
        <v>0</v>
      </c>
      <c r="Z238" s="24">
        <v>0</v>
      </c>
      <c r="AA238" s="24">
        <v>20744</v>
      </c>
      <c r="AB238">
        <v>131048.33</v>
      </c>
      <c r="AC238">
        <v>5712.28</v>
      </c>
      <c r="AD238">
        <v>46618.57</v>
      </c>
      <c r="AE238">
        <v>0</v>
      </c>
      <c r="AF238">
        <v>16898.259999999998</v>
      </c>
      <c r="AG238">
        <v>0</v>
      </c>
      <c r="AH238">
        <v>2661.64</v>
      </c>
      <c r="AI238">
        <v>332</v>
      </c>
      <c r="AJ238">
        <v>5870.21</v>
      </c>
      <c r="AK238">
        <v>2717.17</v>
      </c>
      <c r="AL238">
        <v>548.96</v>
      </c>
      <c r="AM238">
        <v>8151.29</v>
      </c>
      <c r="AN238">
        <v>823.42</v>
      </c>
      <c r="AO238">
        <v>14302.4</v>
      </c>
      <c r="AP238">
        <v>323.38</v>
      </c>
      <c r="AQ238">
        <v>7088</v>
      </c>
      <c r="AR238">
        <v>686.08</v>
      </c>
      <c r="AS238">
        <v>868.64</v>
      </c>
      <c r="AT238">
        <v>13826.96</v>
      </c>
      <c r="AU238">
        <v>7411.98</v>
      </c>
      <c r="AV238">
        <v>0</v>
      </c>
      <c r="AW238">
        <v>1037.6400000000001</v>
      </c>
      <c r="AX238">
        <v>734.5</v>
      </c>
      <c r="AY238">
        <v>55544</v>
      </c>
      <c r="AZ238">
        <v>23012.42</v>
      </c>
      <c r="BA238">
        <v>0</v>
      </c>
      <c r="BB238">
        <v>7718.33</v>
      </c>
      <c r="BC238" s="24">
        <v>6404.93</v>
      </c>
      <c r="BD238" s="24">
        <v>0</v>
      </c>
      <c r="BE238" s="24">
        <v>0</v>
      </c>
      <c r="BF238" s="24">
        <v>0</v>
      </c>
      <c r="BG238" s="24">
        <v>0</v>
      </c>
      <c r="BH238" s="24">
        <v>0</v>
      </c>
      <c r="BI238" s="24">
        <v>0</v>
      </c>
      <c r="BJ238" s="24">
        <v>0</v>
      </c>
      <c r="BK238" s="24">
        <v>0</v>
      </c>
      <c r="BL238" s="24">
        <v>1</v>
      </c>
      <c r="BM238" s="3">
        <v>0</v>
      </c>
      <c r="BN238" s="24">
        <v>0</v>
      </c>
      <c r="BO238" s="24">
        <v>0</v>
      </c>
      <c r="BP238" s="24">
        <v>0</v>
      </c>
      <c r="BQ238" s="24">
        <v>0</v>
      </c>
      <c r="BR238" s="3">
        <v>2851.26</v>
      </c>
      <c r="BS238" s="3">
        <v>0</v>
      </c>
      <c r="BT238" s="3">
        <v>0</v>
      </c>
      <c r="BU238" s="3">
        <v>667</v>
      </c>
      <c r="BV238" s="3">
        <v>0</v>
      </c>
      <c r="BW238" s="3"/>
      <c r="BX238" s="2">
        <v>3518.26</v>
      </c>
      <c r="BY238" s="24">
        <f t="shared" si="75"/>
        <v>3518.26</v>
      </c>
      <c r="BZ238" s="24">
        <f t="shared" si="76"/>
        <v>0</v>
      </c>
      <c r="CB238" s="24">
        <f t="shared" si="80"/>
        <v>0</v>
      </c>
      <c r="CC238" s="24">
        <f t="shared" si="77"/>
        <v>0</v>
      </c>
      <c r="CD238" s="30">
        <f t="shared" si="78"/>
        <v>0</v>
      </c>
      <c r="CF238" s="24">
        <f t="shared" si="81"/>
        <v>2851.0499999999302</v>
      </c>
      <c r="CG238" s="3">
        <f t="shared" si="82"/>
        <v>667</v>
      </c>
      <c r="CH238" s="3">
        <f t="shared" si="79"/>
        <v>0.21000000007006747</v>
      </c>
    </row>
    <row r="239" spans="1:86" s="23" customFormat="1" ht="15" x14ac:dyDescent="0.25">
      <c r="A239" s="23">
        <v>3312</v>
      </c>
      <c r="B239" s="2" t="s">
        <v>651</v>
      </c>
      <c r="C239" s="23" t="s">
        <v>379</v>
      </c>
      <c r="D239" s="24">
        <v>-148024.89000000001</v>
      </c>
      <c r="E239" s="24">
        <v>141939.03</v>
      </c>
      <c r="F239" s="24">
        <v>0</v>
      </c>
      <c r="G239" s="24">
        <v>461420.89</v>
      </c>
      <c r="H239" s="24">
        <v>0</v>
      </c>
      <c r="I239" s="24">
        <v>11510.88</v>
      </c>
      <c r="J239" s="24">
        <v>0</v>
      </c>
      <c r="K239" s="24">
        <v>30736</v>
      </c>
      <c r="L239" s="24">
        <v>19428.38</v>
      </c>
      <c r="M239" s="24">
        <v>0</v>
      </c>
      <c r="N239" s="24">
        <v>120</v>
      </c>
      <c r="O239" s="24">
        <v>20121.48</v>
      </c>
      <c r="P239" s="24">
        <v>11248.37</v>
      </c>
      <c r="Q239" s="24">
        <v>915.72</v>
      </c>
      <c r="R239" s="24">
        <v>97.64</v>
      </c>
      <c r="S239" s="24">
        <v>1371.25</v>
      </c>
      <c r="T239" s="3">
        <v>0</v>
      </c>
      <c r="U239" s="3">
        <v>0</v>
      </c>
      <c r="V239" s="3">
        <v>0</v>
      </c>
      <c r="W239" s="24">
        <v>22295.09</v>
      </c>
      <c r="X239" s="24">
        <v>0</v>
      </c>
      <c r="Y239" s="24">
        <v>0</v>
      </c>
      <c r="Z239" s="24">
        <v>0</v>
      </c>
      <c r="AA239" s="24">
        <v>26222</v>
      </c>
      <c r="AB239">
        <v>289078.87</v>
      </c>
      <c r="AC239">
        <v>2104.91</v>
      </c>
      <c r="AD239">
        <v>97838.66</v>
      </c>
      <c r="AE239">
        <v>17993.03</v>
      </c>
      <c r="AF239">
        <v>33083.839999999997</v>
      </c>
      <c r="AG239">
        <v>0</v>
      </c>
      <c r="AH239">
        <v>15788.77</v>
      </c>
      <c r="AI239">
        <v>505</v>
      </c>
      <c r="AJ239">
        <v>680.95</v>
      </c>
      <c r="AK239">
        <v>5128.58</v>
      </c>
      <c r="AL239">
        <v>2114.2600000000002</v>
      </c>
      <c r="AM239">
        <v>7911.58</v>
      </c>
      <c r="AN239">
        <v>619.4</v>
      </c>
      <c r="AO239">
        <v>1351.99</v>
      </c>
      <c r="AP239">
        <v>2599.12</v>
      </c>
      <c r="AQ239">
        <v>17070.599999999999</v>
      </c>
      <c r="AR239">
        <v>1971.2</v>
      </c>
      <c r="AS239">
        <v>2411.8000000000002</v>
      </c>
      <c r="AT239">
        <v>16794.57</v>
      </c>
      <c r="AU239">
        <v>1924.2</v>
      </c>
      <c r="AV239">
        <v>0</v>
      </c>
      <c r="AW239">
        <v>3659.26</v>
      </c>
      <c r="AX239">
        <v>2203.5</v>
      </c>
      <c r="AY239">
        <v>3852.16</v>
      </c>
      <c r="AZ239">
        <v>35743.5</v>
      </c>
      <c r="BA239">
        <v>3555.05</v>
      </c>
      <c r="BB239">
        <v>8160.84</v>
      </c>
      <c r="BC239" s="24">
        <v>14321.18</v>
      </c>
      <c r="BD239" s="24">
        <v>0</v>
      </c>
      <c r="BE239" s="24">
        <v>0</v>
      </c>
      <c r="BF239" s="24">
        <v>0</v>
      </c>
      <c r="BG239" s="24">
        <v>0</v>
      </c>
      <c r="BH239" s="24">
        <v>0</v>
      </c>
      <c r="BI239" s="24">
        <v>0</v>
      </c>
      <c r="BJ239" s="24">
        <v>0</v>
      </c>
      <c r="BK239" s="24">
        <v>0</v>
      </c>
      <c r="BL239" s="24">
        <v>1</v>
      </c>
      <c r="BM239" s="3">
        <v>0</v>
      </c>
      <c r="BN239" s="24">
        <v>0</v>
      </c>
      <c r="BO239" s="24">
        <v>0</v>
      </c>
      <c r="BP239" s="24">
        <v>0</v>
      </c>
      <c r="BQ239" s="24">
        <v>0</v>
      </c>
      <c r="BR239" s="3">
        <v>-153299.16</v>
      </c>
      <c r="BS239" s="3">
        <v>0</v>
      </c>
      <c r="BT239" s="3">
        <v>0</v>
      </c>
      <c r="BU239" s="3">
        <v>164234.12</v>
      </c>
      <c r="BV239" s="3">
        <v>0</v>
      </c>
      <c r="BW239" s="3"/>
      <c r="BX239" s="2">
        <v>10934.96</v>
      </c>
      <c r="BY239" s="24">
        <f t="shared" si="75"/>
        <v>10934.959999999992</v>
      </c>
      <c r="BZ239" s="24">
        <f t="shared" si="76"/>
        <v>0</v>
      </c>
      <c r="CB239" s="24">
        <f t="shared" si="80"/>
        <v>0</v>
      </c>
      <c r="CC239" s="24">
        <f t="shared" si="77"/>
        <v>0</v>
      </c>
      <c r="CD239" s="30">
        <f t="shared" si="78"/>
        <v>0</v>
      </c>
      <c r="CF239" s="24">
        <f t="shared" si="81"/>
        <v>-153299.10000000009</v>
      </c>
      <c r="CG239" s="3">
        <f t="shared" si="82"/>
        <v>164234.12</v>
      </c>
      <c r="CH239" s="3">
        <f t="shared" si="79"/>
        <v>-5.9999999910360202E-2</v>
      </c>
    </row>
    <row r="240" spans="1:86" s="23" customFormat="1" ht="15" x14ac:dyDescent="0.25">
      <c r="A240" s="23">
        <v>3315</v>
      </c>
      <c r="B240" s="2" t="s">
        <v>652</v>
      </c>
      <c r="C240" s="23" t="s">
        <v>380</v>
      </c>
      <c r="D240" s="24">
        <v>28529.17</v>
      </c>
      <c r="E240" s="24">
        <v>5851.15</v>
      </c>
      <c r="F240" s="24">
        <v>0</v>
      </c>
      <c r="G240" s="24">
        <v>580840.36</v>
      </c>
      <c r="H240" s="24">
        <v>0</v>
      </c>
      <c r="I240" s="24">
        <v>14066.94</v>
      </c>
      <c r="J240" s="24">
        <v>0</v>
      </c>
      <c r="K240" s="24">
        <v>18630</v>
      </c>
      <c r="L240" s="24">
        <v>21794.75</v>
      </c>
      <c r="M240" s="24">
        <v>0</v>
      </c>
      <c r="N240" s="24">
        <v>0</v>
      </c>
      <c r="O240" s="24">
        <v>12537.45</v>
      </c>
      <c r="P240" s="24">
        <v>12879.95</v>
      </c>
      <c r="Q240" s="24">
        <v>22440.16</v>
      </c>
      <c r="R240" s="24">
        <v>0</v>
      </c>
      <c r="S240" s="24">
        <v>0</v>
      </c>
      <c r="T240" s="3">
        <v>0</v>
      </c>
      <c r="U240" s="3">
        <v>0</v>
      </c>
      <c r="V240" s="3">
        <v>0</v>
      </c>
      <c r="W240" s="24">
        <v>13664.5</v>
      </c>
      <c r="X240" s="24">
        <v>0</v>
      </c>
      <c r="Y240" s="24">
        <v>0</v>
      </c>
      <c r="Z240" s="24">
        <v>0</v>
      </c>
      <c r="AA240" s="24">
        <v>35225</v>
      </c>
      <c r="AB240">
        <v>363869.41</v>
      </c>
      <c r="AC240">
        <v>1272.43</v>
      </c>
      <c r="AD240">
        <v>113263.75</v>
      </c>
      <c r="AE240">
        <v>17695.830000000002</v>
      </c>
      <c r="AF240">
        <v>35683.53</v>
      </c>
      <c r="AG240">
        <v>84.01</v>
      </c>
      <c r="AH240">
        <v>26261.58</v>
      </c>
      <c r="AI240">
        <v>1134</v>
      </c>
      <c r="AJ240">
        <v>1448.8</v>
      </c>
      <c r="AK240">
        <v>8020.78</v>
      </c>
      <c r="AL240">
        <v>872.3</v>
      </c>
      <c r="AM240">
        <v>9529.82</v>
      </c>
      <c r="AN240">
        <v>904.68</v>
      </c>
      <c r="AO240">
        <v>1232.57</v>
      </c>
      <c r="AP240">
        <v>2231.44</v>
      </c>
      <c r="AQ240">
        <v>11127.19</v>
      </c>
      <c r="AR240">
        <v>1996.8</v>
      </c>
      <c r="AS240">
        <v>1933.77</v>
      </c>
      <c r="AT240">
        <v>8754.27</v>
      </c>
      <c r="AU240">
        <v>9236.9500000000007</v>
      </c>
      <c r="AV240">
        <v>0</v>
      </c>
      <c r="AW240">
        <v>3396.2</v>
      </c>
      <c r="AX240">
        <v>3644.25</v>
      </c>
      <c r="AY240">
        <v>1635</v>
      </c>
      <c r="AZ240">
        <v>45069.86</v>
      </c>
      <c r="BA240">
        <v>30988.92</v>
      </c>
      <c r="BB240">
        <v>11428.63</v>
      </c>
      <c r="BC240" s="24">
        <v>16602.72</v>
      </c>
      <c r="BD240" s="24">
        <v>0</v>
      </c>
      <c r="BE240" s="24">
        <v>0</v>
      </c>
      <c r="BF240" s="24">
        <v>0</v>
      </c>
      <c r="BG240" s="24">
        <v>6501.73</v>
      </c>
      <c r="BH240" s="24">
        <v>0</v>
      </c>
      <c r="BI240" s="24">
        <v>0</v>
      </c>
      <c r="BJ240" s="24">
        <v>0</v>
      </c>
      <c r="BK240" s="24">
        <v>0</v>
      </c>
      <c r="BL240" s="24">
        <v>1</v>
      </c>
      <c r="BM240" s="3">
        <v>0</v>
      </c>
      <c r="BN240" s="24">
        <v>0</v>
      </c>
      <c r="BO240" s="24">
        <v>0</v>
      </c>
      <c r="BP240" s="24">
        <v>0</v>
      </c>
      <c r="BQ240" s="24">
        <v>0</v>
      </c>
      <c r="BR240" s="3">
        <v>17624.449999999997</v>
      </c>
      <c r="BS240" s="3">
        <v>0</v>
      </c>
      <c r="BT240" s="3">
        <v>0</v>
      </c>
      <c r="BU240" s="3">
        <v>13013.920000000002</v>
      </c>
      <c r="BV240" s="3">
        <v>0</v>
      </c>
      <c r="BW240" s="3"/>
      <c r="BX240" s="2">
        <v>30638.37</v>
      </c>
      <c r="BY240" s="24">
        <f t="shared" si="75"/>
        <v>30638.37</v>
      </c>
      <c r="BZ240" s="24">
        <f t="shared" si="76"/>
        <v>0</v>
      </c>
      <c r="CB240" s="24">
        <f t="shared" si="80"/>
        <v>0</v>
      </c>
      <c r="CC240" s="24">
        <f t="shared" si="77"/>
        <v>0</v>
      </c>
      <c r="CD240" s="30">
        <f t="shared" si="78"/>
        <v>0</v>
      </c>
      <c r="CF240" s="24">
        <f t="shared" si="81"/>
        <v>17624.290000000037</v>
      </c>
      <c r="CG240" s="3">
        <f t="shared" si="82"/>
        <v>13013.920000000002</v>
      </c>
      <c r="CH240" s="3">
        <f t="shared" si="79"/>
        <v>0.15999999995983671</v>
      </c>
    </row>
    <row r="241" spans="1:86" s="23" customFormat="1" ht="15" x14ac:dyDescent="0.25">
      <c r="A241" s="23">
        <v>3316</v>
      </c>
      <c r="B241" s="2" t="s">
        <v>653</v>
      </c>
      <c r="C241" s="23" t="s">
        <v>381</v>
      </c>
      <c r="D241" s="24">
        <v>175391.61</v>
      </c>
      <c r="E241" s="24">
        <v>-15787.68</v>
      </c>
      <c r="F241" s="24">
        <v>30146.73</v>
      </c>
      <c r="G241" s="24">
        <v>968287.42</v>
      </c>
      <c r="H241" s="24">
        <v>0</v>
      </c>
      <c r="I241" s="24">
        <v>17567.330000000002</v>
      </c>
      <c r="J241" s="24">
        <v>0</v>
      </c>
      <c r="K241" s="24">
        <v>117486.8</v>
      </c>
      <c r="L241" s="24">
        <v>52721.25</v>
      </c>
      <c r="M241" s="24">
        <v>0</v>
      </c>
      <c r="N241" s="24">
        <v>0</v>
      </c>
      <c r="O241" s="24">
        <v>14921.96</v>
      </c>
      <c r="P241" s="24">
        <v>12580.7</v>
      </c>
      <c r="Q241" s="24">
        <v>6937.71</v>
      </c>
      <c r="R241" s="24">
        <v>0</v>
      </c>
      <c r="S241" s="24">
        <v>7200</v>
      </c>
      <c r="T241" s="3">
        <v>0</v>
      </c>
      <c r="U241" s="3">
        <v>0</v>
      </c>
      <c r="V241" s="3">
        <v>0</v>
      </c>
      <c r="W241" s="24">
        <v>0</v>
      </c>
      <c r="X241" s="24">
        <v>0</v>
      </c>
      <c r="Y241" s="24">
        <v>0</v>
      </c>
      <c r="Z241" s="24">
        <v>0</v>
      </c>
      <c r="AA241" s="24">
        <v>38274</v>
      </c>
      <c r="AB241">
        <v>610309.19999999995</v>
      </c>
      <c r="AC241">
        <v>32600.22</v>
      </c>
      <c r="AD241">
        <v>247042.27</v>
      </c>
      <c r="AE241">
        <v>45293.59</v>
      </c>
      <c r="AF241">
        <v>58042.05</v>
      </c>
      <c r="AG241">
        <v>0</v>
      </c>
      <c r="AH241">
        <v>30033.85</v>
      </c>
      <c r="AI241">
        <v>1456.2</v>
      </c>
      <c r="AJ241">
        <v>917</v>
      </c>
      <c r="AK241">
        <v>11417.42</v>
      </c>
      <c r="AL241">
        <v>1386.21</v>
      </c>
      <c r="AM241">
        <v>13660.16</v>
      </c>
      <c r="AN241">
        <v>2083.4499999999998</v>
      </c>
      <c r="AO241">
        <v>9309.44</v>
      </c>
      <c r="AP241">
        <v>7946.89</v>
      </c>
      <c r="AQ241">
        <v>26214.38</v>
      </c>
      <c r="AR241">
        <v>3737.6</v>
      </c>
      <c r="AS241">
        <v>2370.69</v>
      </c>
      <c r="AT241" s="25">
        <v>41734.1</v>
      </c>
      <c r="AU241">
        <v>30425.62</v>
      </c>
      <c r="AV241">
        <v>0</v>
      </c>
      <c r="AW241">
        <v>2274.5500000000002</v>
      </c>
      <c r="AX241">
        <v>5971.25</v>
      </c>
      <c r="AY241">
        <v>11045.34</v>
      </c>
      <c r="AZ241">
        <v>68117.25</v>
      </c>
      <c r="BA241">
        <v>19027.5</v>
      </c>
      <c r="BB241">
        <v>7829.17</v>
      </c>
      <c r="BC241" s="24">
        <v>19639.169999999998</v>
      </c>
      <c r="BD241" s="24">
        <v>0</v>
      </c>
      <c r="BE241" s="24">
        <v>0</v>
      </c>
      <c r="BF241" s="24">
        <v>0</v>
      </c>
      <c r="BG241" s="24">
        <v>0</v>
      </c>
      <c r="BH241" s="24">
        <v>0</v>
      </c>
      <c r="BI241" s="24">
        <v>0</v>
      </c>
      <c r="BJ241" s="24">
        <v>0</v>
      </c>
      <c r="BK241" s="24">
        <v>0</v>
      </c>
      <c r="BL241" s="24">
        <v>1</v>
      </c>
      <c r="BM241" s="3">
        <v>0</v>
      </c>
      <c r="BN241" s="24">
        <v>10116</v>
      </c>
      <c r="BO241" s="24">
        <v>0</v>
      </c>
      <c r="BP241" s="24">
        <v>0</v>
      </c>
      <c r="BQ241" s="24">
        <v>0</v>
      </c>
      <c r="BR241" s="3">
        <v>101484.57</v>
      </c>
      <c r="BS241" s="3">
        <v>0</v>
      </c>
      <c r="BT241" s="3">
        <v>20030.73</v>
      </c>
      <c r="BU241" s="3">
        <v>-15787.68</v>
      </c>
      <c r="BV241" s="3">
        <v>0</v>
      </c>
      <c r="BW241" s="3"/>
      <c r="BX241" s="2">
        <v>85696.89</v>
      </c>
      <c r="BY241" s="24">
        <f t="shared" si="75"/>
        <v>85696.890000000014</v>
      </c>
      <c r="BZ241" s="24">
        <f t="shared" si="76"/>
        <v>0</v>
      </c>
      <c r="CB241" s="24">
        <f t="shared" si="80"/>
        <v>20030.73</v>
      </c>
      <c r="CC241" s="24">
        <f t="shared" si="77"/>
        <v>20030.73</v>
      </c>
      <c r="CD241" s="30">
        <f t="shared" si="78"/>
        <v>0</v>
      </c>
      <c r="CF241" s="24">
        <f t="shared" si="81"/>
        <v>101484.20999999996</v>
      </c>
      <c r="CG241" s="3">
        <f t="shared" si="82"/>
        <v>-15787.68</v>
      </c>
      <c r="CH241" s="3">
        <f t="shared" si="79"/>
        <v>0.36000000005151378</v>
      </c>
    </row>
    <row r="242" spans="1:86" s="23" customFormat="1" ht="15" x14ac:dyDescent="0.25">
      <c r="A242" s="23">
        <v>3317</v>
      </c>
      <c r="B242" s="2" t="s">
        <v>654</v>
      </c>
      <c r="C242" s="23" t="s">
        <v>382</v>
      </c>
      <c r="D242" s="24">
        <v>33809.040000000001</v>
      </c>
      <c r="E242" s="24">
        <v>1196.8800000000001</v>
      </c>
      <c r="F242" s="24">
        <v>0</v>
      </c>
      <c r="G242" s="24">
        <v>427728.94</v>
      </c>
      <c r="H242" s="24">
        <v>0</v>
      </c>
      <c r="I242" s="24">
        <v>2501.62</v>
      </c>
      <c r="J242" s="24">
        <v>0</v>
      </c>
      <c r="K242" s="24">
        <v>23850</v>
      </c>
      <c r="L242" s="24">
        <v>15530.38</v>
      </c>
      <c r="M242" s="24">
        <v>0</v>
      </c>
      <c r="N242" s="24">
        <v>0</v>
      </c>
      <c r="O242" s="24">
        <v>7272.57</v>
      </c>
      <c r="P242" s="24">
        <v>12234.34</v>
      </c>
      <c r="Q242" s="24">
        <v>3508.11</v>
      </c>
      <c r="R242" s="24">
        <v>5.43</v>
      </c>
      <c r="S242" s="24">
        <v>4240.3999999999996</v>
      </c>
      <c r="T242" s="3">
        <v>0</v>
      </c>
      <c r="U242" s="3">
        <v>0</v>
      </c>
      <c r="V242" s="3">
        <v>0</v>
      </c>
      <c r="W242" s="24">
        <v>11884.62</v>
      </c>
      <c r="X242" s="24">
        <v>0</v>
      </c>
      <c r="Y242" s="24">
        <v>0</v>
      </c>
      <c r="Z242" s="24">
        <v>0</v>
      </c>
      <c r="AA242" s="24">
        <v>29563</v>
      </c>
      <c r="AB242">
        <v>223166.83</v>
      </c>
      <c r="AC242">
        <v>14713.33</v>
      </c>
      <c r="AD242">
        <v>102636.13</v>
      </c>
      <c r="AE242">
        <v>0</v>
      </c>
      <c r="AF242">
        <v>28870.49</v>
      </c>
      <c r="AG242">
        <v>26.47</v>
      </c>
      <c r="AH242">
        <v>9310.77</v>
      </c>
      <c r="AI242">
        <v>674</v>
      </c>
      <c r="AJ242">
        <v>0</v>
      </c>
      <c r="AK242">
        <v>4620.46</v>
      </c>
      <c r="AL242">
        <v>1028.51</v>
      </c>
      <c r="AM242">
        <v>8697.01</v>
      </c>
      <c r="AN242">
        <v>2573.14</v>
      </c>
      <c r="AO242">
        <v>13565.26</v>
      </c>
      <c r="AP242">
        <v>1770.85</v>
      </c>
      <c r="AQ242">
        <v>11785.23</v>
      </c>
      <c r="AR242">
        <v>942.08</v>
      </c>
      <c r="AS242">
        <v>2021.75</v>
      </c>
      <c r="AT242">
        <v>28733.41</v>
      </c>
      <c r="AU242">
        <v>6564.22</v>
      </c>
      <c r="AV242">
        <v>0</v>
      </c>
      <c r="AW242">
        <v>4252.74</v>
      </c>
      <c r="AX242">
        <v>1808</v>
      </c>
      <c r="AY242">
        <v>9738.7599999999948</v>
      </c>
      <c r="AZ242">
        <v>35333.96</v>
      </c>
      <c r="BA242">
        <v>0</v>
      </c>
      <c r="BB242">
        <v>9789</v>
      </c>
      <c r="BC242" s="24">
        <v>7085.01</v>
      </c>
      <c r="BD242" s="24">
        <v>0</v>
      </c>
      <c r="BE242" s="24">
        <v>0</v>
      </c>
      <c r="BF242" s="24">
        <v>0</v>
      </c>
      <c r="BG242" s="24">
        <v>5090.9399999999996</v>
      </c>
      <c r="BH242" s="24">
        <v>0</v>
      </c>
      <c r="BI242" s="24">
        <v>0</v>
      </c>
      <c r="BJ242" s="24">
        <v>0</v>
      </c>
      <c r="BK242" s="24">
        <v>0</v>
      </c>
      <c r="BL242" s="24">
        <v>1</v>
      </c>
      <c r="BM242" s="3">
        <v>0</v>
      </c>
      <c r="BN242" s="24">
        <v>0</v>
      </c>
      <c r="BO242" s="24">
        <v>0</v>
      </c>
      <c r="BP242" s="24">
        <v>0</v>
      </c>
      <c r="BQ242" s="24">
        <v>0</v>
      </c>
      <c r="BR242" s="3">
        <v>30536.079999999998</v>
      </c>
      <c r="BS242" s="3">
        <v>0</v>
      </c>
      <c r="BT242" s="3">
        <v>0</v>
      </c>
      <c r="BU242" s="3">
        <v>7990.56</v>
      </c>
      <c r="BV242" s="3">
        <v>0</v>
      </c>
      <c r="BW242" s="3"/>
      <c r="BX242" s="2">
        <v>38526.639999999999</v>
      </c>
      <c r="BY242" s="24">
        <f t="shared" si="75"/>
        <v>38526.639999999999</v>
      </c>
      <c r="BZ242" s="24">
        <f t="shared" si="76"/>
        <v>0</v>
      </c>
      <c r="CB242" s="24">
        <f t="shared" si="80"/>
        <v>0</v>
      </c>
      <c r="CC242" s="24">
        <f t="shared" si="77"/>
        <v>0</v>
      </c>
      <c r="CD242" s="30">
        <f t="shared" si="78"/>
        <v>0</v>
      </c>
      <c r="CF242" s="24">
        <f t="shared" si="81"/>
        <v>30536.420000000158</v>
      </c>
      <c r="CG242" s="3">
        <f t="shared" si="82"/>
        <v>7990.56</v>
      </c>
      <c r="CH242" s="3">
        <f t="shared" si="79"/>
        <v>-0.34000000015930709</v>
      </c>
    </row>
    <row r="243" spans="1:86" s="23" customFormat="1" ht="15" x14ac:dyDescent="0.25">
      <c r="A243" s="23">
        <v>3319</v>
      </c>
      <c r="B243" s="2" t="s">
        <v>655</v>
      </c>
      <c r="C243" s="23" t="s">
        <v>383</v>
      </c>
      <c r="D243" s="24">
        <v>283746.65000000002</v>
      </c>
      <c r="E243" s="24">
        <v>10790.8</v>
      </c>
      <c r="F243" s="24">
        <v>0</v>
      </c>
      <c r="G243" s="24">
        <v>620417.78</v>
      </c>
      <c r="H243" s="24">
        <v>0</v>
      </c>
      <c r="I243" s="24">
        <v>8757.19</v>
      </c>
      <c r="J243" s="24">
        <v>0</v>
      </c>
      <c r="K243" s="24">
        <v>37340</v>
      </c>
      <c r="L243" s="24">
        <v>26687.75</v>
      </c>
      <c r="M243" s="24">
        <v>0</v>
      </c>
      <c r="N243" s="24">
        <v>0</v>
      </c>
      <c r="O243" s="24">
        <v>8221.5499999999993</v>
      </c>
      <c r="P243" s="24">
        <v>15433.28</v>
      </c>
      <c r="Q243" s="24">
        <v>629.41</v>
      </c>
      <c r="R243" s="24">
        <v>2749.8</v>
      </c>
      <c r="S243" s="24">
        <v>4720.2</v>
      </c>
      <c r="T243" s="3">
        <v>0</v>
      </c>
      <c r="U243" s="3">
        <v>0</v>
      </c>
      <c r="V243" s="3">
        <v>0</v>
      </c>
      <c r="W243" s="24">
        <v>30371.59</v>
      </c>
      <c r="X243" s="24">
        <v>0</v>
      </c>
      <c r="Y243" s="24">
        <v>0</v>
      </c>
      <c r="Z243" s="24">
        <v>0</v>
      </c>
      <c r="AA243" s="24">
        <v>40236</v>
      </c>
      <c r="AB243">
        <v>372810.88</v>
      </c>
      <c r="AC243">
        <v>1703.6</v>
      </c>
      <c r="AD243">
        <v>139785.23000000001</v>
      </c>
      <c r="AE243">
        <v>23072.87</v>
      </c>
      <c r="AF243">
        <v>26355.919999999998</v>
      </c>
      <c r="AG243">
        <v>0</v>
      </c>
      <c r="AH243">
        <v>19940.86</v>
      </c>
      <c r="AI243">
        <v>722</v>
      </c>
      <c r="AJ243">
        <v>2693.7</v>
      </c>
      <c r="AK243">
        <v>8490.76</v>
      </c>
      <c r="AL243">
        <v>1758.5</v>
      </c>
      <c r="AM243">
        <v>31652.26</v>
      </c>
      <c r="AN243">
        <v>763.66</v>
      </c>
      <c r="AO243">
        <v>1488.47</v>
      </c>
      <c r="AP243">
        <v>3160.53</v>
      </c>
      <c r="AQ243">
        <v>21277.97</v>
      </c>
      <c r="AR243">
        <v>1945.6</v>
      </c>
      <c r="AS243">
        <v>2684.2</v>
      </c>
      <c r="AT243">
        <v>33931.1</v>
      </c>
      <c r="AU243">
        <v>4991.74</v>
      </c>
      <c r="AV243">
        <v>0</v>
      </c>
      <c r="AW243">
        <v>5139.5600000000004</v>
      </c>
      <c r="AX243">
        <v>3757.25</v>
      </c>
      <c r="AY243">
        <v>6978.42</v>
      </c>
      <c r="AZ243">
        <v>54174.29</v>
      </c>
      <c r="BA243">
        <v>0</v>
      </c>
      <c r="BB243">
        <v>8613</v>
      </c>
      <c r="BC243" s="24">
        <v>17390.009999999998</v>
      </c>
      <c r="BD243" s="24">
        <v>0</v>
      </c>
      <c r="BE243" s="24">
        <v>0</v>
      </c>
      <c r="BF243" s="24">
        <v>0</v>
      </c>
      <c r="BG243" s="24">
        <v>27736.21</v>
      </c>
      <c r="BH243" s="24">
        <v>1899.83</v>
      </c>
      <c r="BI243" s="24">
        <v>0</v>
      </c>
      <c r="BJ243" s="24">
        <v>0</v>
      </c>
      <c r="BK243" s="24">
        <v>0</v>
      </c>
      <c r="BL243" s="24">
        <v>1</v>
      </c>
      <c r="BM243" s="3">
        <v>0</v>
      </c>
      <c r="BN243" s="24">
        <v>0</v>
      </c>
      <c r="BO243" s="24">
        <v>0</v>
      </c>
      <c r="BP243" s="24">
        <v>0</v>
      </c>
      <c r="BQ243" s="24">
        <v>0</v>
      </c>
      <c r="BR243" s="3">
        <v>253657.49000000002</v>
      </c>
      <c r="BS243" s="3">
        <v>0</v>
      </c>
      <c r="BT243" s="3">
        <v>0</v>
      </c>
      <c r="BU243" s="3">
        <v>11526.35</v>
      </c>
      <c r="BV243" s="3">
        <v>0</v>
      </c>
      <c r="BW243" s="3"/>
      <c r="BX243" s="2">
        <v>265183.84000000003</v>
      </c>
      <c r="BY243" s="24">
        <f t="shared" ref="BY243:BY275" si="83">BR243+BU243</f>
        <v>265183.84000000003</v>
      </c>
      <c r="BZ243" s="24">
        <f t="shared" ref="BZ243:BZ275" si="84">BY243-BX243</f>
        <v>0</v>
      </c>
      <c r="CB243" s="24">
        <f t="shared" si="80"/>
        <v>0</v>
      </c>
      <c r="CC243" s="24">
        <f t="shared" ref="CC243:CC275" si="85">BS243+BT243</f>
        <v>0</v>
      </c>
      <c r="CD243" s="30">
        <f t="shared" ref="CD243:CD275" si="86">CB243-CC243</f>
        <v>0</v>
      </c>
      <c r="CF243" s="24">
        <f t="shared" si="81"/>
        <v>253657.2300000001</v>
      </c>
      <c r="CG243" s="3">
        <f t="shared" si="82"/>
        <v>11526.35</v>
      </c>
      <c r="CH243" s="3">
        <f t="shared" ref="CH243:CH275" si="87">BR243+BU243-CF243-CG243</f>
        <v>0.2599999999274587</v>
      </c>
    </row>
    <row r="244" spans="1:86" s="23" customFormat="1" ht="15" x14ac:dyDescent="0.25">
      <c r="A244" s="23">
        <v>3321</v>
      </c>
      <c r="B244" s="2" t="s">
        <v>656</v>
      </c>
      <c r="C244" s="23" t="s">
        <v>384</v>
      </c>
      <c r="D244" s="24">
        <v>119216.53</v>
      </c>
      <c r="E244" s="24">
        <v>-87619.17</v>
      </c>
      <c r="F244" s="24">
        <v>0</v>
      </c>
      <c r="G244" s="24">
        <v>610972.85</v>
      </c>
      <c r="H244" s="24">
        <v>0</v>
      </c>
      <c r="I244" s="24">
        <v>0</v>
      </c>
      <c r="J244" s="24">
        <v>0</v>
      </c>
      <c r="K244" s="24">
        <v>25901</v>
      </c>
      <c r="L244" s="24">
        <v>20782.13</v>
      </c>
      <c r="M244" s="24">
        <v>7250</v>
      </c>
      <c r="N244" s="24">
        <v>0</v>
      </c>
      <c r="O244" s="24">
        <v>20411.64</v>
      </c>
      <c r="P244" s="24">
        <v>18096.57</v>
      </c>
      <c r="Q244" s="24">
        <v>2314.09</v>
      </c>
      <c r="R244" s="24">
        <v>0</v>
      </c>
      <c r="S244" s="24">
        <v>3531.5</v>
      </c>
      <c r="T244" s="3">
        <v>0</v>
      </c>
      <c r="U244" s="3">
        <v>0</v>
      </c>
      <c r="V244" s="3">
        <v>0</v>
      </c>
      <c r="W244" s="24">
        <v>10637.45</v>
      </c>
      <c r="X244" s="24">
        <v>0</v>
      </c>
      <c r="Y244" s="24">
        <v>0</v>
      </c>
      <c r="Z244" s="24">
        <v>0</v>
      </c>
      <c r="AA244" s="24">
        <v>35552</v>
      </c>
      <c r="AB244">
        <v>440150.54</v>
      </c>
      <c r="AC244">
        <v>7981.42</v>
      </c>
      <c r="AD244">
        <v>66181.56</v>
      </c>
      <c r="AE244">
        <v>0</v>
      </c>
      <c r="AF244">
        <v>29608.91</v>
      </c>
      <c r="AG244">
        <v>0</v>
      </c>
      <c r="AH244">
        <v>16252.05</v>
      </c>
      <c r="AI244">
        <v>1016</v>
      </c>
      <c r="AJ244">
        <v>0</v>
      </c>
      <c r="AK244">
        <v>6911.76</v>
      </c>
      <c r="AL244">
        <v>818.2</v>
      </c>
      <c r="AM244">
        <v>9214.94</v>
      </c>
      <c r="AN244">
        <v>2665.14</v>
      </c>
      <c r="AO244">
        <v>18813.88</v>
      </c>
      <c r="AP244">
        <v>2923.79</v>
      </c>
      <c r="AQ244">
        <v>18663.89</v>
      </c>
      <c r="AR244">
        <v>1459.2</v>
      </c>
      <c r="AS244">
        <v>1409.15</v>
      </c>
      <c r="AT244">
        <v>36017.43</v>
      </c>
      <c r="AU244">
        <v>10484.700000000001</v>
      </c>
      <c r="AV244">
        <v>0</v>
      </c>
      <c r="AW244">
        <v>5387.6</v>
      </c>
      <c r="AX244">
        <v>3418.25</v>
      </c>
      <c r="AY244">
        <v>1960</v>
      </c>
      <c r="AZ244">
        <v>50608.01</v>
      </c>
      <c r="BA244">
        <v>0</v>
      </c>
      <c r="BB244">
        <v>8375.74</v>
      </c>
      <c r="BC244" s="24">
        <v>18275.95</v>
      </c>
      <c r="BD244" s="24">
        <v>0</v>
      </c>
      <c r="BE244" s="24">
        <v>0</v>
      </c>
      <c r="BF244" s="24">
        <v>0</v>
      </c>
      <c r="BG244" s="24">
        <v>18912.7</v>
      </c>
      <c r="BH244" s="24">
        <v>0</v>
      </c>
      <c r="BI244" s="24">
        <v>0</v>
      </c>
      <c r="BJ244" s="24">
        <v>0</v>
      </c>
      <c r="BK244" s="24">
        <v>0</v>
      </c>
      <c r="BL244" s="24">
        <v>1</v>
      </c>
      <c r="BM244" s="3">
        <v>0</v>
      </c>
      <c r="BN244" s="24">
        <v>0</v>
      </c>
      <c r="BO244" s="24">
        <v>0</v>
      </c>
      <c r="BP244" s="24">
        <v>0</v>
      </c>
      <c r="BQ244" s="24">
        <v>0</v>
      </c>
      <c r="BR244" s="3">
        <v>105430.31999999999</v>
      </c>
      <c r="BS244" s="3">
        <v>0</v>
      </c>
      <c r="BT244" s="3">
        <v>0</v>
      </c>
      <c r="BU244" s="3">
        <v>-95894.42</v>
      </c>
      <c r="BV244" s="3">
        <v>0</v>
      </c>
      <c r="BW244" s="3"/>
      <c r="BX244" s="2">
        <v>9535.9</v>
      </c>
      <c r="BY244" s="24">
        <f t="shared" si="83"/>
        <v>9535.8999999999942</v>
      </c>
      <c r="BZ244" s="24">
        <f t="shared" si="84"/>
        <v>0</v>
      </c>
      <c r="CB244" s="24">
        <f t="shared" si="80"/>
        <v>0</v>
      </c>
      <c r="CC244" s="24">
        <f t="shared" si="85"/>
        <v>0</v>
      </c>
      <c r="CD244" s="30">
        <f t="shared" si="86"/>
        <v>0</v>
      </c>
      <c r="CF244" s="24">
        <f t="shared" si="81"/>
        <v>105430.20000000007</v>
      </c>
      <c r="CG244" s="3">
        <f t="shared" si="82"/>
        <v>-95894.42</v>
      </c>
      <c r="CH244" s="3">
        <f t="shared" si="87"/>
        <v>0.11999999992258381</v>
      </c>
    </row>
    <row r="245" spans="1:86" s="23" customFormat="1" ht="15" x14ac:dyDescent="0.25">
      <c r="A245" s="23">
        <v>3324</v>
      </c>
      <c r="B245" s="2" t="s">
        <v>657</v>
      </c>
      <c r="C245" s="23" t="s">
        <v>385</v>
      </c>
      <c r="D245" s="24">
        <v>82676.789999999994</v>
      </c>
      <c r="E245" s="24">
        <v>0</v>
      </c>
      <c r="F245" s="24">
        <v>0</v>
      </c>
      <c r="G245" s="24">
        <v>304045.87</v>
      </c>
      <c r="H245" s="24">
        <v>0</v>
      </c>
      <c r="I245" s="24">
        <v>9014.06</v>
      </c>
      <c r="J245" s="24">
        <v>0</v>
      </c>
      <c r="K245" s="24">
        <v>8975</v>
      </c>
      <c r="L245" s="24">
        <v>12425.53</v>
      </c>
      <c r="M245" s="24">
        <v>0</v>
      </c>
      <c r="N245" s="24">
        <v>0</v>
      </c>
      <c r="O245" s="24">
        <v>5268.59</v>
      </c>
      <c r="P245" s="24">
        <v>5299.83</v>
      </c>
      <c r="Q245" s="24">
        <v>0</v>
      </c>
      <c r="R245" s="24">
        <v>5.39</v>
      </c>
      <c r="S245" s="24">
        <v>3212.4</v>
      </c>
      <c r="T245" s="3">
        <v>0</v>
      </c>
      <c r="U245" s="3">
        <v>0</v>
      </c>
      <c r="V245" s="3">
        <v>0</v>
      </c>
      <c r="W245" s="24">
        <v>2092.4</v>
      </c>
      <c r="X245" s="24">
        <v>0</v>
      </c>
      <c r="Y245" s="24">
        <v>0</v>
      </c>
      <c r="Z245" s="24">
        <v>0</v>
      </c>
      <c r="AA245" s="24">
        <v>22263</v>
      </c>
      <c r="AB245">
        <v>197341.71</v>
      </c>
      <c r="AC245">
        <v>1100.3900000000001</v>
      </c>
      <c r="AD245">
        <v>50987.31</v>
      </c>
      <c r="AE245">
        <v>6200.06</v>
      </c>
      <c r="AF245">
        <v>18888.3</v>
      </c>
      <c r="AG245">
        <v>0</v>
      </c>
      <c r="AH245">
        <v>7616.39</v>
      </c>
      <c r="AI245">
        <v>491.1</v>
      </c>
      <c r="AJ245">
        <v>1629</v>
      </c>
      <c r="AK245">
        <v>3337.04</v>
      </c>
      <c r="AL245">
        <v>760.96</v>
      </c>
      <c r="AM245">
        <v>9446.2000000000007</v>
      </c>
      <c r="AN245">
        <v>623</v>
      </c>
      <c r="AO245">
        <v>907.66</v>
      </c>
      <c r="AP245">
        <v>0</v>
      </c>
      <c r="AQ245">
        <v>4843.01</v>
      </c>
      <c r="AR245">
        <v>849.92</v>
      </c>
      <c r="AS245">
        <v>430.4</v>
      </c>
      <c r="AT245">
        <v>19251.98</v>
      </c>
      <c r="AU245">
        <v>3422.14</v>
      </c>
      <c r="AV245">
        <v>0</v>
      </c>
      <c r="AW245">
        <v>2706.25</v>
      </c>
      <c r="AX245">
        <v>1412.5</v>
      </c>
      <c r="AY245">
        <v>3640.51</v>
      </c>
      <c r="AZ245">
        <v>25894.89</v>
      </c>
      <c r="BA245">
        <v>0</v>
      </c>
      <c r="BB245">
        <v>8441.43</v>
      </c>
      <c r="BC245" s="24">
        <v>10942.52</v>
      </c>
      <c r="BD245" s="24">
        <v>0</v>
      </c>
      <c r="BE245" s="24">
        <v>0</v>
      </c>
      <c r="BF245" s="24">
        <v>0</v>
      </c>
      <c r="BG245" s="24">
        <v>0</v>
      </c>
      <c r="BH245" s="24">
        <v>0</v>
      </c>
      <c r="BI245" s="24">
        <v>0</v>
      </c>
      <c r="BJ245" s="24">
        <v>0</v>
      </c>
      <c r="BK245" s="24">
        <v>0</v>
      </c>
      <c r="BL245" s="24">
        <v>1</v>
      </c>
      <c r="BM245" s="3">
        <v>0</v>
      </c>
      <c r="BN245" s="24">
        <v>0</v>
      </c>
      <c r="BO245" s="24">
        <v>0</v>
      </c>
      <c r="BP245" s="24">
        <v>0</v>
      </c>
      <c r="BQ245" s="24">
        <v>0</v>
      </c>
      <c r="BR245" s="3">
        <v>72021.840000000011</v>
      </c>
      <c r="BS245" s="3">
        <v>0</v>
      </c>
      <c r="BT245" s="3">
        <v>0</v>
      </c>
      <c r="BU245" s="3">
        <v>2092.4</v>
      </c>
      <c r="BV245" s="3">
        <v>0</v>
      </c>
      <c r="BW245" s="3"/>
      <c r="BX245" s="2">
        <v>74114.240000000005</v>
      </c>
      <c r="BY245" s="24">
        <f t="shared" si="83"/>
        <v>74114.240000000005</v>
      </c>
      <c r="BZ245" s="24">
        <f t="shared" si="84"/>
        <v>0</v>
      </c>
      <c r="CB245" s="24">
        <f t="shared" si="80"/>
        <v>0</v>
      </c>
      <c r="CC245" s="24">
        <f t="shared" si="85"/>
        <v>0</v>
      </c>
      <c r="CD245" s="30">
        <f t="shared" si="86"/>
        <v>0</v>
      </c>
      <c r="CF245" s="24">
        <f t="shared" si="81"/>
        <v>72021.790000000037</v>
      </c>
      <c r="CG245" s="3">
        <f t="shared" si="82"/>
        <v>2092.4</v>
      </c>
      <c r="CH245" s="3">
        <f t="shared" si="87"/>
        <v>4.9999999967894837E-2</v>
      </c>
    </row>
    <row r="246" spans="1:86" s="23" customFormat="1" ht="15" x14ac:dyDescent="0.25">
      <c r="A246" s="23">
        <v>3325</v>
      </c>
      <c r="B246" s="2" t="s">
        <v>658</v>
      </c>
      <c r="C246" s="23" t="s">
        <v>386</v>
      </c>
      <c r="D246" s="24">
        <v>-55638.15</v>
      </c>
      <c r="E246" s="24">
        <v>72233.02</v>
      </c>
      <c r="F246" s="24">
        <v>0</v>
      </c>
      <c r="G246" s="24">
        <v>543374.31999999995</v>
      </c>
      <c r="H246" s="24">
        <v>0</v>
      </c>
      <c r="I246" s="24">
        <v>18985.41</v>
      </c>
      <c r="J246" s="24">
        <v>0</v>
      </c>
      <c r="K246" s="24">
        <v>27340</v>
      </c>
      <c r="L246" s="24">
        <v>22852.75</v>
      </c>
      <c r="M246" s="24">
        <v>0</v>
      </c>
      <c r="N246" s="24">
        <v>157</v>
      </c>
      <c r="O246" s="24">
        <v>9917.92</v>
      </c>
      <c r="P246" s="24">
        <v>13363.69</v>
      </c>
      <c r="Q246" s="24">
        <v>4075.53</v>
      </c>
      <c r="R246" s="24">
        <v>8.86</v>
      </c>
      <c r="S246" s="24">
        <v>5337</v>
      </c>
      <c r="T246" s="3">
        <v>0</v>
      </c>
      <c r="U246" s="3">
        <v>0</v>
      </c>
      <c r="V246" s="3">
        <v>0</v>
      </c>
      <c r="W246" s="24">
        <v>4846.25</v>
      </c>
      <c r="X246" s="24">
        <v>0</v>
      </c>
      <c r="Y246" s="24">
        <v>0</v>
      </c>
      <c r="Z246" s="24">
        <v>0</v>
      </c>
      <c r="AA246" s="24">
        <v>36243</v>
      </c>
      <c r="AB246">
        <v>335049.25</v>
      </c>
      <c r="AC246">
        <v>4975.78</v>
      </c>
      <c r="AD246">
        <v>77873.02</v>
      </c>
      <c r="AE246">
        <v>0</v>
      </c>
      <c r="AF246">
        <v>29645.4</v>
      </c>
      <c r="AG246">
        <v>0</v>
      </c>
      <c r="AH246">
        <v>3550.01</v>
      </c>
      <c r="AI246">
        <v>554</v>
      </c>
      <c r="AJ246">
        <v>1105.45</v>
      </c>
      <c r="AK246">
        <v>6193.83</v>
      </c>
      <c r="AL246">
        <v>1513.17</v>
      </c>
      <c r="AM246">
        <v>7703.03</v>
      </c>
      <c r="AN246">
        <v>2250</v>
      </c>
      <c r="AO246">
        <v>32337.200000000001</v>
      </c>
      <c r="AP246">
        <v>1647.9</v>
      </c>
      <c r="AQ246">
        <v>20646.7</v>
      </c>
      <c r="AR246">
        <v>2022.4</v>
      </c>
      <c r="AS246">
        <v>2924.68</v>
      </c>
      <c r="AT246">
        <v>17890.259999999998</v>
      </c>
      <c r="AU246">
        <v>11841.18</v>
      </c>
      <c r="AV246">
        <v>0</v>
      </c>
      <c r="AW246">
        <v>6817.43</v>
      </c>
      <c r="AX246">
        <v>3107.5</v>
      </c>
      <c r="AY246">
        <v>13059.79</v>
      </c>
      <c r="AZ246">
        <v>34638.129999999997</v>
      </c>
      <c r="BA246">
        <v>7301.35</v>
      </c>
      <c r="BB246">
        <v>20032.990000000002</v>
      </c>
      <c r="BC246" s="24">
        <v>14480.84</v>
      </c>
      <c r="BD246" s="24">
        <v>0</v>
      </c>
      <c r="BE246" s="24">
        <v>0</v>
      </c>
      <c r="BF246" s="24">
        <v>0</v>
      </c>
      <c r="BG246" s="24">
        <v>1821.23</v>
      </c>
      <c r="BH246" s="24">
        <v>978.81</v>
      </c>
      <c r="BI246" s="24">
        <v>0</v>
      </c>
      <c r="BJ246" s="24">
        <v>0</v>
      </c>
      <c r="BK246" s="24">
        <v>0</v>
      </c>
      <c r="BL246" s="24">
        <v>1</v>
      </c>
      <c r="BM246" s="3">
        <v>0</v>
      </c>
      <c r="BN246" s="24">
        <v>0</v>
      </c>
      <c r="BO246" s="24">
        <v>0</v>
      </c>
      <c r="BP246" s="24">
        <v>0</v>
      </c>
      <c r="BQ246" s="24">
        <v>0</v>
      </c>
      <c r="BR246" s="3">
        <v>-33144.080000000009</v>
      </c>
      <c r="BS246" s="3">
        <v>0</v>
      </c>
      <c r="BT246" s="3">
        <v>0</v>
      </c>
      <c r="BU246" s="3">
        <v>74279.23000000001</v>
      </c>
      <c r="BV246" s="3">
        <v>0</v>
      </c>
      <c r="BW246" s="3"/>
      <c r="BX246" s="2">
        <v>41135.15</v>
      </c>
      <c r="BY246" s="24">
        <f t="shared" si="83"/>
        <v>41135.15</v>
      </c>
      <c r="BZ246" s="24">
        <f t="shared" si="84"/>
        <v>0</v>
      </c>
      <c r="CB246" s="24">
        <f t="shared" si="80"/>
        <v>0</v>
      </c>
      <c r="CC246" s="24">
        <f t="shared" si="85"/>
        <v>0</v>
      </c>
      <c r="CD246" s="30">
        <f t="shared" si="86"/>
        <v>0</v>
      </c>
      <c r="CF246" s="24">
        <f t="shared" si="81"/>
        <v>-33143.960000000312</v>
      </c>
      <c r="CG246" s="3">
        <f t="shared" si="82"/>
        <v>74279.23000000001</v>
      </c>
      <c r="CH246" s="3">
        <f t="shared" si="87"/>
        <v>-0.11999999970430508</v>
      </c>
    </row>
    <row r="247" spans="1:86" s="23" customFormat="1" ht="15" x14ac:dyDescent="0.25">
      <c r="A247" s="23">
        <v>3326</v>
      </c>
      <c r="B247" s="2" t="s">
        <v>659</v>
      </c>
      <c r="C247" s="23" t="s">
        <v>387</v>
      </c>
      <c r="D247" s="24">
        <v>83773.75</v>
      </c>
      <c r="E247" s="24">
        <v>-59961.05</v>
      </c>
      <c r="F247" s="24">
        <v>0</v>
      </c>
      <c r="G247" s="24">
        <v>372308.67</v>
      </c>
      <c r="H247" s="24">
        <v>0</v>
      </c>
      <c r="I247" s="24">
        <v>29234.959999999999</v>
      </c>
      <c r="J247" s="24">
        <v>0</v>
      </c>
      <c r="K247" s="24">
        <v>12465</v>
      </c>
      <c r="L247" s="24">
        <v>14556.13</v>
      </c>
      <c r="M247" s="24">
        <v>0</v>
      </c>
      <c r="N247" s="24">
        <v>150</v>
      </c>
      <c r="O247" s="24">
        <v>7133.12</v>
      </c>
      <c r="P247" s="24">
        <v>8240.25</v>
      </c>
      <c r="Q247" s="24">
        <v>928.39</v>
      </c>
      <c r="R247" s="24">
        <v>475.16</v>
      </c>
      <c r="S247" s="24">
        <v>0</v>
      </c>
      <c r="T247" s="3">
        <v>0</v>
      </c>
      <c r="U247" s="3">
        <v>0</v>
      </c>
      <c r="V247" s="3">
        <v>0</v>
      </c>
      <c r="W247" s="24">
        <v>3000</v>
      </c>
      <c r="X247" s="24">
        <v>0</v>
      </c>
      <c r="Y247" s="24">
        <v>0</v>
      </c>
      <c r="Z247" s="24">
        <v>0</v>
      </c>
      <c r="AA247" s="24">
        <v>20961</v>
      </c>
      <c r="AB247">
        <v>199080.19</v>
      </c>
      <c r="AC247">
        <v>11535.81</v>
      </c>
      <c r="AD247">
        <v>62719.82</v>
      </c>
      <c r="AE247">
        <v>7295.02</v>
      </c>
      <c r="AF247">
        <v>30159.75</v>
      </c>
      <c r="AG247">
        <v>0</v>
      </c>
      <c r="AH247">
        <v>10229.76</v>
      </c>
      <c r="AI247">
        <v>798.6</v>
      </c>
      <c r="AJ247">
        <v>1690.89</v>
      </c>
      <c r="AK247">
        <v>4128.33</v>
      </c>
      <c r="AL247">
        <v>991.72</v>
      </c>
      <c r="AM247">
        <v>7740.27</v>
      </c>
      <c r="AN247">
        <v>1134.3599999999999</v>
      </c>
      <c r="AO247">
        <v>2323.52</v>
      </c>
      <c r="AP247">
        <v>2653.67</v>
      </c>
      <c r="AQ247">
        <v>11134.68</v>
      </c>
      <c r="AR247">
        <v>1203.2</v>
      </c>
      <c r="AS247">
        <v>1533.6</v>
      </c>
      <c r="AT247">
        <v>17363.27</v>
      </c>
      <c r="AU247">
        <v>3047.95</v>
      </c>
      <c r="AV247">
        <v>0</v>
      </c>
      <c r="AW247">
        <v>4110.01</v>
      </c>
      <c r="AX247">
        <v>1908.04</v>
      </c>
      <c r="AY247">
        <v>5109.3999999999996</v>
      </c>
      <c r="AZ247">
        <v>29322.37</v>
      </c>
      <c r="BA247">
        <v>1267.8399999999999</v>
      </c>
      <c r="BB247">
        <v>9489.2900000000009</v>
      </c>
      <c r="BC247" s="24">
        <v>13189.41</v>
      </c>
      <c r="BD247" s="24">
        <v>0</v>
      </c>
      <c r="BE247" s="24">
        <v>0</v>
      </c>
      <c r="BF247" s="24">
        <v>0</v>
      </c>
      <c r="BG247" s="24">
        <v>4861.18</v>
      </c>
      <c r="BH247" s="24">
        <v>0</v>
      </c>
      <c r="BI247" s="24">
        <v>0</v>
      </c>
      <c r="BJ247" s="24">
        <v>0</v>
      </c>
      <c r="BK247" s="24">
        <v>0</v>
      </c>
      <c r="BL247" s="24">
        <v>1</v>
      </c>
      <c r="BM247" s="3">
        <v>0</v>
      </c>
      <c r="BN247" s="24">
        <v>0</v>
      </c>
      <c r="BO247" s="24">
        <v>0</v>
      </c>
      <c r="BP247" s="24">
        <v>0</v>
      </c>
      <c r="BQ247" s="24">
        <v>0</v>
      </c>
      <c r="BR247" s="3">
        <v>109065.39000000001</v>
      </c>
      <c r="BS247" s="3">
        <v>0</v>
      </c>
      <c r="BT247" s="3">
        <v>0</v>
      </c>
      <c r="BU247" s="3">
        <v>-61822.23</v>
      </c>
      <c r="BV247" s="3">
        <v>0</v>
      </c>
      <c r="BW247" s="3"/>
      <c r="BX247" s="2">
        <v>47243.16</v>
      </c>
      <c r="BY247" s="24">
        <f t="shared" si="83"/>
        <v>47243.160000000011</v>
      </c>
      <c r="BZ247" s="24">
        <f t="shared" si="84"/>
        <v>0</v>
      </c>
      <c r="CB247" s="24">
        <f t="shared" si="80"/>
        <v>0</v>
      </c>
      <c r="CC247" s="24">
        <f t="shared" si="85"/>
        <v>0</v>
      </c>
      <c r="CD247" s="30">
        <f t="shared" si="86"/>
        <v>0</v>
      </c>
      <c r="CF247" s="24">
        <f t="shared" si="81"/>
        <v>109065.65999999992</v>
      </c>
      <c r="CG247" s="3">
        <f t="shared" si="82"/>
        <v>-61822.23</v>
      </c>
      <c r="CH247" s="3">
        <f t="shared" si="87"/>
        <v>-0.26999999990221113</v>
      </c>
    </row>
    <row r="248" spans="1:86" s="23" customFormat="1" ht="15" x14ac:dyDescent="0.25">
      <c r="A248" s="23">
        <v>3330</v>
      </c>
      <c r="B248" s="2" t="s">
        <v>660</v>
      </c>
      <c r="C248" s="23" t="s">
        <v>388</v>
      </c>
      <c r="D248" s="24">
        <v>90061</v>
      </c>
      <c r="E248" s="24">
        <v>1966</v>
      </c>
      <c r="F248" s="24">
        <v>0</v>
      </c>
      <c r="G248" s="24">
        <v>341304.52</v>
      </c>
      <c r="H248" s="24">
        <v>0</v>
      </c>
      <c r="I248" s="24">
        <v>18598.419999999998</v>
      </c>
      <c r="J248" s="24">
        <v>0</v>
      </c>
      <c r="K248" s="24">
        <v>6565</v>
      </c>
      <c r="L248" s="24">
        <v>12148</v>
      </c>
      <c r="M248" s="24">
        <v>0</v>
      </c>
      <c r="N248" s="24">
        <v>5037.53</v>
      </c>
      <c r="O248" s="24">
        <v>5430.83</v>
      </c>
      <c r="P248" s="24">
        <v>0</v>
      </c>
      <c r="Q248" s="24">
        <v>0</v>
      </c>
      <c r="R248" s="24">
        <v>0</v>
      </c>
      <c r="S248" s="24">
        <v>0</v>
      </c>
      <c r="T248" s="3">
        <v>0</v>
      </c>
      <c r="U248" s="3">
        <v>0</v>
      </c>
      <c r="V248" s="3">
        <v>0</v>
      </c>
      <c r="W248" s="24">
        <v>700</v>
      </c>
      <c r="X248" s="24">
        <v>0</v>
      </c>
      <c r="Y248" s="24">
        <v>0</v>
      </c>
      <c r="Z248" s="24">
        <v>0</v>
      </c>
      <c r="AA248" s="24">
        <v>39544</v>
      </c>
      <c r="AB248">
        <v>228269.64</v>
      </c>
      <c r="AC248">
        <v>0</v>
      </c>
      <c r="AD248">
        <v>78968.039999999994</v>
      </c>
      <c r="AE248">
        <v>0</v>
      </c>
      <c r="AF248">
        <v>21802.400000000001</v>
      </c>
      <c r="AG248">
        <v>0</v>
      </c>
      <c r="AH248">
        <v>3515.57</v>
      </c>
      <c r="AI248">
        <v>316.8</v>
      </c>
      <c r="AJ248">
        <v>2598</v>
      </c>
      <c r="AK248">
        <v>3782.3</v>
      </c>
      <c r="AL248">
        <v>371.91</v>
      </c>
      <c r="AM248">
        <v>5985.08</v>
      </c>
      <c r="AN248">
        <v>413.58</v>
      </c>
      <c r="AO248">
        <v>10684.96</v>
      </c>
      <c r="AP248">
        <v>798.82</v>
      </c>
      <c r="AQ248">
        <v>7606.44</v>
      </c>
      <c r="AR248">
        <v>921.6</v>
      </c>
      <c r="AS248">
        <v>8243.2099999999991</v>
      </c>
      <c r="AT248">
        <v>29735.46</v>
      </c>
      <c r="AU248">
        <v>3458.8</v>
      </c>
      <c r="AV248">
        <v>0</v>
      </c>
      <c r="AW248">
        <v>439.47</v>
      </c>
      <c r="AX248">
        <v>1976.08</v>
      </c>
      <c r="AY248">
        <v>63.14</v>
      </c>
      <c r="AZ248">
        <v>32569.360000000001</v>
      </c>
      <c r="BA248">
        <v>3655</v>
      </c>
      <c r="BB248">
        <v>6524</v>
      </c>
      <c r="BC248" s="24">
        <v>10939.38</v>
      </c>
      <c r="BD248" s="24">
        <v>0</v>
      </c>
      <c r="BE248" s="24">
        <v>0</v>
      </c>
      <c r="BF248" s="24">
        <v>0</v>
      </c>
      <c r="BG248" s="24">
        <v>0</v>
      </c>
      <c r="BH248" s="24">
        <v>0</v>
      </c>
      <c r="BI248" s="24">
        <v>0</v>
      </c>
      <c r="BJ248" s="24">
        <v>0</v>
      </c>
      <c r="BK248" s="24">
        <v>0</v>
      </c>
      <c r="BL248" s="24">
        <v>1</v>
      </c>
      <c r="BM248" s="3">
        <v>0</v>
      </c>
      <c r="BN248" s="24">
        <v>0</v>
      </c>
      <c r="BO248" s="24">
        <v>0</v>
      </c>
      <c r="BP248" s="24">
        <v>0</v>
      </c>
      <c r="BQ248" s="24">
        <v>0</v>
      </c>
      <c r="BR248" s="3">
        <v>55050.22</v>
      </c>
      <c r="BS248" s="3">
        <v>0</v>
      </c>
      <c r="BT248" s="3">
        <v>0</v>
      </c>
      <c r="BU248" s="3">
        <v>2666</v>
      </c>
      <c r="BV248" s="3">
        <v>0</v>
      </c>
      <c r="BW248" s="3"/>
      <c r="BX248" s="2">
        <v>57716.22</v>
      </c>
      <c r="BY248" s="24">
        <f t="shared" si="83"/>
        <v>57716.22</v>
      </c>
      <c r="BZ248" s="24">
        <f t="shared" si="84"/>
        <v>0</v>
      </c>
      <c r="CB248" s="24">
        <f t="shared" si="80"/>
        <v>0</v>
      </c>
      <c r="CC248" s="24">
        <f t="shared" si="85"/>
        <v>0</v>
      </c>
      <c r="CD248" s="30">
        <f t="shared" si="86"/>
        <v>0</v>
      </c>
      <c r="CF248" s="24">
        <f t="shared" si="81"/>
        <v>55050.260000000009</v>
      </c>
      <c r="CG248" s="3">
        <f t="shared" si="82"/>
        <v>2666</v>
      </c>
      <c r="CH248" s="3">
        <f t="shared" si="87"/>
        <v>-4.0000000008149073E-2</v>
      </c>
    </row>
    <row r="249" spans="1:86" s="23" customFormat="1" ht="15" x14ac:dyDescent="0.25">
      <c r="A249" s="23">
        <v>3331</v>
      </c>
      <c r="B249" s="2" t="s">
        <v>661</v>
      </c>
      <c r="C249" s="23" t="s">
        <v>389</v>
      </c>
      <c r="D249" s="24">
        <v>-3566.43</v>
      </c>
      <c r="E249" s="24">
        <v>34505.56</v>
      </c>
      <c r="F249" s="24">
        <v>0</v>
      </c>
      <c r="G249" s="24">
        <v>446198.79</v>
      </c>
      <c r="H249" s="24">
        <v>0</v>
      </c>
      <c r="I249" s="24">
        <v>16489.18</v>
      </c>
      <c r="J249" s="24">
        <v>0</v>
      </c>
      <c r="K249" s="24">
        <v>6655</v>
      </c>
      <c r="L249" s="24">
        <v>14388.75</v>
      </c>
      <c r="M249" s="24">
        <v>65</v>
      </c>
      <c r="N249" s="24">
        <v>0</v>
      </c>
      <c r="O249" s="24">
        <v>32141.43</v>
      </c>
      <c r="P249" s="24">
        <v>14724.07</v>
      </c>
      <c r="Q249" s="24">
        <v>13254.12</v>
      </c>
      <c r="R249" s="24">
        <v>7.01</v>
      </c>
      <c r="S249" s="24">
        <v>9028.5</v>
      </c>
      <c r="T249" s="3">
        <v>0</v>
      </c>
      <c r="U249" s="3">
        <v>0</v>
      </c>
      <c r="V249" s="3">
        <v>0</v>
      </c>
      <c r="W249" s="24">
        <v>3006.5</v>
      </c>
      <c r="X249" s="24">
        <v>0</v>
      </c>
      <c r="Y249" s="24">
        <v>0</v>
      </c>
      <c r="Z249" s="24">
        <v>0</v>
      </c>
      <c r="AA249" s="24">
        <v>29382</v>
      </c>
      <c r="AB249">
        <v>266934.76</v>
      </c>
      <c r="AC249">
        <v>20991.68</v>
      </c>
      <c r="AD249">
        <v>68635.960000000006</v>
      </c>
      <c r="AE249">
        <v>0</v>
      </c>
      <c r="AF249">
        <v>22979.84</v>
      </c>
      <c r="AG249">
        <v>0</v>
      </c>
      <c r="AH249">
        <v>7668.36</v>
      </c>
      <c r="AI249">
        <v>583.1</v>
      </c>
      <c r="AJ249">
        <v>2818.05</v>
      </c>
      <c r="AK249">
        <v>5675.56</v>
      </c>
      <c r="AL249">
        <v>1111.69</v>
      </c>
      <c r="AM249">
        <v>13350.2</v>
      </c>
      <c r="AN249">
        <v>0</v>
      </c>
      <c r="AO249">
        <v>23243</v>
      </c>
      <c r="AP249">
        <v>1787.35</v>
      </c>
      <c r="AQ249">
        <v>8508.41</v>
      </c>
      <c r="AR249">
        <v>1587.2</v>
      </c>
      <c r="AS249">
        <v>1302.81</v>
      </c>
      <c r="AT249">
        <v>32140.58</v>
      </c>
      <c r="AU249">
        <v>5622.77</v>
      </c>
      <c r="AV249">
        <v>0</v>
      </c>
      <c r="AW249">
        <v>3053.54</v>
      </c>
      <c r="AX249">
        <v>2118.75</v>
      </c>
      <c r="AY249">
        <v>1733.21</v>
      </c>
      <c r="AZ249">
        <v>34991.660000000003</v>
      </c>
      <c r="BA249">
        <v>1697.56</v>
      </c>
      <c r="BB249">
        <v>10041.25</v>
      </c>
      <c r="BC249" s="24">
        <v>12121.7</v>
      </c>
      <c r="BD249" s="24">
        <v>0</v>
      </c>
      <c r="BE249" s="24">
        <v>0</v>
      </c>
      <c r="BF249" s="24">
        <v>0</v>
      </c>
      <c r="BG249" s="24">
        <v>0</v>
      </c>
      <c r="BH249" s="24">
        <v>0</v>
      </c>
      <c r="BI249" s="24">
        <v>0</v>
      </c>
      <c r="BJ249" s="24">
        <v>0</v>
      </c>
      <c r="BK249" s="24">
        <v>0</v>
      </c>
      <c r="BL249" s="24">
        <v>1</v>
      </c>
      <c r="BM249" s="3">
        <v>0</v>
      </c>
      <c r="BN249" s="24">
        <v>0</v>
      </c>
      <c r="BO249" s="24">
        <v>0</v>
      </c>
      <c r="BP249" s="24">
        <v>0</v>
      </c>
      <c r="BQ249" s="24">
        <v>0</v>
      </c>
      <c r="BR249" s="3">
        <v>28068.14</v>
      </c>
      <c r="BS249" s="3">
        <v>0</v>
      </c>
      <c r="BT249" s="3">
        <v>0</v>
      </c>
      <c r="BU249" s="3">
        <v>37512.06</v>
      </c>
      <c r="BV249" s="3">
        <v>0</v>
      </c>
      <c r="BW249" s="3"/>
      <c r="BX249" s="2">
        <v>65580.2</v>
      </c>
      <c r="BY249" s="24">
        <f t="shared" si="83"/>
        <v>65580.2</v>
      </c>
      <c r="BZ249" s="24">
        <f t="shared" si="84"/>
        <v>0</v>
      </c>
      <c r="CB249" s="24">
        <f t="shared" si="80"/>
        <v>0</v>
      </c>
      <c r="CC249" s="24">
        <f t="shared" si="85"/>
        <v>0</v>
      </c>
      <c r="CD249" s="30">
        <f t="shared" si="86"/>
        <v>0</v>
      </c>
      <c r="CF249" s="24">
        <f t="shared" si="81"/>
        <v>28068.429999999935</v>
      </c>
      <c r="CG249" s="3">
        <f t="shared" si="82"/>
        <v>37512.06</v>
      </c>
      <c r="CH249" s="3">
        <f t="shared" si="87"/>
        <v>-0.2899999999353895</v>
      </c>
    </row>
    <row r="250" spans="1:86" s="23" customFormat="1" ht="15" x14ac:dyDescent="0.25">
      <c r="A250" s="23">
        <v>3337</v>
      </c>
      <c r="B250" s="2" t="s">
        <v>662</v>
      </c>
      <c r="C250" s="23" t="s">
        <v>390</v>
      </c>
      <c r="D250" s="24">
        <v>67570.820000000007</v>
      </c>
      <c r="E250" s="24">
        <v>0</v>
      </c>
      <c r="F250" s="24">
        <v>0</v>
      </c>
      <c r="G250" s="24">
        <v>361560.27</v>
      </c>
      <c r="H250" s="24">
        <v>0</v>
      </c>
      <c r="I250" s="24">
        <v>6573.03</v>
      </c>
      <c r="J250" s="24">
        <v>0</v>
      </c>
      <c r="K250" s="24">
        <v>13130</v>
      </c>
      <c r="L250" s="24">
        <v>13235.38</v>
      </c>
      <c r="M250" s="24">
        <v>0</v>
      </c>
      <c r="N250" s="24">
        <v>0</v>
      </c>
      <c r="O250" s="24">
        <v>2344.4</v>
      </c>
      <c r="P250" s="24">
        <v>11595.36</v>
      </c>
      <c r="Q250" s="24">
        <v>1344.69</v>
      </c>
      <c r="R250" s="24">
        <v>5.94</v>
      </c>
      <c r="S250" s="24">
        <v>0</v>
      </c>
      <c r="T250" s="3">
        <v>0</v>
      </c>
      <c r="U250" s="3">
        <v>0</v>
      </c>
      <c r="V250" s="3">
        <v>0</v>
      </c>
      <c r="W250" s="24">
        <v>0</v>
      </c>
      <c r="X250" s="24">
        <v>0</v>
      </c>
      <c r="Y250" s="24">
        <v>0</v>
      </c>
      <c r="Z250" s="24">
        <v>0</v>
      </c>
      <c r="AA250" s="24">
        <v>28351</v>
      </c>
      <c r="AB250">
        <v>241132.84</v>
      </c>
      <c r="AC250">
        <v>5602.97</v>
      </c>
      <c r="AD250">
        <v>38187.949999999997</v>
      </c>
      <c r="AE250">
        <v>2833.36</v>
      </c>
      <c r="AF250">
        <v>28255.02</v>
      </c>
      <c r="AG250">
        <v>203.06</v>
      </c>
      <c r="AH250">
        <v>8337.25</v>
      </c>
      <c r="AI250">
        <v>262</v>
      </c>
      <c r="AJ250">
        <v>731.66</v>
      </c>
      <c r="AK250">
        <v>3923.98</v>
      </c>
      <c r="AL250">
        <v>882.85</v>
      </c>
      <c r="AM250">
        <v>17117.29</v>
      </c>
      <c r="AN250">
        <v>260.14999999999998</v>
      </c>
      <c r="AO250">
        <v>3819.62</v>
      </c>
      <c r="AP250">
        <v>834.98</v>
      </c>
      <c r="AQ250">
        <v>9518.17</v>
      </c>
      <c r="AR250">
        <v>1280</v>
      </c>
      <c r="AS250">
        <v>944.07</v>
      </c>
      <c r="AT250">
        <v>8099.1</v>
      </c>
      <c r="AU250">
        <v>11324.66</v>
      </c>
      <c r="AV250">
        <v>0</v>
      </c>
      <c r="AW250">
        <v>841.21</v>
      </c>
      <c r="AX250">
        <v>1582</v>
      </c>
      <c r="AY250">
        <v>4000</v>
      </c>
      <c r="AZ250">
        <v>35432.5</v>
      </c>
      <c r="BA250">
        <v>2301.34</v>
      </c>
      <c r="BB250">
        <v>12212.42</v>
      </c>
      <c r="BC250" s="24">
        <v>10189.1</v>
      </c>
      <c r="BD250" s="24">
        <v>0</v>
      </c>
      <c r="BE250" s="24">
        <v>0</v>
      </c>
      <c r="BF250" s="24">
        <v>0</v>
      </c>
      <c r="BG250" s="24">
        <v>0</v>
      </c>
      <c r="BH250" s="24">
        <v>0</v>
      </c>
      <c r="BI250" s="24">
        <v>0</v>
      </c>
      <c r="BJ250" s="24">
        <v>0</v>
      </c>
      <c r="BK250" s="24">
        <v>0</v>
      </c>
      <c r="BL250" s="24">
        <v>1</v>
      </c>
      <c r="BM250" s="3">
        <v>0</v>
      </c>
      <c r="BN250" s="24">
        <v>0</v>
      </c>
      <c r="BO250" s="24">
        <v>0</v>
      </c>
      <c r="BP250" s="24">
        <v>0</v>
      </c>
      <c r="BQ250" s="24">
        <v>0</v>
      </c>
      <c r="BR250" s="3">
        <v>55601.15</v>
      </c>
      <c r="BS250" s="3">
        <v>0</v>
      </c>
      <c r="BT250" s="3">
        <v>0</v>
      </c>
      <c r="BU250" s="3">
        <v>0</v>
      </c>
      <c r="BV250" s="3">
        <v>0</v>
      </c>
      <c r="BW250" s="3"/>
      <c r="BX250" s="2">
        <v>55601.15</v>
      </c>
      <c r="BY250" s="24">
        <f t="shared" si="83"/>
        <v>55601.15</v>
      </c>
      <c r="BZ250" s="24">
        <f t="shared" si="84"/>
        <v>0</v>
      </c>
      <c r="CB250" s="24">
        <f t="shared" si="80"/>
        <v>0</v>
      </c>
      <c r="CC250" s="24">
        <f t="shared" si="85"/>
        <v>0</v>
      </c>
      <c r="CD250" s="30">
        <f t="shared" si="86"/>
        <v>0</v>
      </c>
      <c r="CF250" s="24">
        <f t="shared" si="81"/>
        <v>55601.3400000002</v>
      </c>
      <c r="CG250" s="3">
        <f t="shared" si="82"/>
        <v>0</v>
      </c>
      <c r="CH250" s="3">
        <f t="shared" si="87"/>
        <v>-0.19000000019877916</v>
      </c>
    </row>
    <row r="251" spans="1:86" s="23" customFormat="1" ht="15" x14ac:dyDescent="0.25">
      <c r="A251" s="23">
        <v>3342</v>
      </c>
      <c r="B251" s="2" t="s">
        <v>663</v>
      </c>
      <c r="C251" s="23" t="s">
        <v>391</v>
      </c>
      <c r="D251" s="24">
        <v>4330.29</v>
      </c>
      <c r="E251" s="24">
        <v>3800.5</v>
      </c>
      <c r="F251" s="24">
        <v>0</v>
      </c>
      <c r="G251" s="24">
        <v>634534.25</v>
      </c>
      <c r="H251" s="24">
        <v>0</v>
      </c>
      <c r="I251" s="24">
        <v>49148.92</v>
      </c>
      <c r="J251" s="24">
        <v>0</v>
      </c>
      <c r="K251" s="24">
        <v>16515</v>
      </c>
      <c r="L251" s="24">
        <v>22419.63</v>
      </c>
      <c r="M251" s="24">
        <v>500</v>
      </c>
      <c r="N251" s="24">
        <v>0</v>
      </c>
      <c r="O251" s="24">
        <v>18042.169999999998</v>
      </c>
      <c r="P251" s="24">
        <v>17261.21</v>
      </c>
      <c r="Q251" s="24">
        <v>6611.97</v>
      </c>
      <c r="R251" s="24">
        <v>2863.02</v>
      </c>
      <c r="S251" s="24">
        <v>4080.7</v>
      </c>
      <c r="T251" s="3">
        <v>0</v>
      </c>
      <c r="U251" s="3">
        <v>0</v>
      </c>
      <c r="V251" s="3">
        <v>0</v>
      </c>
      <c r="W251" s="24">
        <v>0</v>
      </c>
      <c r="X251" s="24">
        <v>0</v>
      </c>
      <c r="Y251" s="24">
        <v>0</v>
      </c>
      <c r="Z251" s="24">
        <v>0</v>
      </c>
      <c r="AA251" s="24">
        <v>36838</v>
      </c>
      <c r="AB251">
        <v>389210.16</v>
      </c>
      <c r="AC251">
        <v>1236.28</v>
      </c>
      <c r="AD251">
        <v>190046.92</v>
      </c>
      <c r="AE251">
        <v>24003.279999999999</v>
      </c>
      <c r="AF251">
        <v>35353.050000000003</v>
      </c>
      <c r="AG251">
        <v>0</v>
      </c>
      <c r="AH251">
        <v>20839.29</v>
      </c>
      <c r="AI251">
        <v>916</v>
      </c>
      <c r="AJ251">
        <v>2472.5</v>
      </c>
      <c r="AK251">
        <v>8704.85</v>
      </c>
      <c r="AL251">
        <v>2821.68</v>
      </c>
      <c r="AM251">
        <v>12372.74</v>
      </c>
      <c r="AN251">
        <v>3481</v>
      </c>
      <c r="AO251">
        <v>3467.78</v>
      </c>
      <c r="AP251">
        <v>2349.64</v>
      </c>
      <c r="AQ251">
        <v>13647.36</v>
      </c>
      <c r="AR251">
        <v>4966.3999999999996</v>
      </c>
      <c r="AS251">
        <v>2446.77</v>
      </c>
      <c r="AT251">
        <v>24277.27</v>
      </c>
      <c r="AU251">
        <v>15586.9</v>
      </c>
      <c r="AV251">
        <v>0</v>
      </c>
      <c r="AW251">
        <v>4884.4799999999996</v>
      </c>
      <c r="AX251">
        <v>3955</v>
      </c>
      <c r="AY251">
        <v>3819.27</v>
      </c>
      <c r="AZ251">
        <v>57077.89</v>
      </c>
      <c r="BA251">
        <v>13417.18</v>
      </c>
      <c r="BB251">
        <v>32694.92</v>
      </c>
      <c r="BC251" s="24">
        <v>14880.14</v>
      </c>
      <c r="BD251" s="24">
        <v>0</v>
      </c>
      <c r="BE251" s="24">
        <v>0</v>
      </c>
      <c r="BF251" s="24">
        <v>0</v>
      </c>
      <c r="BG251" s="24">
        <v>0</v>
      </c>
      <c r="BH251" s="24">
        <v>0</v>
      </c>
      <c r="BI251" s="24">
        <v>0</v>
      </c>
      <c r="BJ251" s="24">
        <v>0</v>
      </c>
      <c r="BK251" s="24">
        <v>0</v>
      </c>
      <c r="BL251" s="24">
        <v>1</v>
      </c>
      <c r="BM251" s="3">
        <v>0</v>
      </c>
      <c r="BN251" s="24">
        <v>0</v>
      </c>
      <c r="BO251" s="24">
        <v>0</v>
      </c>
      <c r="BP251" s="24">
        <v>0</v>
      </c>
      <c r="BQ251" s="24">
        <v>0</v>
      </c>
      <c r="BR251" s="3">
        <v>-75783.66</v>
      </c>
      <c r="BS251" s="3">
        <v>0</v>
      </c>
      <c r="BT251" s="3">
        <v>0</v>
      </c>
      <c r="BU251" s="3">
        <v>3800.5</v>
      </c>
      <c r="BV251" s="3">
        <v>0</v>
      </c>
      <c r="BW251" s="3"/>
      <c r="BX251" s="2">
        <v>-71983.16</v>
      </c>
      <c r="BY251" s="24">
        <f t="shared" si="83"/>
        <v>-71983.16</v>
      </c>
      <c r="BZ251" s="24">
        <f t="shared" si="84"/>
        <v>0</v>
      </c>
      <c r="CB251" s="24">
        <f t="shared" si="80"/>
        <v>0</v>
      </c>
      <c r="CC251" s="24">
        <f t="shared" si="85"/>
        <v>0</v>
      </c>
      <c r="CD251" s="30">
        <f t="shared" si="86"/>
        <v>0</v>
      </c>
      <c r="CF251" s="24">
        <f t="shared" si="81"/>
        <v>-75783.590000000317</v>
      </c>
      <c r="CG251" s="3">
        <f t="shared" si="82"/>
        <v>3800.5</v>
      </c>
      <c r="CH251" s="3">
        <f t="shared" si="87"/>
        <v>-6.9999999686842784E-2</v>
      </c>
    </row>
    <row r="252" spans="1:86" s="23" customFormat="1" ht="15" x14ac:dyDescent="0.25">
      <c r="A252" s="23">
        <v>3502</v>
      </c>
      <c r="B252" s="2" t="s">
        <v>664</v>
      </c>
      <c r="C252" s="23" t="s">
        <v>392</v>
      </c>
      <c r="D252" s="24">
        <v>469228.86</v>
      </c>
      <c r="E252" s="24">
        <v>0</v>
      </c>
      <c r="F252" s="24">
        <v>0</v>
      </c>
      <c r="G252" s="24">
        <v>1802906</v>
      </c>
      <c r="H252" s="24">
        <v>0</v>
      </c>
      <c r="I252" s="24">
        <v>89751.53</v>
      </c>
      <c r="J252" s="24">
        <v>0</v>
      </c>
      <c r="K252" s="24">
        <v>109905</v>
      </c>
      <c r="L252" s="24">
        <v>72290.25</v>
      </c>
      <c r="M252" s="24">
        <v>0</v>
      </c>
      <c r="N252" s="24">
        <v>0</v>
      </c>
      <c r="O252" s="24">
        <v>13245.79</v>
      </c>
      <c r="P252" s="24">
        <v>56423.57</v>
      </c>
      <c r="Q252" s="24">
        <v>4726.5</v>
      </c>
      <c r="R252" s="24">
        <v>2098.19</v>
      </c>
      <c r="S252" s="24">
        <v>11350.55</v>
      </c>
      <c r="T252" s="3">
        <v>0</v>
      </c>
      <c r="U252" s="3">
        <v>0</v>
      </c>
      <c r="V252" s="3">
        <v>0</v>
      </c>
      <c r="W252" s="24">
        <v>0</v>
      </c>
      <c r="X252" s="24">
        <v>0</v>
      </c>
      <c r="Y252" s="24">
        <v>0</v>
      </c>
      <c r="Z252" s="24">
        <v>0</v>
      </c>
      <c r="AA252" s="24">
        <v>87385</v>
      </c>
      <c r="AB252">
        <v>1016714.65</v>
      </c>
      <c r="AC252">
        <v>3150.72</v>
      </c>
      <c r="AD252">
        <v>478135.08</v>
      </c>
      <c r="AE252">
        <v>35802.19</v>
      </c>
      <c r="AF252">
        <v>109581.01</v>
      </c>
      <c r="AG252">
        <v>401.21</v>
      </c>
      <c r="AH252">
        <v>32338.720000000001</v>
      </c>
      <c r="AI252">
        <v>3660.35</v>
      </c>
      <c r="AJ252">
        <v>3035</v>
      </c>
      <c r="AK252">
        <v>21327.8</v>
      </c>
      <c r="AL252">
        <v>5449.21</v>
      </c>
      <c r="AM252">
        <v>52774.13</v>
      </c>
      <c r="AN252">
        <v>2227.35</v>
      </c>
      <c r="AO252">
        <v>41330.33</v>
      </c>
      <c r="AP252">
        <v>13317.7</v>
      </c>
      <c r="AQ252">
        <v>45853.16</v>
      </c>
      <c r="AR252">
        <v>7245</v>
      </c>
      <c r="AS252">
        <v>14248.66</v>
      </c>
      <c r="AT252">
        <v>55659.42</v>
      </c>
      <c r="AU252">
        <v>34526.720000000001</v>
      </c>
      <c r="AV252">
        <v>0</v>
      </c>
      <c r="AW252">
        <v>4241.67</v>
      </c>
      <c r="AX252">
        <v>11893</v>
      </c>
      <c r="AY252">
        <v>8765.14</v>
      </c>
      <c r="AZ252">
        <v>147552.01</v>
      </c>
      <c r="BA252">
        <v>4641</v>
      </c>
      <c r="BB252">
        <v>73810.33</v>
      </c>
      <c r="BC252" s="24">
        <v>30034.52</v>
      </c>
      <c r="BD252" s="24">
        <v>0</v>
      </c>
      <c r="BE252" s="24">
        <v>0</v>
      </c>
      <c r="BF252" s="24">
        <v>0</v>
      </c>
      <c r="BG252" s="24">
        <v>0</v>
      </c>
      <c r="BH252" s="24">
        <v>0</v>
      </c>
      <c r="BI252" s="24">
        <v>0</v>
      </c>
      <c r="BJ252" s="24">
        <v>0</v>
      </c>
      <c r="BK252" s="24">
        <v>0</v>
      </c>
      <c r="BL252" s="24">
        <v>1</v>
      </c>
      <c r="BM252" s="3">
        <v>0</v>
      </c>
      <c r="BN252" s="24">
        <v>0</v>
      </c>
      <c r="BO252" s="24">
        <v>0</v>
      </c>
      <c r="BP252" s="24">
        <v>0</v>
      </c>
      <c r="BQ252" s="24">
        <v>0</v>
      </c>
      <c r="BR252" s="3">
        <v>461594.76</v>
      </c>
      <c r="BS252" s="3">
        <v>0</v>
      </c>
      <c r="BT252" s="3">
        <v>0</v>
      </c>
      <c r="BU252" s="3">
        <v>0</v>
      </c>
      <c r="BV252" s="3">
        <v>0</v>
      </c>
      <c r="BW252" s="3"/>
      <c r="BX252" s="2">
        <v>461594.76</v>
      </c>
      <c r="BY252" s="24">
        <f t="shared" si="83"/>
        <v>461594.76</v>
      </c>
      <c r="BZ252" s="24">
        <f t="shared" si="84"/>
        <v>0</v>
      </c>
      <c r="CB252" s="24">
        <f t="shared" si="80"/>
        <v>0</v>
      </c>
      <c r="CC252" s="24">
        <f t="shared" si="85"/>
        <v>0</v>
      </c>
      <c r="CD252" s="30">
        <f t="shared" si="86"/>
        <v>0</v>
      </c>
      <c r="CF252" s="24">
        <f t="shared" si="81"/>
        <v>461595.16000000015</v>
      </c>
      <c r="CG252" s="3">
        <f t="shared" si="82"/>
        <v>0</v>
      </c>
      <c r="CH252" s="3">
        <f t="shared" si="87"/>
        <v>-0.40000000013969839</v>
      </c>
    </row>
    <row r="253" spans="1:86" s="23" customFormat="1" ht="15" x14ac:dyDescent="0.25">
      <c r="A253" s="23">
        <v>3523</v>
      </c>
      <c r="B253" s="2" t="s">
        <v>665</v>
      </c>
      <c r="C253" s="23" t="s">
        <v>393</v>
      </c>
      <c r="D253" s="24">
        <v>229906.27</v>
      </c>
      <c r="E253" s="24">
        <v>0</v>
      </c>
      <c r="F253" s="24">
        <v>0</v>
      </c>
      <c r="G253" s="24">
        <v>921714.6</v>
      </c>
      <c r="H253" s="24">
        <v>0</v>
      </c>
      <c r="I253" s="24">
        <v>50541.59</v>
      </c>
      <c r="J253" s="24">
        <v>0</v>
      </c>
      <c r="K253" s="24">
        <v>20375</v>
      </c>
      <c r="L253" s="24">
        <v>30160.25</v>
      </c>
      <c r="M253" s="24">
        <v>0</v>
      </c>
      <c r="N253" s="24">
        <v>0</v>
      </c>
      <c r="O253" s="24">
        <v>6208.35</v>
      </c>
      <c r="P253" s="24">
        <v>29223.7</v>
      </c>
      <c r="Q253" s="24">
        <v>28208.18</v>
      </c>
      <c r="R253" s="24">
        <v>0</v>
      </c>
      <c r="S253" s="24">
        <v>0</v>
      </c>
      <c r="T253" s="3">
        <v>0</v>
      </c>
      <c r="U253" s="3">
        <v>0</v>
      </c>
      <c r="V253" s="3">
        <v>0</v>
      </c>
      <c r="W253" s="24">
        <v>0</v>
      </c>
      <c r="X253" s="24">
        <v>0</v>
      </c>
      <c r="Y253" s="24">
        <v>0</v>
      </c>
      <c r="Z253" s="24">
        <v>0</v>
      </c>
      <c r="AA253" s="24">
        <v>52075</v>
      </c>
      <c r="AB253">
        <v>502357.83</v>
      </c>
      <c r="AC253">
        <v>64048.93</v>
      </c>
      <c r="AD253">
        <v>241764.6</v>
      </c>
      <c r="AE253">
        <v>42201.29</v>
      </c>
      <c r="AF253">
        <v>31383.9</v>
      </c>
      <c r="AG253">
        <v>0</v>
      </c>
      <c r="AH253">
        <v>19321.41</v>
      </c>
      <c r="AI253">
        <v>1448</v>
      </c>
      <c r="AJ253">
        <v>6701.05</v>
      </c>
      <c r="AK253">
        <v>10917.8</v>
      </c>
      <c r="AL253">
        <v>1453.83</v>
      </c>
      <c r="AM253">
        <v>43200.82</v>
      </c>
      <c r="AN253">
        <v>2748</v>
      </c>
      <c r="AO253">
        <v>4106.93</v>
      </c>
      <c r="AP253">
        <v>3890.32</v>
      </c>
      <c r="AQ253">
        <v>22492.09</v>
      </c>
      <c r="AR253">
        <v>3993.6</v>
      </c>
      <c r="AS253">
        <v>766.68</v>
      </c>
      <c r="AT253">
        <v>40234.949999999997</v>
      </c>
      <c r="AU253">
        <v>12007.71</v>
      </c>
      <c r="AV253">
        <v>0</v>
      </c>
      <c r="AW253">
        <v>2677.91</v>
      </c>
      <c r="AX253">
        <v>6253.75</v>
      </c>
      <c r="AY253">
        <v>11641.24</v>
      </c>
      <c r="AZ253">
        <v>77711.92</v>
      </c>
      <c r="BA253">
        <v>0</v>
      </c>
      <c r="BB253">
        <v>19792.82</v>
      </c>
      <c r="BC253" s="24">
        <v>17365.55</v>
      </c>
      <c r="BD253" s="24">
        <v>0</v>
      </c>
      <c r="BE253" s="24">
        <v>0</v>
      </c>
      <c r="BF253" s="24">
        <v>0</v>
      </c>
      <c r="BG253" s="24">
        <v>0</v>
      </c>
      <c r="BH253" s="24">
        <v>0</v>
      </c>
      <c r="BI253" s="24">
        <v>0</v>
      </c>
      <c r="BJ253" s="24">
        <v>0</v>
      </c>
      <c r="BK253" s="24">
        <v>0</v>
      </c>
      <c r="BL253" s="24">
        <v>1</v>
      </c>
      <c r="BM253" s="3">
        <v>0</v>
      </c>
      <c r="BN253" s="24">
        <v>0</v>
      </c>
      <c r="BO253" s="24">
        <v>0</v>
      </c>
      <c r="BP253" s="24">
        <v>0</v>
      </c>
      <c r="BQ253" s="24">
        <v>0</v>
      </c>
      <c r="BR253" s="3">
        <v>177930.21</v>
      </c>
      <c r="BS253" s="3">
        <v>0</v>
      </c>
      <c r="BT253" s="3">
        <v>0</v>
      </c>
      <c r="BU253" s="3">
        <v>0</v>
      </c>
      <c r="BV253" s="3">
        <v>0</v>
      </c>
      <c r="BW253" s="3"/>
      <c r="BX253" s="2">
        <v>177930.21</v>
      </c>
      <c r="BY253" s="24">
        <f t="shared" si="83"/>
        <v>177930.21</v>
      </c>
      <c r="BZ253" s="24">
        <f t="shared" si="84"/>
        <v>0</v>
      </c>
      <c r="CB253" s="24">
        <f t="shared" si="80"/>
        <v>0</v>
      </c>
      <c r="CC253" s="24">
        <f t="shared" si="85"/>
        <v>0</v>
      </c>
      <c r="CD253" s="30">
        <f t="shared" si="86"/>
        <v>0</v>
      </c>
      <c r="CF253" s="24">
        <f t="shared" si="81"/>
        <v>177930.01</v>
      </c>
      <c r="CG253" s="3">
        <f t="shared" si="82"/>
        <v>0</v>
      </c>
      <c r="CH253" s="3">
        <f t="shared" si="87"/>
        <v>0.1999999999825377</v>
      </c>
    </row>
    <row r="254" spans="1:86" s="23" customFormat="1" ht="15" x14ac:dyDescent="0.25">
      <c r="A254" s="23">
        <v>3538</v>
      </c>
      <c r="B254" s="2" t="s">
        <v>666</v>
      </c>
      <c r="C254" s="23" t="s">
        <v>394</v>
      </c>
      <c r="D254" s="24">
        <v>170372.28</v>
      </c>
      <c r="E254" s="24">
        <v>54374.1</v>
      </c>
      <c r="F254" s="24">
        <v>0</v>
      </c>
      <c r="G254" s="24">
        <v>604261.49</v>
      </c>
      <c r="H254" s="24">
        <v>0</v>
      </c>
      <c r="I254" s="24">
        <v>48811.31</v>
      </c>
      <c r="J254" s="24">
        <v>0</v>
      </c>
      <c r="K254" s="24">
        <v>43601</v>
      </c>
      <c r="L254" s="24">
        <v>27763.05</v>
      </c>
      <c r="M254" s="24">
        <v>0</v>
      </c>
      <c r="N254" s="24">
        <v>30</v>
      </c>
      <c r="O254" s="24">
        <v>9104.39</v>
      </c>
      <c r="P254" s="24">
        <v>9145.0300000000007</v>
      </c>
      <c r="Q254" s="24">
        <v>409.97</v>
      </c>
      <c r="R254" s="24">
        <v>0</v>
      </c>
      <c r="S254" s="24">
        <v>3556</v>
      </c>
      <c r="T254" s="3">
        <v>0</v>
      </c>
      <c r="U254" s="3">
        <v>0</v>
      </c>
      <c r="V254" s="3">
        <v>0</v>
      </c>
      <c r="W254" s="24">
        <v>9857</v>
      </c>
      <c r="X254" s="24">
        <v>0</v>
      </c>
      <c r="Y254" s="24">
        <v>0</v>
      </c>
      <c r="Z254" s="24">
        <v>0</v>
      </c>
      <c r="AA254" s="24">
        <v>36266</v>
      </c>
      <c r="AB254">
        <v>369024.63</v>
      </c>
      <c r="AC254">
        <v>4027.27</v>
      </c>
      <c r="AD254">
        <v>160342.67000000001</v>
      </c>
      <c r="AE254">
        <v>20403.16</v>
      </c>
      <c r="AF254">
        <v>30348</v>
      </c>
      <c r="AG254">
        <v>0</v>
      </c>
      <c r="AH254">
        <v>11732.77</v>
      </c>
      <c r="AI254">
        <v>664</v>
      </c>
      <c r="AJ254">
        <v>1831</v>
      </c>
      <c r="AK254">
        <v>6823.07</v>
      </c>
      <c r="AL254">
        <v>737.06</v>
      </c>
      <c r="AM254">
        <v>5023.6899999999996</v>
      </c>
      <c r="AN254">
        <v>3465.74</v>
      </c>
      <c r="AO254">
        <v>4906.1899999999996</v>
      </c>
      <c r="AP254">
        <v>3684.72</v>
      </c>
      <c r="AQ254">
        <v>20852.419999999998</v>
      </c>
      <c r="AR254">
        <v>3686.4</v>
      </c>
      <c r="AS254">
        <v>2674.22</v>
      </c>
      <c r="AT254">
        <v>16655.98</v>
      </c>
      <c r="AU254">
        <v>2500.9899999999998</v>
      </c>
      <c r="AV254">
        <v>0</v>
      </c>
      <c r="AW254">
        <v>25495.41</v>
      </c>
      <c r="AX254">
        <v>5308.05</v>
      </c>
      <c r="AY254">
        <v>7759.87</v>
      </c>
      <c r="AZ254">
        <v>43775.08</v>
      </c>
      <c r="BA254">
        <v>942.44</v>
      </c>
      <c r="BB254">
        <v>31239.45</v>
      </c>
      <c r="BC254" s="24">
        <v>13478.27</v>
      </c>
      <c r="BD254" s="24">
        <v>0</v>
      </c>
      <c r="BE254" s="24">
        <v>0</v>
      </c>
      <c r="BF254" s="24">
        <v>0</v>
      </c>
      <c r="BG254" s="24">
        <v>332.86</v>
      </c>
      <c r="BH254" s="24">
        <v>0</v>
      </c>
      <c r="BI254" s="24">
        <v>0</v>
      </c>
      <c r="BJ254" s="24">
        <v>0</v>
      </c>
      <c r="BK254" s="24">
        <v>0</v>
      </c>
      <c r="BL254" s="24">
        <v>1</v>
      </c>
      <c r="BM254" s="3">
        <v>0</v>
      </c>
      <c r="BN254" s="24">
        <v>0</v>
      </c>
      <c r="BO254" s="24">
        <v>0</v>
      </c>
      <c r="BP254" s="24">
        <v>0</v>
      </c>
      <c r="BQ254" s="24">
        <v>0</v>
      </c>
      <c r="BR254" s="3">
        <v>155937.53</v>
      </c>
      <c r="BS254" s="3">
        <v>0</v>
      </c>
      <c r="BT254" s="3">
        <v>0</v>
      </c>
      <c r="BU254" s="3">
        <v>63898.239999999998</v>
      </c>
      <c r="BV254" s="3">
        <v>0</v>
      </c>
      <c r="BW254" s="3"/>
      <c r="BX254" s="2">
        <v>219835.77</v>
      </c>
      <c r="BY254" s="24">
        <f t="shared" si="83"/>
        <v>219835.77</v>
      </c>
      <c r="BZ254" s="24">
        <f t="shared" si="84"/>
        <v>0</v>
      </c>
      <c r="CB254" s="24">
        <f t="shared" si="80"/>
        <v>0</v>
      </c>
      <c r="CC254" s="24">
        <f t="shared" si="85"/>
        <v>0</v>
      </c>
      <c r="CD254" s="30">
        <f t="shared" si="86"/>
        <v>0</v>
      </c>
      <c r="CF254" s="24">
        <f t="shared" si="81"/>
        <v>155937.9700000002</v>
      </c>
      <c r="CG254" s="3">
        <f t="shared" si="82"/>
        <v>63898.239999999998</v>
      </c>
      <c r="CH254" s="3">
        <f t="shared" si="87"/>
        <v>-0.44000000021333108</v>
      </c>
    </row>
    <row r="255" spans="1:86" s="23" customFormat="1" ht="15" x14ac:dyDescent="0.25">
      <c r="A255" s="23">
        <v>3540</v>
      </c>
      <c r="B255" s="2" t="s">
        <v>667</v>
      </c>
      <c r="C255" s="23" t="s">
        <v>395</v>
      </c>
      <c r="D255" s="24">
        <v>183456.98</v>
      </c>
      <c r="E255" s="24">
        <v>513.05999999999995</v>
      </c>
      <c r="F255" s="24">
        <v>0</v>
      </c>
      <c r="G255" s="24">
        <v>497060.69</v>
      </c>
      <c r="H255" s="24">
        <v>0</v>
      </c>
      <c r="I255" s="24">
        <v>4070.9</v>
      </c>
      <c r="J255" s="24">
        <v>0</v>
      </c>
      <c r="K255" s="24">
        <v>27340</v>
      </c>
      <c r="L255" s="24">
        <v>16727.63</v>
      </c>
      <c r="M255" s="24">
        <v>0</v>
      </c>
      <c r="N255" s="24">
        <v>0</v>
      </c>
      <c r="O255" s="24">
        <v>28555.040000000001</v>
      </c>
      <c r="P255" s="24">
        <v>5430.55</v>
      </c>
      <c r="Q255" s="24">
        <v>6307.1</v>
      </c>
      <c r="R255" s="24">
        <v>6.7</v>
      </c>
      <c r="S255" s="24">
        <v>3069.52</v>
      </c>
      <c r="T255" s="3">
        <v>0</v>
      </c>
      <c r="U255" s="3">
        <v>0</v>
      </c>
      <c r="V255" s="3">
        <v>0</v>
      </c>
      <c r="W255" s="24">
        <v>11635.1</v>
      </c>
      <c r="X255" s="24">
        <v>0</v>
      </c>
      <c r="Y255" s="24">
        <v>0</v>
      </c>
      <c r="Z255" s="24">
        <v>0</v>
      </c>
      <c r="AA255" s="24">
        <v>35010</v>
      </c>
      <c r="AB255">
        <v>244610.75</v>
      </c>
      <c r="AC255">
        <v>11456.41</v>
      </c>
      <c r="AD255">
        <v>77006.759999999995</v>
      </c>
      <c r="AE255">
        <v>0</v>
      </c>
      <c r="AF255">
        <v>33586.1</v>
      </c>
      <c r="AG255">
        <v>13.76</v>
      </c>
      <c r="AH255">
        <v>7170.95</v>
      </c>
      <c r="AI255">
        <v>498</v>
      </c>
      <c r="AJ255">
        <v>1361.4</v>
      </c>
      <c r="AK255">
        <v>5117.53</v>
      </c>
      <c r="AL255">
        <v>1168.51</v>
      </c>
      <c r="AM255">
        <v>28405.5</v>
      </c>
      <c r="AN255">
        <v>0</v>
      </c>
      <c r="AO255">
        <v>15599.33</v>
      </c>
      <c r="AP255">
        <v>679.95</v>
      </c>
      <c r="AQ255">
        <v>16632.73</v>
      </c>
      <c r="AR255">
        <v>1228.8</v>
      </c>
      <c r="AS255">
        <v>559.20000000000005</v>
      </c>
      <c r="AT255" s="25">
        <v>24401.97</v>
      </c>
      <c r="AU255">
        <v>6342.63</v>
      </c>
      <c r="AV255">
        <v>0</v>
      </c>
      <c r="AW255">
        <v>8549.2800000000007</v>
      </c>
      <c r="AX255">
        <v>2262.61</v>
      </c>
      <c r="AY255">
        <v>26413.95</v>
      </c>
      <c r="AZ255">
        <v>35990.269999999997</v>
      </c>
      <c r="BA255">
        <v>10308.85</v>
      </c>
      <c r="BB255">
        <v>25466.37</v>
      </c>
      <c r="BC255" s="24">
        <v>15844.78</v>
      </c>
      <c r="BD255" s="24">
        <v>0</v>
      </c>
      <c r="BE255" s="24">
        <v>0</v>
      </c>
      <c r="BF255" s="24">
        <v>0</v>
      </c>
      <c r="BG255" s="24">
        <v>12006.29</v>
      </c>
      <c r="BH255" s="24">
        <v>0</v>
      </c>
      <c r="BI255" s="24">
        <v>0</v>
      </c>
      <c r="BJ255" s="24">
        <v>0</v>
      </c>
      <c r="BK255" s="24">
        <v>0</v>
      </c>
      <c r="BL255" s="24">
        <v>1</v>
      </c>
      <c r="BM255" s="3">
        <v>0</v>
      </c>
      <c r="BN255" s="24">
        <v>0</v>
      </c>
      <c r="BO255" s="24">
        <v>0</v>
      </c>
      <c r="BP255" s="24">
        <v>0</v>
      </c>
      <c r="BQ255" s="24">
        <v>0</v>
      </c>
      <c r="BR255" s="3">
        <v>206359.19</v>
      </c>
      <c r="BS255" s="3">
        <v>0</v>
      </c>
      <c r="BT255" s="3">
        <v>0</v>
      </c>
      <c r="BU255" s="3">
        <v>141.86999999999898</v>
      </c>
      <c r="BV255" s="3">
        <v>0</v>
      </c>
      <c r="BW255" s="3"/>
      <c r="BX255" s="2">
        <v>206501.06</v>
      </c>
      <c r="BY255" s="24">
        <f t="shared" si="83"/>
        <v>206501.06</v>
      </c>
      <c r="BZ255" s="24">
        <f t="shared" si="84"/>
        <v>0</v>
      </c>
      <c r="CB255" s="24">
        <f t="shared" si="80"/>
        <v>0</v>
      </c>
      <c r="CC255" s="24">
        <f t="shared" si="85"/>
        <v>0</v>
      </c>
      <c r="CD255" s="30">
        <f t="shared" si="86"/>
        <v>0</v>
      </c>
      <c r="CF255" s="24">
        <f t="shared" si="81"/>
        <v>206358.72000000009</v>
      </c>
      <c r="CG255" s="3">
        <f t="shared" si="82"/>
        <v>141.86999999999898</v>
      </c>
      <c r="CH255" s="3">
        <f t="shared" si="87"/>
        <v>0.46999999991021468</v>
      </c>
    </row>
    <row r="256" spans="1:86" s="23" customFormat="1" ht="15" x14ac:dyDescent="0.25">
      <c r="A256" s="23">
        <v>3549</v>
      </c>
      <c r="B256" s="2" t="s">
        <v>668</v>
      </c>
      <c r="C256" s="23" t="s">
        <v>396</v>
      </c>
      <c r="D256" s="24">
        <v>132473.48000000001</v>
      </c>
      <c r="E256" s="24">
        <v>11212.9</v>
      </c>
      <c r="F256" s="24">
        <v>0</v>
      </c>
      <c r="G256" s="24">
        <v>827928.37</v>
      </c>
      <c r="H256" s="24">
        <v>0</v>
      </c>
      <c r="I256" s="24">
        <v>36821.31</v>
      </c>
      <c r="J256" s="24">
        <v>0</v>
      </c>
      <c r="K256" s="24">
        <v>81428</v>
      </c>
      <c r="L256" s="24">
        <v>48368.95</v>
      </c>
      <c r="M256" s="24">
        <v>0</v>
      </c>
      <c r="N256" s="24">
        <v>1400</v>
      </c>
      <c r="O256" s="24">
        <v>25645.07</v>
      </c>
      <c r="P256" s="24">
        <v>9783.99</v>
      </c>
      <c r="Q256" s="24">
        <v>5637.83</v>
      </c>
      <c r="R256" s="24">
        <v>1980.95</v>
      </c>
      <c r="S256" s="24">
        <v>0</v>
      </c>
      <c r="T256" s="3">
        <v>0</v>
      </c>
      <c r="U256" s="3">
        <v>0</v>
      </c>
      <c r="V256" s="3">
        <v>0</v>
      </c>
      <c r="W256" s="24">
        <v>3500</v>
      </c>
      <c r="X256" s="24">
        <v>0</v>
      </c>
      <c r="Y256" s="24">
        <v>0</v>
      </c>
      <c r="Z256" s="24">
        <v>0</v>
      </c>
      <c r="AA256" s="24">
        <v>32496</v>
      </c>
      <c r="AB256">
        <v>573439.79</v>
      </c>
      <c r="AC256">
        <v>5316.96</v>
      </c>
      <c r="AD256">
        <v>212516.46</v>
      </c>
      <c r="AE256">
        <v>0</v>
      </c>
      <c r="AF256">
        <v>30011.23</v>
      </c>
      <c r="AG256">
        <v>0</v>
      </c>
      <c r="AH256">
        <v>25928.2</v>
      </c>
      <c r="AI256">
        <v>1296</v>
      </c>
      <c r="AJ256">
        <v>2029</v>
      </c>
      <c r="AK256">
        <v>10770.81</v>
      </c>
      <c r="AL256">
        <v>4358.18</v>
      </c>
      <c r="AM256">
        <v>23919.31</v>
      </c>
      <c r="AN256">
        <v>1863</v>
      </c>
      <c r="AO256">
        <v>35738.94</v>
      </c>
      <c r="AP256">
        <v>2403.36</v>
      </c>
      <c r="AQ256">
        <v>18920.91</v>
      </c>
      <c r="AR256">
        <v>2688</v>
      </c>
      <c r="AS256">
        <v>3337.7</v>
      </c>
      <c r="AT256">
        <v>31565.95</v>
      </c>
      <c r="AU256">
        <v>28160.71</v>
      </c>
      <c r="AV256">
        <v>0</v>
      </c>
      <c r="AW256">
        <v>803.44</v>
      </c>
      <c r="AX256">
        <v>4703.57</v>
      </c>
      <c r="AY256">
        <v>2181.4</v>
      </c>
      <c r="AZ256">
        <v>50229.11</v>
      </c>
      <c r="BA256">
        <v>6870</v>
      </c>
      <c r="BB256">
        <v>42350.54</v>
      </c>
      <c r="BC256" s="24">
        <v>17655.650000000001</v>
      </c>
      <c r="BD256" s="24">
        <v>0</v>
      </c>
      <c r="BE256" s="24">
        <v>0</v>
      </c>
      <c r="BF256" s="24">
        <v>0</v>
      </c>
      <c r="BG256" s="24">
        <v>0</v>
      </c>
      <c r="BH256" s="24">
        <v>0</v>
      </c>
      <c r="BI256" s="24">
        <v>0</v>
      </c>
      <c r="BJ256" s="24">
        <v>0</v>
      </c>
      <c r="BK256" s="24">
        <v>0</v>
      </c>
      <c r="BL256" s="24">
        <v>1</v>
      </c>
      <c r="BM256" s="3">
        <v>0</v>
      </c>
      <c r="BN256" s="24">
        <v>0</v>
      </c>
      <c r="BO256" s="24">
        <v>0</v>
      </c>
      <c r="BP256" s="24">
        <v>0</v>
      </c>
      <c r="BQ256" s="24">
        <v>0</v>
      </c>
      <c r="BR256" s="3">
        <v>64905.9</v>
      </c>
      <c r="BS256" s="3">
        <v>0</v>
      </c>
      <c r="BT256" s="3">
        <v>0</v>
      </c>
      <c r="BU256" s="3">
        <v>14712.9</v>
      </c>
      <c r="BV256" s="3">
        <v>0</v>
      </c>
      <c r="BW256" s="3"/>
      <c r="BX256" s="2">
        <v>79618.8</v>
      </c>
      <c r="BY256" s="24">
        <f t="shared" si="83"/>
        <v>79618.8</v>
      </c>
      <c r="BZ256" s="24">
        <f t="shared" si="84"/>
        <v>0</v>
      </c>
      <c r="CB256" s="24">
        <f t="shared" ref="CB256:CB275" si="88">F256+BI256+BJ256+BK256-BM256-BN256-BO256-BP256</f>
        <v>0</v>
      </c>
      <c r="CC256" s="24">
        <f t="shared" si="85"/>
        <v>0</v>
      </c>
      <c r="CD256" s="30">
        <f t="shared" si="86"/>
        <v>0</v>
      </c>
      <c r="CF256" s="24">
        <f t="shared" si="81"/>
        <v>64905.729999999749</v>
      </c>
      <c r="CG256" s="3">
        <f t="shared" si="82"/>
        <v>14712.9</v>
      </c>
      <c r="CH256" s="3">
        <f t="shared" si="87"/>
        <v>0.17000000025473128</v>
      </c>
    </row>
    <row r="257" spans="1:86" s="23" customFormat="1" ht="15" x14ac:dyDescent="0.25">
      <c r="A257" s="23">
        <v>3551</v>
      </c>
      <c r="B257" s="2" t="s">
        <v>669</v>
      </c>
      <c r="C257" s="23" t="s">
        <v>397</v>
      </c>
      <c r="D257" s="24">
        <v>553364.32999999996</v>
      </c>
      <c r="E257" s="24">
        <v>6365.11</v>
      </c>
      <c r="F257" s="24">
        <v>17800.5</v>
      </c>
      <c r="G257" s="24">
        <v>1970631.71</v>
      </c>
      <c r="H257" s="24">
        <v>0</v>
      </c>
      <c r="I257" s="24">
        <v>104608.33</v>
      </c>
      <c r="J257" s="24">
        <v>0</v>
      </c>
      <c r="K257" s="24">
        <v>292136</v>
      </c>
      <c r="L257" s="24">
        <v>121726.1</v>
      </c>
      <c r="M257" s="24">
        <v>0</v>
      </c>
      <c r="N257" s="24">
        <v>0</v>
      </c>
      <c r="O257" s="24">
        <v>21316.16</v>
      </c>
      <c r="P257" s="24">
        <v>24941.11</v>
      </c>
      <c r="Q257" s="24">
        <v>259.38</v>
      </c>
      <c r="R257" s="24">
        <v>416.7</v>
      </c>
      <c r="S257" s="24">
        <v>0</v>
      </c>
      <c r="T257" s="3">
        <v>0</v>
      </c>
      <c r="U257" s="3">
        <v>0</v>
      </c>
      <c r="V257" s="3">
        <v>0</v>
      </c>
      <c r="W257" s="24">
        <v>30894.43</v>
      </c>
      <c r="X257" s="24">
        <v>0</v>
      </c>
      <c r="Y257" s="24">
        <v>0</v>
      </c>
      <c r="Z257" s="24">
        <v>0</v>
      </c>
      <c r="AA257" s="24">
        <v>53429</v>
      </c>
      <c r="AB257">
        <v>898640.05</v>
      </c>
      <c r="AC257">
        <v>39162.25</v>
      </c>
      <c r="AD257">
        <v>697766.53</v>
      </c>
      <c r="AE257">
        <v>45462.47</v>
      </c>
      <c r="AF257">
        <v>96786.92</v>
      </c>
      <c r="AG257">
        <v>929.35</v>
      </c>
      <c r="AH257">
        <v>91460.98</v>
      </c>
      <c r="AI257">
        <v>10986.96</v>
      </c>
      <c r="AJ257">
        <v>13094.2</v>
      </c>
      <c r="AK257">
        <v>26592.06</v>
      </c>
      <c r="AL257">
        <v>7184.88</v>
      </c>
      <c r="AM257">
        <v>22490.45</v>
      </c>
      <c r="AN257">
        <v>5477.92</v>
      </c>
      <c r="AO257">
        <v>7324.18</v>
      </c>
      <c r="AP257">
        <v>6032.01</v>
      </c>
      <c r="AQ257">
        <v>57582.94</v>
      </c>
      <c r="AR257">
        <v>54784</v>
      </c>
      <c r="AS257">
        <v>3575.64</v>
      </c>
      <c r="AT257">
        <v>53002.3</v>
      </c>
      <c r="AU257">
        <v>5680.2</v>
      </c>
      <c r="AV257">
        <v>0</v>
      </c>
      <c r="AW257">
        <v>15443.47</v>
      </c>
      <c r="AX257">
        <v>11667</v>
      </c>
      <c r="AY257">
        <v>6883.08</v>
      </c>
      <c r="AZ257">
        <v>122500.22</v>
      </c>
      <c r="BA257">
        <v>0</v>
      </c>
      <c r="BB257">
        <v>9569.8700000000008</v>
      </c>
      <c r="BC257" s="24">
        <v>42403.89</v>
      </c>
      <c r="BD257" s="24">
        <v>0</v>
      </c>
      <c r="BE257" s="24">
        <v>0</v>
      </c>
      <c r="BF257" s="24">
        <v>0</v>
      </c>
      <c r="BG257" s="24">
        <v>19145.64</v>
      </c>
      <c r="BH257" s="24">
        <v>0</v>
      </c>
      <c r="BI257" s="24">
        <v>26868.41</v>
      </c>
      <c r="BJ257" s="24">
        <v>0</v>
      </c>
      <c r="BK257" s="24">
        <v>0</v>
      </c>
      <c r="BL257" s="24">
        <v>1</v>
      </c>
      <c r="BM257" s="3">
        <v>0</v>
      </c>
      <c r="BN257" s="24">
        <v>0</v>
      </c>
      <c r="BO257" s="24">
        <v>0</v>
      </c>
      <c r="BP257" s="24">
        <v>2488.88</v>
      </c>
      <c r="BQ257" s="24">
        <v>0</v>
      </c>
      <c r="BR257" s="3">
        <v>790344.92999999993</v>
      </c>
      <c r="BS257" s="3">
        <v>42180.03</v>
      </c>
      <c r="BT257" s="3">
        <v>0</v>
      </c>
      <c r="BU257" s="3">
        <v>18113.900000000001</v>
      </c>
      <c r="BV257" s="3">
        <v>0</v>
      </c>
      <c r="BW257" s="3"/>
      <c r="BX257" s="2">
        <v>808458.83</v>
      </c>
      <c r="BY257" s="24">
        <f t="shared" si="83"/>
        <v>808458.83</v>
      </c>
      <c r="BZ257" s="24">
        <f t="shared" si="84"/>
        <v>0</v>
      </c>
      <c r="CB257" s="24">
        <f t="shared" si="88"/>
        <v>42180.030000000006</v>
      </c>
      <c r="CC257" s="24">
        <f t="shared" si="85"/>
        <v>42180.03</v>
      </c>
      <c r="CD257" s="30">
        <f t="shared" si="86"/>
        <v>0</v>
      </c>
      <c r="CF257" s="24">
        <f t="shared" ref="CF257:CF275" si="89">D257+SUM(G257:U257)+X257+Y257+Z257+AA257-SUM(AB257:BF257)</f>
        <v>790345</v>
      </c>
      <c r="CG257" s="3">
        <f t="shared" ref="CG257:CG275" si="90">E257+V257+W257-BG257-BH257</f>
        <v>18113.900000000001</v>
      </c>
      <c r="CH257" s="3">
        <f t="shared" si="87"/>
        <v>-7.0000000043364707E-2</v>
      </c>
    </row>
    <row r="258" spans="1:86" s="23" customFormat="1" ht="15" x14ac:dyDescent="0.25">
      <c r="A258" s="23">
        <v>4019</v>
      </c>
      <c r="B258" s="23" t="s">
        <v>670</v>
      </c>
      <c r="C258" s="23" t="s">
        <v>398</v>
      </c>
      <c r="D258" s="24">
        <v>181860.56</v>
      </c>
      <c r="E258" s="24">
        <v>-21730.639999999999</v>
      </c>
      <c r="F258" s="24">
        <v>54250.16</v>
      </c>
      <c r="G258" s="24">
        <v>6058180.5999999996</v>
      </c>
      <c r="H258" s="24">
        <v>0</v>
      </c>
      <c r="I258" s="24">
        <v>514779.08</v>
      </c>
      <c r="J258" s="24">
        <v>0</v>
      </c>
      <c r="K258" s="24">
        <v>224093.5</v>
      </c>
      <c r="L258" s="24">
        <v>270024.92</v>
      </c>
      <c r="M258" s="24">
        <v>0</v>
      </c>
      <c r="N258" s="24">
        <v>0</v>
      </c>
      <c r="O258" s="24">
        <v>31121.919999999998</v>
      </c>
      <c r="P258" s="24">
        <v>0</v>
      </c>
      <c r="Q258" s="24">
        <v>0</v>
      </c>
      <c r="R258" s="24">
        <v>0</v>
      </c>
      <c r="S258" s="24">
        <v>0</v>
      </c>
      <c r="T258" s="3">
        <v>0</v>
      </c>
      <c r="U258" s="3">
        <v>0</v>
      </c>
      <c r="V258" s="3">
        <v>0</v>
      </c>
      <c r="W258" s="24">
        <v>0</v>
      </c>
      <c r="X258" s="24">
        <v>0</v>
      </c>
      <c r="Y258" s="24">
        <v>0</v>
      </c>
      <c r="Z258" s="24">
        <v>0</v>
      </c>
      <c r="AA258" s="24">
        <v>0</v>
      </c>
      <c r="AB258">
        <v>3642542.96</v>
      </c>
      <c r="AC258">
        <v>353.36</v>
      </c>
      <c r="AD258">
        <v>1332309.82</v>
      </c>
      <c r="AE258">
        <v>0</v>
      </c>
      <c r="AF258">
        <v>311942.53000000003</v>
      </c>
      <c r="AG258">
        <v>0</v>
      </c>
      <c r="AH258">
        <v>18989.439999999999</v>
      </c>
      <c r="AI258">
        <v>38428.21</v>
      </c>
      <c r="AJ258">
        <v>10889.67</v>
      </c>
      <c r="AK258">
        <v>2544.1</v>
      </c>
      <c r="AL258">
        <v>1369.9</v>
      </c>
      <c r="AM258">
        <v>6310.41</v>
      </c>
      <c r="AN258">
        <v>0</v>
      </c>
      <c r="AO258">
        <v>126.05</v>
      </c>
      <c r="AP258">
        <v>1512.1</v>
      </c>
      <c r="AQ258">
        <v>150096.78</v>
      </c>
      <c r="AR258">
        <v>162771.75</v>
      </c>
      <c r="AS258">
        <v>88.56</v>
      </c>
      <c r="AT258" s="25">
        <v>115266.77</v>
      </c>
      <c r="AU258">
        <v>-120.89</v>
      </c>
      <c r="AV258">
        <v>83471.98</v>
      </c>
      <c r="AW258">
        <v>82358.95</v>
      </c>
      <c r="AX258">
        <v>27722.5</v>
      </c>
      <c r="AY258">
        <v>64890.98</v>
      </c>
      <c r="AZ258">
        <v>38981.620000000003</v>
      </c>
      <c r="BA258">
        <v>77902.81</v>
      </c>
      <c r="BB258">
        <v>100360.75</v>
      </c>
      <c r="BC258" s="24">
        <v>53742.05</v>
      </c>
      <c r="BD258" s="24">
        <v>838356.64</v>
      </c>
      <c r="BE258" s="24">
        <v>0</v>
      </c>
      <c r="BF258" s="24">
        <v>0</v>
      </c>
      <c r="BG258" s="24">
        <v>0</v>
      </c>
      <c r="BH258" s="24">
        <v>0</v>
      </c>
      <c r="BI258" s="24">
        <v>58100.13</v>
      </c>
      <c r="BJ258" s="24">
        <v>0</v>
      </c>
      <c r="BK258" s="24">
        <v>0</v>
      </c>
      <c r="BL258" s="24">
        <v>1</v>
      </c>
      <c r="BM258" s="3">
        <v>0</v>
      </c>
      <c r="BN258" s="24">
        <v>14955.75</v>
      </c>
      <c r="BO258" s="24">
        <v>72.599999999999994</v>
      </c>
      <c r="BP258" s="24">
        <v>10632.33</v>
      </c>
      <c r="BQ258" s="24">
        <v>0</v>
      </c>
      <c r="BR258" s="3">
        <v>116850.81</v>
      </c>
      <c r="BS258" s="3">
        <v>86689.61</v>
      </c>
      <c r="BT258" s="3">
        <v>0</v>
      </c>
      <c r="BU258" s="3">
        <v>-21730.639999999999</v>
      </c>
      <c r="BV258" s="3">
        <v>0</v>
      </c>
      <c r="BW258" s="3"/>
      <c r="BX258" s="2">
        <v>95120.17</v>
      </c>
      <c r="BY258" s="24">
        <f t="shared" si="83"/>
        <v>95120.17</v>
      </c>
      <c r="BZ258" s="24">
        <f t="shared" si="84"/>
        <v>0</v>
      </c>
      <c r="CB258" s="24">
        <f t="shared" si="88"/>
        <v>86689.61</v>
      </c>
      <c r="CC258" s="24">
        <f t="shared" si="85"/>
        <v>86689.61</v>
      </c>
      <c r="CD258" s="30">
        <f t="shared" si="86"/>
        <v>0</v>
      </c>
      <c r="CF258" s="24">
        <f t="shared" si="89"/>
        <v>116850.77999999933</v>
      </c>
      <c r="CG258" s="3">
        <f t="shared" si="90"/>
        <v>-21730.639999999999</v>
      </c>
      <c r="CH258" s="3">
        <f t="shared" si="87"/>
        <v>3.0000000668223947E-2</v>
      </c>
    </row>
    <row r="259" spans="1:86" s="23" customFormat="1" ht="15" x14ac:dyDescent="0.25">
      <c r="A259" s="23">
        <v>4057</v>
      </c>
      <c r="B259" s="23" t="s">
        <v>671</v>
      </c>
      <c r="C259" s="23" t="s">
        <v>399</v>
      </c>
      <c r="D259" s="24">
        <v>-487091.22</v>
      </c>
      <c r="E259" s="24">
        <v>0</v>
      </c>
      <c r="F259" s="24">
        <v>4442.28</v>
      </c>
      <c r="G259" s="24">
        <v>3620510.65</v>
      </c>
      <c r="H259" s="24">
        <v>0</v>
      </c>
      <c r="I259" s="24">
        <v>187342.58</v>
      </c>
      <c r="J259" s="24">
        <v>0</v>
      </c>
      <c r="K259" s="24">
        <v>135656</v>
      </c>
      <c r="L259" s="24">
        <v>171754.41</v>
      </c>
      <c r="M259" s="24">
        <v>0</v>
      </c>
      <c r="N259" s="24">
        <v>13805</v>
      </c>
      <c r="O259" s="24">
        <v>102061.7</v>
      </c>
      <c r="P259" s="24">
        <v>597.77</v>
      </c>
      <c r="Q259" s="24">
        <v>0</v>
      </c>
      <c r="R259" s="24">
        <v>0</v>
      </c>
      <c r="S259" s="24">
        <v>0</v>
      </c>
      <c r="T259" s="3">
        <v>0</v>
      </c>
      <c r="U259" s="3">
        <v>0</v>
      </c>
      <c r="V259" s="3">
        <v>0</v>
      </c>
      <c r="W259" s="24">
        <v>0</v>
      </c>
      <c r="X259" s="24">
        <v>0</v>
      </c>
      <c r="Y259" s="24">
        <v>0</v>
      </c>
      <c r="Z259" s="24">
        <v>0</v>
      </c>
      <c r="AA259" s="24">
        <v>0</v>
      </c>
      <c r="AB259">
        <v>1997124.02</v>
      </c>
      <c r="AC259">
        <v>18230.900000000001</v>
      </c>
      <c r="AD259">
        <v>658709.43000000005</v>
      </c>
      <c r="AE259">
        <v>160683.62</v>
      </c>
      <c r="AF259">
        <v>275169.24</v>
      </c>
      <c r="AG259">
        <v>347.55</v>
      </c>
      <c r="AH259">
        <v>3191.25</v>
      </c>
      <c r="AI259">
        <v>44295.82</v>
      </c>
      <c r="AJ259">
        <v>7576.44</v>
      </c>
      <c r="AK259">
        <v>1633.58</v>
      </c>
      <c r="AL259">
        <v>879.62</v>
      </c>
      <c r="AM259">
        <v>63818.09</v>
      </c>
      <c r="AN259">
        <v>6105.85</v>
      </c>
      <c r="AO259">
        <v>8526.17</v>
      </c>
      <c r="AP259">
        <v>15205.84</v>
      </c>
      <c r="AQ259">
        <v>129385.42</v>
      </c>
      <c r="AR259">
        <v>98751</v>
      </c>
      <c r="AS259">
        <v>18565.689999999999</v>
      </c>
      <c r="AT259">
        <v>135614.04</v>
      </c>
      <c r="AU259">
        <v>61464.59</v>
      </c>
      <c r="AV259">
        <v>41820.14</v>
      </c>
      <c r="AW259">
        <v>48299.3</v>
      </c>
      <c r="AX259">
        <v>17462.5</v>
      </c>
      <c r="AY259">
        <v>30419.17</v>
      </c>
      <c r="AZ259">
        <v>70392.160000000003</v>
      </c>
      <c r="BA259">
        <v>129445.91</v>
      </c>
      <c r="BB259">
        <v>215753.1</v>
      </c>
      <c r="BC259" s="24">
        <v>38993.599999999999</v>
      </c>
      <c r="BD259" s="24">
        <v>0</v>
      </c>
      <c r="BE259" s="24">
        <v>0</v>
      </c>
      <c r="BF259" s="24">
        <v>0</v>
      </c>
      <c r="BG259" s="24">
        <v>0</v>
      </c>
      <c r="BH259" s="24">
        <v>0</v>
      </c>
      <c r="BI259" s="24">
        <v>43094.82</v>
      </c>
      <c r="BJ259" s="24">
        <v>0</v>
      </c>
      <c r="BK259" s="24">
        <v>0</v>
      </c>
      <c r="BL259" s="24">
        <v>1</v>
      </c>
      <c r="BM259" s="3">
        <v>0</v>
      </c>
      <c r="BN259" s="24">
        <v>22015.55</v>
      </c>
      <c r="BO259" s="24">
        <v>0</v>
      </c>
      <c r="BP259" s="24">
        <v>0</v>
      </c>
      <c r="BQ259" s="24">
        <v>0</v>
      </c>
      <c r="BR259" s="3">
        <v>-553227.21</v>
      </c>
      <c r="BS259" s="3">
        <v>25521.55</v>
      </c>
      <c r="BT259" s="3">
        <v>0</v>
      </c>
      <c r="BU259" s="3">
        <v>0</v>
      </c>
      <c r="BV259" s="3">
        <v>0</v>
      </c>
      <c r="BW259" s="3"/>
      <c r="BX259" s="2">
        <v>-553227.21</v>
      </c>
      <c r="BY259" s="24">
        <f t="shared" si="83"/>
        <v>-553227.21</v>
      </c>
      <c r="BZ259" s="24">
        <f t="shared" si="84"/>
        <v>0</v>
      </c>
      <c r="CB259" s="24">
        <f t="shared" si="88"/>
        <v>25521.55</v>
      </c>
      <c r="CC259" s="24">
        <f t="shared" si="85"/>
        <v>25521.55</v>
      </c>
      <c r="CD259" s="30">
        <f t="shared" si="86"/>
        <v>0</v>
      </c>
      <c r="CF259" s="24">
        <f t="shared" si="89"/>
        <v>-553227.14999999944</v>
      </c>
      <c r="CG259" s="3">
        <f t="shared" si="90"/>
        <v>0</v>
      </c>
      <c r="CH259" s="3">
        <f t="shared" si="87"/>
        <v>-6.0000000521540642E-2</v>
      </c>
    </row>
    <row r="260" spans="1:86" s="23" customFormat="1" ht="15" x14ac:dyDescent="0.25">
      <c r="A260" s="23">
        <v>4074</v>
      </c>
      <c r="B260" s="23" t="s">
        <v>672</v>
      </c>
      <c r="C260" s="23" t="s">
        <v>400</v>
      </c>
      <c r="D260" s="24">
        <v>221047.87</v>
      </c>
      <c r="E260" s="24">
        <v>0</v>
      </c>
      <c r="F260" s="24">
        <v>25155.33</v>
      </c>
      <c r="G260" s="24">
        <v>1617783.75</v>
      </c>
      <c r="H260" s="24">
        <v>0</v>
      </c>
      <c r="I260" s="24">
        <v>43891.5</v>
      </c>
      <c r="J260" s="24">
        <v>0</v>
      </c>
      <c r="K260" s="24">
        <v>96058.33</v>
      </c>
      <c r="L260" s="24">
        <v>84289.41</v>
      </c>
      <c r="M260" s="24">
        <v>0</v>
      </c>
      <c r="N260" s="24">
        <v>4386.2</v>
      </c>
      <c r="O260" s="24">
        <v>62848.61</v>
      </c>
      <c r="P260" s="24">
        <v>0</v>
      </c>
      <c r="Q260" s="24">
        <v>0</v>
      </c>
      <c r="R260" s="24">
        <v>0</v>
      </c>
      <c r="S260" s="24">
        <v>0</v>
      </c>
      <c r="T260" s="3">
        <v>0</v>
      </c>
      <c r="U260" s="3">
        <v>0</v>
      </c>
      <c r="V260" s="3">
        <v>0</v>
      </c>
      <c r="W260" s="24">
        <v>0</v>
      </c>
      <c r="X260" s="24">
        <v>0</v>
      </c>
      <c r="Y260" s="24">
        <v>0</v>
      </c>
      <c r="Z260" s="24">
        <v>0</v>
      </c>
      <c r="AA260" s="24">
        <v>0</v>
      </c>
      <c r="AB260">
        <v>842161.72</v>
      </c>
      <c r="AC260">
        <v>17426.98</v>
      </c>
      <c r="AD260">
        <v>145618.07999999999</v>
      </c>
      <c r="AE260">
        <v>62146.67</v>
      </c>
      <c r="AF260">
        <v>183374.73</v>
      </c>
      <c r="AG260">
        <v>0</v>
      </c>
      <c r="AH260">
        <v>11824.34</v>
      </c>
      <c r="AI260">
        <v>19940.46</v>
      </c>
      <c r="AJ260">
        <v>8017.2</v>
      </c>
      <c r="AK260">
        <v>680.66</v>
      </c>
      <c r="AL260">
        <v>366.51</v>
      </c>
      <c r="AM260">
        <v>58427.95</v>
      </c>
      <c r="AN260">
        <v>0</v>
      </c>
      <c r="AO260">
        <v>1759.74</v>
      </c>
      <c r="AP260">
        <v>5240.3</v>
      </c>
      <c r="AQ260">
        <v>40398.54</v>
      </c>
      <c r="AR260">
        <v>36699.879999999997</v>
      </c>
      <c r="AS260">
        <v>-2185.9499999999998</v>
      </c>
      <c r="AT260">
        <v>81868.72</v>
      </c>
      <c r="AU260">
        <v>65329.61</v>
      </c>
      <c r="AV260">
        <v>32231.3</v>
      </c>
      <c r="AW260">
        <v>5432.09</v>
      </c>
      <c r="AX260">
        <v>8194.7900000000009</v>
      </c>
      <c r="AY260">
        <v>350384.43</v>
      </c>
      <c r="AZ260">
        <v>37837.85</v>
      </c>
      <c r="BA260">
        <v>84422.23</v>
      </c>
      <c r="BB260">
        <v>4412.29</v>
      </c>
      <c r="BC260" s="24">
        <v>28294.76</v>
      </c>
      <c r="BD260" s="24">
        <v>0</v>
      </c>
      <c r="BE260" s="24">
        <v>0</v>
      </c>
      <c r="BF260" s="24">
        <v>0</v>
      </c>
      <c r="BG260" s="24">
        <v>0</v>
      </c>
      <c r="BH260" s="24">
        <v>0</v>
      </c>
      <c r="BI260" s="24">
        <v>14209.38</v>
      </c>
      <c r="BJ260" s="24">
        <v>0</v>
      </c>
      <c r="BK260" s="24">
        <v>0</v>
      </c>
      <c r="BL260" s="24">
        <v>1</v>
      </c>
      <c r="BM260" s="3">
        <v>0</v>
      </c>
      <c r="BN260" s="24">
        <v>0</v>
      </c>
      <c r="BO260" s="24">
        <v>0</v>
      </c>
      <c r="BP260" s="24">
        <v>0</v>
      </c>
      <c r="BQ260" s="24">
        <v>0</v>
      </c>
      <c r="BR260" s="3">
        <v>0</v>
      </c>
      <c r="BS260" s="3">
        <v>39364.71</v>
      </c>
      <c r="BT260" s="3">
        <v>0</v>
      </c>
      <c r="BU260" s="3">
        <v>0</v>
      </c>
      <c r="BV260" s="3">
        <v>0</v>
      </c>
      <c r="BW260" s="3"/>
      <c r="BX260" s="2">
        <v>0</v>
      </c>
      <c r="BY260" s="24">
        <f t="shared" si="83"/>
        <v>0</v>
      </c>
      <c r="BZ260" s="24">
        <f t="shared" si="84"/>
        <v>0</v>
      </c>
      <c r="CB260" s="24">
        <f t="shared" si="88"/>
        <v>39364.71</v>
      </c>
      <c r="CC260" s="24">
        <f t="shared" si="85"/>
        <v>39364.71</v>
      </c>
      <c r="CD260" s="30">
        <f t="shared" si="86"/>
        <v>0</v>
      </c>
      <c r="CF260" s="24">
        <f t="shared" si="89"/>
        <v>-0.2099999999627471</v>
      </c>
      <c r="CG260" s="3">
        <f t="shared" si="90"/>
        <v>0</v>
      </c>
      <c r="CH260" s="3">
        <f t="shared" si="87"/>
        <v>0.2099999999627471</v>
      </c>
    </row>
    <row r="261" spans="1:86" s="23" customFormat="1" ht="15" x14ac:dyDescent="0.25">
      <c r="A261" s="23">
        <v>4089</v>
      </c>
      <c r="B261" s="23" t="s">
        <v>673</v>
      </c>
      <c r="C261" s="23" t="s">
        <v>401</v>
      </c>
      <c r="D261" s="24">
        <v>339417.29</v>
      </c>
      <c r="E261" s="24">
        <v>-4454.83</v>
      </c>
      <c r="F261" s="24">
        <v>73869.22</v>
      </c>
      <c r="G261" s="24">
        <v>1990971.24</v>
      </c>
      <c r="H261" s="24">
        <v>273052.15999999997</v>
      </c>
      <c r="I261" s="24">
        <v>152020.37</v>
      </c>
      <c r="J261" s="24">
        <v>0</v>
      </c>
      <c r="K261" s="24">
        <v>125619</v>
      </c>
      <c r="L261" s="24">
        <v>127608.03</v>
      </c>
      <c r="M261" s="24">
        <v>0</v>
      </c>
      <c r="N261" s="24">
        <v>4489.0200000000004</v>
      </c>
      <c r="O261" s="24">
        <v>22138.560000000001</v>
      </c>
      <c r="P261" s="24">
        <v>0</v>
      </c>
      <c r="Q261" s="24">
        <v>0</v>
      </c>
      <c r="R261" s="24">
        <v>0</v>
      </c>
      <c r="S261" s="24">
        <v>0</v>
      </c>
      <c r="T261" s="3">
        <v>0</v>
      </c>
      <c r="U261" s="3">
        <v>0</v>
      </c>
      <c r="V261" s="3">
        <v>0</v>
      </c>
      <c r="W261" s="24">
        <v>0</v>
      </c>
      <c r="X261" s="24">
        <v>0</v>
      </c>
      <c r="Y261" s="24">
        <v>0</v>
      </c>
      <c r="Z261" s="24">
        <v>0</v>
      </c>
      <c r="AA261" s="24">
        <v>0</v>
      </c>
      <c r="AB261">
        <v>1214053.92</v>
      </c>
      <c r="AC261">
        <v>29878.01</v>
      </c>
      <c r="AD261">
        <v>336368.41</v>
      </c>
      <c r="AE261">
        <v>66357.61</v>
      </c>
      <c r="AF261">
        <v>234263.03</v>
      </c>
      <c r="AG261">
        <v>24.25</v>
      </c>
      <c r="AH261">
        <v>8045.52</v>
      </c>
      <c r="AI261">
        <v>21154.49</v>
      </c>
      <c r="AJ261">
        <v>11502.84</v>
      </c>
      <c r="AK261">
        <v>1550.56</v>
      </c>
      <c r="AL261">
        <v>834.92</v>
      </c>
      <c r="AM261">
        <v>12396.94</v>
      </c>
      <c r="AN261">
        <v>6531</v>
      </c>
      <c r="AO261">
        <v>3183.17</v>
      </c>
      <c r="AP261">
        <v>4729.6499999999996</v>
      </c>
      <c r="AQ261">
        <v>50907.65</v>
      </c>
      <c r="AR261">
        <v>86988.17</v>
      </c>
      <c r="AS261">
        <v>6958.62</v>
      </c>
      <c r="AT261" s="25">
        <v>109938.82</v>
      </c>
      <c r="AU261">
        <v>12717.39</v>
      </c>
      <c r="AV261">
        <v>4620.9399999999996</v>
      </c>
      <c r="AW261">
        <v>24801.919999999998</v>
      </c>
      <c r="AX261">
        <v>17961.75</v>
      </c>
      <c r="AY261">
        <v>607686.65</v>
      </c>
      <c r="AZ261">
        <v>44989.29</v>
      </c>
      <c r="BA261">
        <v>30905.19</v>
      </c>
      <c r="BB261">
        <v>33606.74</v>
      </c>
      <c r="BC261" s="24">
        <v>28281.64</v>
      </c>
      <c r="BD261" s="24">
        <v>0</v>
      </c>
      <c r="BE261" s="24">
        <v>0</v>
      </c>
      <c r="BF261" s="24">
        <v>19000</v>
      </c>
      <c r="BG261" s="24">
        <v>0</v>
      </c>
      <c r="BH261" s="24">
        <v>621.76</v>
      </c>
      <c r="BI261" s="24">
        <v>14546.88</v>
      </c>
      <c r="BJ261" s="24">
        <v>0</v>
      </c>
      <c r="BK261" s="24">
        <v>19000</v>
      </c>
      <c r="BL261" s="24">
        <v>1</v>
      </c>
      <c r="BM261" s="3">
        <v>0</v>
      </c>
      <c r="BN261" s="24">
        <v>14658</v>
      </c>
      <c r="BO261" s="24">
        <v>0</v>
      </c>
      <c r="BP261" s="24">
        <v>0</v>
      </c>
      <c r="BQ261" s="24">
        <v>0</v>
      </c>
      <c r="BR261" s="3">
        <v>5076.59</v>
      </c>
      <c r="BS261" s="3">
        <v>36758.1</v>
      </c>
      <c r="BT261" s="3">
        <v>56000</v>
      </c>
      <c r="BU261" s="3">
        <v>-5076.59</v>
      </c>
      <c r="BV261" s="3">
        <v>0</v>
      </c>
      <c r="BW261" s="3"/>
      <c r="BX261" s="2">
        <v>0</v>
      </c>
      <c r="BY261" s="24">
        <f t="shared" si="83"/>
        <v>0</v>
      </c>
      <c r="BZ261" s="24">
        <f t="shared" si="84"/>
        <v>0</v>
      </c>
      <c r="CB261" s="24">
        <f t="shared" si="88"/>
        <v>92758.1</v>
      </c>
      <c r="CC261" s="24">
        <f t="shared" si="85"/>
        <v>92758.1</v>
      </c>
      <c r="CD261" s="30">
        <f t="shared" si="86"/>
        <v>0</v>
      </c>
      <c r="CF261" s="24">
        <f t="shared" si="89"/>
        <v>5076.5800000000745</v>
      </c>
      <c r="CG261" s="3">
        <f t="shared" si="90"/>
        <v>-5076.59</v>
      </c>
      <c r="CH261" s="24">
        <f t="shared" si="87"/>
        <v>9.9999999256397132E-3</v>
      </c>
    </row>
    <row r="262" spans="1:86" s="23" customFormat="1" ht="15" x14ac:dyDescent="0.25">
      <c r="A262" s="23">
        <v>4173</v>
      </c>
      <c r="B262" s="23" t="s">
        <v>674</v>
      </c>
      <c r="C262" s="23" t="s">
        <v>402</v>
      </c>
      <c r="D262" s="24">
        <v>993710.29</v>
      </c>
      <c r="E262" s="24">
        <v>5184.5200000000004</v>
      </c>
      <c r="F262" s="24">
        <v>250189.18</v>
      </c>
      <c r="G262" s="24">
        <v>5015121.1399999997</v>
      </c>
      <c r="H262" s="24">
        <v>0</v>
      </c>
      <c r="I262" s="24">
        <v>325658.33</v>
      </c>
      <c r="J262" s="24">
        <v>0</v>
      </c>
      <c r="K262" s="24">
        <v>247233</v>
      </c>
      <c r="L262" s="24">
        <v>230557.62</v>
      </c>
      <c r="M262" s="24">
        <v>13500</v>
      </c>
      <c r="N262" s="24">
        <v>21623.88</v>
      </c>
      <c r="O262" s="24">
        <v>44248.09</v>
      </c>
      <c r="P262" s="24">
        <v>0</v>
      </c>
      <c r="Q262" s="24">
        <v>0</v>
      </c>
      <c r="R262" s="24">
        <v>0</v>
      </c>
      <c r="S262" s="24">
        <v>0</v>
      </c>
      <c r="T262" s="3">
        <v>0</v>
      </c>
      <c r="U262" s="3">
        <v>0</v>
      </c>
      <c r="V262" s="3">
        <v>0</v>
      </c>
      <c r="W262" s="24">
        <v>0</v>
      </c>
      <c r="X262" s="24">
        <v>0</v>
      </c>
      <c r="Y262" s="24">
        <v>0</v>
      </c>
      <c r="Z262" s="24">
        <v>0</v>
      </c>
      <c r="AA262" s="24">
        <v>0</v>
      </c>
      <c r="AB262">
        <v>2762336.86</v>
      </c>
      <c r="AC262">
        <v>26921.89</v>
      </c>
      <c r="AD262">
        <v>1087115.22</v>
      </c>
      <c r="AE262">
        <v>100345.91</v>
      </c>
      <c r="AF262">
        <v>359162.9</v>
      </c>
      <c r="AG262">
        <v>0</v>
      </c>
      <c r="AH262">
        <v>19671.439999999999</v>
      </c>
      <c r="AI262">
        <v>25432.93</v>
      </c>
      <c r="AJ262">
        <v>478.71</v>
      </c>
      <c r="AK262">
        <v>2230.77</v>
      </c>
      <c r="AL262">
        <v>1201.19</v>
      </c>
      <c r="AM262">
        <v>89168.83</v>
      </c>
      <c r="AN262">
        <v>12691.06</v>
      </c>
      <c r="AO262">
        <v>115722.93</v>
      </c>
      <c r="AP262">
        <v>1386.91</v>
      </c>
      <c r="AQ262">
        <v>134572.44</v>
      </c>
      <c r="AR262">
        <v>176640</v>
      </c>
      <c r="AS262">
        <v>5100.96</v>
      </c>
      <c r="AT262">
        <v>141201.99</v>
      </c>
      <c r="AU262">
        <v>78876.210000000006</v>
      </c>
      <c r="AV262">
        <v>71285.100000000006</v>
      </c>
      <c r="AW262">
        <v>71983.100000000006</v>
      </c>
      <c r="AX262">
        <v>25312.25</v>
      </c>
      <c r="AY262">
        <v>2796</v>
      </c>
      <c r="AZ262">
        <v>75966.39</v>
      </c>
      <c r="BA262">
        <v>251207.21</v>
      </c>
      <c r="BB262">
        <v>163278.1</v>
      </c>
      <c r="BC262" s="24">
        <v>60075.199999999997</v>
      </c>
      <c r="BD262" s="24">
        <v>0</v>
      </c>
      <c r="BE262" s="24">
        <v>0</v>
      </c>
      <c r="BF262" s="24">
        <v>50000</v>
      </c>
      <c r="BG262" s="24">
        <v>0</v>
      </c>
      <c r="BH262" s="24">
        <v>15.21</v>
      </c>
      <c r="BI262" s="24">
        <v>54460.35</v>
      </c>
      <c r="BJ262" s="24">
        <v>0</v>
      </c>
      <c r="BK262" s="24">
        <v>50000</v>
      </c>
      <c r="BL262" s="24">
        <v>1</v>
      </c>
      <c r="BM262" s="3">
        <v>0</v>
      </c>
      <c r="BN262" s="24">
        <v>14110.95</v>
      </c>
      <c r="BO262" s="24">
        <v>0</v>
      </c>
      <c r="BP262" s="24">
        <v>21683.07</v>
      </c>
      <c r="BQ262" s="24">
        <v>0</v>
      </c>
      <c r="BR262" s="3">
        <v>979489.41999999993</v>
      </c>
      <c r="BS262" s="3">
        <v>101792.38</v>
      </c>
      <c r="BT262" s="3">
        <v>217063.13</v>
      </c>
      <c r="BU262" s="3">
        <v>5169.3100000000004</v>
      </c>
      <c r="BV262" s="3">
        <v>0</v>
      </c>
      <c r="BW262" s="3"/>
      <c r="BX262" s="2">
        <v>984658.73</v>
      </c>
      <c r="BY262" s="24">
        <f t="shared" si="83"/>
        <v>984658.73</v>
      </c>
      <c r="BZ262" s="24">
        <f t="shared" si="84"/>
        <v>0</v>
      </c>
      <c r="CB262" s="24">
        <f t="shared" si="88"/>
        <v>318855.50999999995</v>
      </c>
      <c r="CC262" s="24">
        <f t="shared" si="85"/>
        <v>318855.51</v>
      </c>
      <c r="CD262" s="30">
        <f t="shared" si="86"/>
        <v>0</v>
      </c>
      <c r="CF262" s="24">
        <f t="shared" si="89"/>
        <v>979489.85000000056</v>
      </c>
      <c r="CG262" s="3">
        <f t="shared" si="90"/>
        <v>5169.3100000000004</v>
      </c>
      <c r="CH262" s="3">
        <f t="shared" si="87"/>
        <v>-0.43000000057782017</v>
      </c>
    </row>
    <row r="263" spans="1:86" s="23" customFormat="1" ht="15" x14ac:dyDescent="0.25">
      <c r="A263" s="23">
        <v>4192</v>
      </c>
      <c r="B263" s="23" t="s">
        <v>675</v>
      </c>
      <c r="C263" s="23" t="s">
        <v>403</v>
      </c>
      <c r="D263" s="24">
        <v>55721.39</v>
      </c>
      <c r="E263" s="24">
        <v>0</v>
      </c>
      <c r="F263" s="24">
        <v>909.59</v>
      </c>
      <c r="G263" s="24">
        <v>3156653.77</v>
      </c>
      <c r="H263" s="24">
        <v>0</v>
      </c>
      <c r="I263" s="24">
        <v>145508.70000000001</v>
      </c>
      <c r="J263" s="24">
        <v>0</v>
      </c>
      <c r="K263" s="24">
        <v>205827</v>
      </c>
      <c r="L263" s="24">
        <v>196320.07</v>
      </c>
      <c r="M263" s="24">
        <v>0</v>
      </c>
      <c r="N263" s="24">
        <v>8002.9</v>
      </c>
      <c r="O263" s="24">
        <v>94067.08</v>
      </c>
      <c r="P263" s="24">
        <v>2715.73</v>
      </c>
      <c r="Q263" s="24">
        <v>0</v>
      </c>
      <c r="R263" s="24">
        <v>0</v>
      </c>
      <c r="S263" s="24">
        <v>8185.35</v>
      </c>
      <c r="T263" s="3">
        <v>0</v>
      </c>
      <c r="U263" s="3">
        <v>0</v>
      </c>
      <c r="V263" s="3">
        <v>0</v>
      </c>
      <c r="W263" s="24">
        <v>0</v>
      </c>
      <c r="X263" s="24">
        <v>0</v>
      </c>
      <c r="Y263" s="24">
        <v>0</v>
      </c>
      <c r="Z263" s="24">
        <v>0</v>
      </c>
      <c r="AA263" s="24">
        <v>0</v>
      </c>
      <c r="AB263">
        <v>1912571.71</v>
      </c>
      <c r="AC263">
        <v>4315.34</v>
      </c>
      <c r="AD263">
        <v>631052.17000000004</v>
      </c>
      <c r="AE263">
        <v>148421.84</v>
      </c>
      <c r="AF263">
        <v>221387.21</v>
      </c>
      <c r="AG263">
        <v>1734.22</v>
      </c>
      <c r="AH263">
        <v>5884.34</v>
      </c>
      <c r="AI263">
        <v>18493.64</v>
      </c>
      <c r="AJ263">
        <v>10729.4</v>
      </c>
      <c r="AK263">
        <v>1272.05</v>
      </c>
      <c r="AL263">
        <v>684.95</v>
      </c>
      <c r="AM263">
        <v>60427.519999999997</v>
      </c>
      <c r="AN263">
        <v>5182.76</v>
      </c>
      <c r="AO263">
        <v>15901.12</v>
      </c>
      <c r="AP263">
        <v>15302.76</v>
      </c>
      <c r="AQ263">
        <v>129013.63</v>
      </c>
      <c r="AR263">
        <v>69120</v>
      </c>
      <c r="AS263">
        <v>14236.18</v>
      </c>
      <c r="AT263">
        <v>83595.259999999995</v>
      </c>
      <c r="AU263">
        <v>32440.79</v>
      </c>
      <c r="AV263">
        <v>35640.32</v>
      </c>
      <c r="AW263">
        <v>18907.89</v>
      </c>
      <c r="AX263">
        <v>14423.75</v>
      </c>
      <c r="AY263">
        <v>149994.64000000001</v>
      </c>
      <c r="AZ263">
        <v>86820.84</v>
      </c>
      <c r="BA263">
        <v>6037.5</v>
      </c>
      <c r="BB263">
        <v>10972.01</v>
      </c>
      <c r="BC263" s="24">
        <v>32654.400000000001</v>
      </c>
      <c r="BD263" s="24">
        <v>0</v>
      </c>
      <c r="BE263" s="24">
        <v>0</v>
      </c>
      <c r="BF263" s="24">
        <v>0</v>
      </c>
      <c r="BG263" s="24">
        <v>0</v>
      </c>
      <c r="BH263" s="24">
        <v>0</v>
      </c>
      <c r="BI263" s="24">
        <v>32551.17</v>
      </c>
      <c r="BJ263" s="24">
        <v>0</v>
      </c>
      <c r="BK263" s="24">
        <v>0</v>
      </c>
      <c r="BL263" s="24">
        <v>1</v>
      </c>
      <c r="BM263" s="3">
        <v>0</v>
      </c>
      <c r="BN263" s="24">
        <v>5023.47</v>
      </c>
      <c r="BO263" s="24">
        <v>0</v>
      </c>
      <c r="BP263" s="24">
        <v>0</v>
      </c>
      <c r="BQ263" s="24">
        <v>0</v>
      </c>
      <c r="BR263" s="3">
        <v>135784.04999999999</v>
      </c>
      <c r="BS263" s="3">
        <v>28437.29</v>
      </c>
      <c r="BT263" s="3">
        <v>0</v>
      </c>
      <c r="BU263" s="3">
        <v>0</v>
      </c>
      <c r="BV263" s="3">
        <v>0</v>
      </c>
      <c r="BW263" s="3"/>
      <c r="BX263" s="2">
        <v>135784.04999999999</v>
      </c>
      <c r="BY263" s="24">
        <f t="shared" si="83"/>
        <v>135784.04999999999</v>
      </c>
      <c r="BZ263" s="24">
        <f t="shared" si="84"/>
        <v>0</v>
      </c>
      <c r="CB263" s="24">
        <f t="shared" si="88"/>
        <v>28437.289999999994</v>
      </c>
      <c r="CC263" s="24">
        <f t="shared" si="85"/>
        <v>28437.29</v>
      </c>
      <c r="CD263" s="30">
        <f t="shared" si="86"/>
        <v>0</v>
      </c>
      <c r="CF263" s="24">
        <f t="shared" si="89"/>
        <v>135783.75000000093</v>
      </c>
      <c r="CG263" s="3">
        <f t="shared" si="90"/>
        <v>0</v>
      </c>
      <c r="CH263" s="3">
        <f t="shared" si="87"/>
        <v>0.29999999905703589</v>
      </c>
    </row>
    <row r="264" spans="1:86" s="23" customFormat="1" ht="15" x14ac:dyDescent="0.25">
      <c r="A264" s="23">
        <v>4195</v>
      </c>
      <c r="B264" s="23" t="s">
        <v>676</v>
      </c>
      <c r="C264" s="23" t="s">
        <v>404</v>
      </c>
      <c r="D264" s="24">
        <v>446816.14</v>
      </c>
      <c r="E264" s="24">
        <v>-25961.63</v>
      </c>
      <c r="F264" s="24">
        <v>12908.28</v>
      </c>
      <c r="G264" s="24">
        <v>3888059.66</v>
      </c>
      <c r="H264" s="24">
        <v>0</v>
      </c>
      <c r="I264" s="24">
        <v>174149.28</v>
      </c>
      <c r="J264" s="24">
        <v>0</v>
      </c>
      <c r="K264" s="24">
        <v>308403</v>
      </c>
      <c r="L264" s="24">
        <v>252425.68</v>
      </c>
      <c r="M264" s="24">
        <v>15397.19</v>
      </c>
      <c r="N264" s="24">
        <v>9092.4</v>
      </c>
      <c r="O264" s="24">
        <v>155536.28</v>
      </c>
      <c r="P264" s="24">
        <v>3677.26</v>
      </c>
      <c r="Q264" s="24">
        <v>0</v>
      </c>
      <c r="R264" s="24">
        <v>0</v>
      </c>
      <c r="S264" s="24">
        <v>0</v>
      </c>
      <c r="T264" s="3">
        <v>0</v>
      </c>
      <c r="U264" s="3">
        <v>0</v>
      </c>
      <c r="V264" s="3">
        <v>0</v>
      </c>
      <c r="W264" s="24">
        <v>0</v>
      </c>
      <c r="X264" s="24">
        <v>0</v>
      </c>
      <c r="Y264" s="24">
        <v>0</v>
      </c>
      <c r="Z264" s="24">
        <v>0</v>
      </c>
      <c r="AA264" s="24">
        <v>0</v>
      </c>
      <c r="AB264">
        <v>2414896.2599999998</v>
      </c>
      <c r="AC264">
        <v>0</v>
      </c>
      <c r="AD264">
        <v>682223.9</v>
      </c>
      <c r="AE264">
        <v>141356.41</v>
      </c>
      <c r="AF264">
        <v>267506.2</v>
      </c>
      <c r="AG264">
        <v>300.92</v>
      </c>
      <c r="AH264">
        <v>57368.67</v>
      </c>
      <c r="AI264">
        <v>38806.550000000003</v>
      </c>
      <c r="AJ264">
        <v>15548.1</v>
      </c>
      <c r="AK264">
        <v>1537.17</v>
      </c>
      <c r="AL264">
        <v>827.71</v>
      </c>
      <c r="AM264">
        <v>570965.09</v>
      </c>
      <c r="AN264">
        <v>8750</v>
      </c>
      <c r="AO264">
        <v>8928.48</v>
      </c>
      <c r="AP264">
        <v>5203.9399999999996</v>
      </c>
      <c r="AQ264">
        <v>125416.48</v>
      </c>
      <c r="AR264">
        <v>62464</v>
      </c>
      <c r="AS264">
        <v>22191.82</v>
      </c>
      <c r="AT264">
        <v>133166</v>
      </c>
      <c r="AU264">
        <v>49046.68</v>
      </c>
      <c r="AV264">
        <v>77624.45</v>
      </c>
      <c r="AW264">
        <v>74062.600000000006</v>
      </c>
      <c r="AX264">
        <v>16415.5</v>
      </c>
      <c r="AY264">
        <v>3254.58</v>
      </c>
      <c r="AZ264">
        <v>120432.43</v>
      </c>
      <c r="BA264">
        <v>41540.35</v>
      </c>
      <c r="BB264">
        <v>22353.33</v>
      </c>
      <c r="BC264" s="24">
        <v>38019.589999999997</v>
      </c>
      <c r="BD264" s="24">
        <v>0</v>
      </c>
      <c r="BE264" s="24">
        <v>0</v>
      </c>
      <c r="BF264" s="24">
        <v>0</v>
      </c>
      <c r="BG264" s="24">
        <v>606.6</v>
      </c>
      <c r="BH264" s="24">
        <v>0</v>
      </c>
      <c r="BI264" s="24">
        <v>37294.639999999999</v>
      </c>
      <c r="BJ264" s="24">
        <v>0</v>
      </c>
      <c r="BK264" s="24">
        <v>0</v>
      </c>
      <c r="BL264" s="24">
        <v>1</v>
      </c>
      <c r="BM264" s="3">
        <v>0</v>
      </c>
      <c r="BN264" s="24">
        <v>22189</v>
      </c>
      <c r="BO264" s="24">
        <v>0</v>
      </c>
      <c r="BP264" s="24">
        <v>0</v>
      </c>
      <c r="BQ264" s="24">
        <v>0</v>
      </c>
      <c r="BR264" s="3">
        <v>253349.93000000002</v>
      </c>
      <c r="BS264" s="3">
        <v>28013.919999999998</v>
      </c>
      <c r="BT264" s="3">
        <v>0</v>
      </c>
      <c r="BU264" s="3">
        <v>-26568.23</v>
      </c>
      <c r="BV264" s="3">
        <v>0</v>
      </c>
      <c r="BW264" s="3"/>
      <c r="BX264" s="2">
        <v>226781.7</v>
      </c>
      <c r="BY264" s="24">
        <f t="shared" si="83"/>
        <v>226781.7</v>
      </c>
      <c r="BZ264" s="24">
        <f t="shared" si="84"/>
        <v>0</v>
      </c>
      <c r="CB264" s="24">
        <f t="shared" si="88"/>
        <v>28013.919999999998</v>
      </c>
      <c r="CC264" s="24">
        <f t="shared" si="85"/>
        <v>28013.919999999998</v>
      </c>
      <c r="CD264" s="30">
        <f t="shared" si="86"/>
        <v>0</v>
      </c>
      <c r="CF264" s="24">
        <f t="shared" si="89"/>
        <v>253349.6799999997</v>
      </c>
      <c r="CG264" s="3">
        <f t="shared" si="90"/>
        <v>-26568.23</v>
      </c>
      <c r="CH264" s="3">
        <f t="shared" si="87"/>
        <v>0.2500000003092282</v>
      </c>
    </row>
    <row r="265" spans="1:86" s="23" customFormat="1" ht="15" x14ac:dyDescent="0.25">
      <c r="A265" s="23">
        <v>4505</v>
      </c>
      <c r="B265" s="23" t="s">
        <v>677</v>
      </c>
      <c r="C265" s="23" t="s">
        <v>405</v>
      </c>
      <c r="D265" s="24">
        <v>484411.49</v>
      </c>
      <c r="E265" s="24">
        <v>1050</v>
      </c>
      <c r="F265" s="24">
        <v>19921.349999999999</v>
      </c>
      <c r="G265" s="24">
        <v>3963133.88</v>
      </c>
      <c r="H265" s="24">
        <v>698361.12</v>
      </c>
      <c r="I265" s="24">
        <v>187577.72</v>
      </c>
      <c r="J265" s="24">
        <v>0</v>
      </c>
      <c r="K265" s="24">
        <v>159245</v>
      </c>
      <c r="L265" s="24">
        <v>197277.83</v>
      </c>
      <c r="M265" s="24">
        <v>0</v>
      </c>
      <c r="N265" s="24">
        <v>4779.3999999999996</v>
      </c>
      <c r="O265" s="24">
        <v>323803.53999999998</v>
      </c>
      <c r="P265" s="24">
        <v>0</v>
      </c>
      <c r="Q265" s="24">
        <v>0</v>
      </c>
      <c r="R265" s="24">
        <v>0</v>
      </c>
      <c r="S265" s="24">
        <v>0</v>
      </c>
      <c r="T265" s="3">
        <v>0</v>
      </c>
      <c r="U265" s="3">
        <v>0</v>
      </c>
      <c r="V265" s="3">
        <v>0</v>
      </c>
      <c r="W265" s="24">
        <v>0</v>
      </c>
      <c r="X265" s="24">
        <v>0</v>
      </c>
      <c r="Y265" s="24">
        <v>0</v>
      </c>
      <c r="Z265" s="24">
        <v>0</v>
      </c>
      <c r="AA265" s="24">
        <v>0</v>
      </c>
      <c r="AB265">
        <v>2928316.26</v>
      </c>
      <c r="AC265">
        <v>1369.11</v>
      </c>
      <c r="AD265">
        <v>787232.19</v>
      </c>
      <c r="AE265">
        <v>179234.19</v>
      </c>
      <c r="AF265">
        <v>345782.09</v>
      </c>
      <c r="AG265">
        <v>0</v>
      </c>
      <c r="AH265">
        <v>0</v>
      </c>
      <c r="AI265">
        <v>33138.11</v>
      </c>
      <c r="AJ265">
        <v>10263.82</v>
      </c>
      <c r="AK265">
        <v>1839.79</v>
      </c>
      <c r="AL265">
        <v>990.65</v>
      </c>
      <c r="AM265">
        <v>166906.5</v>
      </c>
      <c r="AN265">
        <v>6915.4</v>
      </c>
      <c r="AO265">
        <v>12679.97</v>
      </c>
      <c r="AP265">
        <v>6056.27</v>
      </c>
      <c r="AQ265">
        <v>137011.25</v>
      </c>
      <c r="AR265">
        <v>88068</v>
      </c>
      <c r="AS265">
        <v>93384.28</v>
      </c>
      <c r="AT265">
        <v>280478.27</v>
      </c>
      <c r="AU265">
        <v>49275.77</v>
      </c>
      <c r="AV265">
        <v>110045.79</v>
      </c>
      <c r="AW265">
        <v>61556.34</v>
      </c>
      <c r="AX265">
        <v>25584.6</v>
      </c>
      <c r="AY265">
        <v>8843.19</v>
      </c>
      <c r="AZ265">
        <v>60784.69</v>
      </c>
      <c r="BA265">
        <v>87352.29</v>
      </c>
      <c r="BB265">
        <v>50139.7</v>
      </c>
      <c r="BC265" s="24">
        <v>45945.14</v>
      </c>
      <c r="BD265" s="24">
        <v>0</v>
      </c>
      <c r="BE265" s="24">
        <v>0</v>
      </c>
      <c r="BF265" s="24">
        <v>0</v>
      </c>
      <c r="BG265" s="24">
        <v>0</v>
      </c>
      <c r="BH265" s="24">
        <v>0</v>
      </c>
      <c r="BI265" s="24">
        <v>54820.42</v>
      </c>
      <c r="BJ265" s="24">
        <v>0</v>
      </c>
      <c r="BK265" s="24">
        <v>0</v>
      </c>
      <c r="BL265" s="24">
        <v>1</v>
      </c>
      <c r="BM265" s="3">
        <v>0</v>
      </c>
      <c r="BN265" s="24">
        <v>30375.39</v>
      </c>
      <c r="BO265" s="24">
        <v>0</v>
      </c>
      <c r="BP265" s="24">
        <v>30583.59</v>
      </c>
      <c r="BQ265" s="24">
        <v>0</v>
      </c>
      <c r="BR265" s="3">
        <v>439396.77999999997</v>
      </c>
      <c r="BS265" s="3">
        <v>13782.79</v>
      </c>
      <c r="BT265" s="3">
        <v>0</v>
      </c>
      <c r="BU265" s="3">
        <v>1050</v>
      </c>
      <c r="BV265" s="3">
        <v>0</v>
      </c>
      <c r="BW265" s="3"/>
      <c r="BX265" s="2">
        <v>440446.77999999997</v>
      </c>
      <c r="BY265" s="24">
        <f t="shared" si="83"/>
        <v>440446.77999999997</v>
      </c>
      <c r="BZ265" s="24">
        <f t="shared" si="84"/>
        <v>0</v>
      </c>
      <c r="CB265" s="24">
        <f t="shared" si="88"/>
        <v>13782.78999999999</v>
      </c>
      <c r="CC265" s="24">
        <f t="shared" si="85"/>
        <v>13782.79</v>
      </c>
      <c r="CD265" s="30">
        <f t="shared" si="86"/>
        <v>0</v>
      </c>
      <c r="CF265" s="24">
        <f t="shared" si="89"/>
        <v>439396.3200000003</v>
      </c>
      <c r="CG265" s="3">
        <f t="shared" si="90"/>
        <v>1050</v>
      </c>
      <c r="CH265" s="3">
        <f t="shared" si="87"/>
        <v>0.45999999967170879</v>
      </c>
    </row>
    <row r="266" spans="1:86" s="23" customFormat="1" ht="15" x14ac:dyDescent="0.25">
      <c r="A266" s="23">
        <v>4509</v>
      </c>
      <c r="B266" s="23" t="s">
        <v>678</v>
      </c>
      <c r="C266" s="23" t="s">
        <v>406</v>
      </c>
      <c r="D266" s="24">
        <v>550810.82999999996</v>
      </c>
      <c r="E266" s="24">
        <v>-8863.9</v>
      </c>
      <c r="F266" s="24">
        <v>50837.99</v>
      </c>
      <c r="G266" s="24">
        <v>8764340.0899999999</v>
      </c>
      <c r="H266" s="24">
        <v>1729193.67</v>
      </c>
      <c r="I266" s="24">
        <v>210607.77</v>
      </c>
      <c r="J266" s="24">
        <v>0</v>
      </c>
      <c r="K266" s="24">
        <v>264767</v>
      </c>
      <c r="L266" s="24">
        <v>385707.03</v>
      </c>
      <c r="M266" s="24">
        <v>0</v>
      </c>
      <c r="N266" s="24">
        <v>57214.95</v>
      </c>
      <c r="O266" s="24">
        <v>90901.9</v>
      </c>
      <c r="P266" s="24">
        <v>240100.23</v>
      </c>
      <c r="Q266" s="24">
        <v>0</v>
      </c>
      <c r="R266" s="24">
        <v>0</v>
      </c>
      <c r="S266" s="24">
        <v>0</v>
      </c>
      <c r="T266" s="3">
        <v>0</v>
      </c>
      <c r="U266" s="3">
        <v>0</v>
      </c>
      <c r="V266" s="3">
        <v>0</v>
      </c>
      <c r="W266" s="24">
        <v>0</v>
      </c>
      <c r="X266" s="24">
        <v>0</v>
      </c>
      <c r="Y266" s="24">
        <v>0</v>
      </c>
      <c r="Z266" s="24">
        <v>0</v>
      </c>
      <c r="AA266" s="24">
        <v>0</v>
      </c>
      <c r="AB266">
        <v>6771552.54</v>
      </c>
      <c r="AC266">
        <v>1843.93</v>
      </c>
      <c r="AD266">
        <v>1569745.36</v>
      </c>
      <c r="AE266">
        <v>414443.64</v>
      </c>
      <c r="AF266">
        <v>764795.16</v>
      </c>
      <c r="AG266">
        <v>176706.82</v>
      </c>
      <c r="AH266">
        <v>56215.31</v>
      </c>
      <c r="AI266">
        <v>73847.42</v>
      </c>
      <c r="AJ266">
        <v>15854.49</v>
      </c>
      <c r="AK266">
        <v>4097.34</v>
      </c>
      <c r="AL266">
        <v>2206.2600000000002</v>
      </c>
      <c r="AM266">
        <v>65123.09</v>
      </c>
      <c r="AN266">
        <v>31156.29</v>
      </c>
      <c r="AO266">
        <v>18134.240000000002</v>
      </c>
      <c r="AP266">
        <v>23688.79</v>
      </c>
      <c r="AQ266">
        <v>225186.46</v>
      </c>
      <c r="AR266">
        <v>242893.05</v>
      </c>
      <c r="AS266">
        <v>69971.600000000006</v>
      </c>
      <c r="AT266">
        <v>115724.18</v>
      </c>
      <c r="AU266">
        <v>188246.98</v>
      </c>
      <c r="AV266">
        <v>154215.01999999999</v>
      </c>
      <c r="AW266">
        <v>154413.07</v>
      </c>
      <c r="AX266">
        <v>43222.5</v>
      </c>
      <c r="AY266">
        <v>5845</v>
      </c>
      <c r="AZ266">
        <v>149681.99</v>
      </c>
      <c r="BA266">
        <v>163340.65</v>
      </c>
      <c r="BB266">
        <v>292262.19</v>
      </c>
      <c r="BC266" s="24">
        <v>90195</v>
      </c>
      <c r="BD266" s="24">
        <v>0</v>
      </c>
      <c r="BE266" s="24">
        <v>0</v>
      </c>
      <c r="BF266" s="24">
        <v>0</v>
      </c>
      <c r="BG266" s="24">
        <v>0</v>
      </c>
      <c r="BH266" s="24">
        <v>0</v>
      </c>
      <c r="BI266" s="24">
        <v>108446.61</v>
      </c>
      <c r="BJ266" s="24">
        <v>0</v>
      </c>
      <c r="BK266" s="24">
        <v>0</v>
      </c>
      <c r="BL266" s="24">
        <v>1</v>
      </c>
      <c r="BM266" s="3">
        <v>0</v>
      </c>
      <c r="BN266" s="24">
        <v>0</v>
      </c>
      <c r="BO266" s="24">
        <v>0</v>
      </c>
      <c r="BP266" s="24">
        <v>0</v>
      </c>
      <c r="BQ266" s="24">
        <v>0</v>
      </c>
      <c r="BR266" s="3">
        <v>409035.83</v>
      </c>
      <c r="BS266" s="3">
        <v>159284.6</v>
      </c>
      <c r="BT266" s="3">
        <v>0</v>
      </c>
      <c r="BU266" s="3">
        <v>-8863.9</v>
      </c>
      <c r="BV266" s="3">
        <v>0</v>
      </c>
      <c r="BW266" s="3"/>
      <c r="BX266" s="2">
        <v>400171.93</v>
      </c>
      <c r="BY266" s="24">
        <f t="shared" si="83"/>
        <v>400171.93</v>
      </c>
      <c r="BZ266" s="24">
        <f t="shared" si="84"/>
        <v>0</v>
      </c>
      <c r="CB266" s="24">
        <f t="shared" si="88"/>
        <v>159284.6</v>
      </c>
      <c r="CC266" s="24">
        <f t="shared" si="85"/>
        <v>159284.6</v>
      </c>
      <c r="CD266" s="30">
        <f t="shared" si="86"/>
        <v>0</v>
      </c>
      <c r="CF266" s="24">
        <f t="shared" si="89"/>
        <v>409035.09999999776</v>
      </c>
      <c r="CG266" s="3">
        <f t="shared" si="90"/>
        <v>-8863.9</v>
      </c>
      <c r="CH266" s="3">
        <f t="shared" si="87"/>
        <v>0.73000000222782546</v>
      </c>
    </row>
    <row r="267" spans="1:86" s="23" customFormat="1" ht="15" x14ac:dyDescent="0.25">
      <c r="A267" s="23">
        <v>4510</v>
      </c>
      <c r="B267" s="23" t="s">
        <v>679</v>
      </c>
      <c r="C267" s="23" t="s">
        <v>407</v>
      </c>
      <c r="D267" s="24">
        <v>308925.33</v>
      </c>
      <c r="E267" s="24">
        <v>0</v>
      </c>
      <c r="F267" s="24">
        <v>109370.72</v>
      </c>
      <c r="G267" s="24">
        <v>5422805.0199999996</v>
      </c>
      <c r="H267" s="24">
        <v>664167.67000000004</v>
      </c>
      <c r="I267" s="24">
        <v>164546.39000000001</v>
      </c>
      <c r="J267" s="24">
        <v>0</v>
      </c>
      <c r="K267" s="24">
        <v>259307</v>
      </c>
      <c r="L267" s="24">
        <v>288200.21000000002</v>
      </c>
      <c r="M267" s="24">
        <v>0</v>
      </c>
      <c r="N267" s="24">
        <v>48039.45</v>
      </c>
      <c r="O267" s="24">
        <v>250690.11</v>
      </c>
      <c r="P267" s="24">
        <v>136948.03</v>
      </c>
      <c r="Q267" s="24">
        <v>0</v>
      </c>
      <c r="R267" s="24">
        <v>0</v>
      </c>
      <c r="S267" s="24">
        <v>0</v>
      </c>
      <c r="T267" s="3">
        <v>0</v>
      </c>
      <c r="U267" s="3">
        <v>0</v>
      </c>
      <c r="V267" s="3">
        <v>0</v>
      </c>
      <c r="W267" s="24">
        <v>0</v>
      </c>
      <c r="X267" s="24">
        <v>0</v>
      </c>
      <c r="Y267" s="24">
        <v>0</v>
      </c>
      <c r="Z267" s="24">
        <v>0</v>
      </c>
      <c r="AA267" s="24">
        <v>0</v>
      </c>
      <c r="AB267">
        <v>3865905.38</v>
      </c>
      <c r="AC267">
        <v>129752.71</v>
      </c>
      <c r="AD267">
        <v>959684.96</v>
      </c>
      <c r="AE267">
        <v>270836.86</v>
      </c>
      <c r="AF267">
        <v>353440.26</v>
      </c>
      <c r="AG267">
        <v>113659.6</v>
      </c>
      <c r="AH267">
        <v>132.25</v>
      </c>
      <c r="AI267">
        <v>40346.370000000003</v>
      </c>
      <c r="AJ267">
        <v>9830.8799999999992</v>
      </c>
      <c r="AK267">
        <v>2442.34</v>
      </c>
      <c r="AL267">
        <v>1315.1</v>
      </c>
      <c r="AM267">
        <v>90173.15</v>
      </c>
      <c r="AN267">
        <v>23133.84</v>
      </c>
      <c r="AO267">
        <v>23340.66</v>
      </c>
      <c r="AP267">
        <v>16389.009999999998</v>
      </c>
      <c r="AQ267">
        <v>261755.65</v>
      </c>
      <c r="AR267">
        <v>187131.8</v>
      </c>
      <c r="AS267">
        <v>71561.179999999993</v>
      </c>
      <c r="AT267">
        <v>419311.9</v>
      </c>
      <c r="AU267">
        <v>0</v>
      </c>
      <c r="AV267">
        <v>95876.49</v>
      </c>
      <c r="AW267">
        <v>26693.66</v>
      </c>
      <c r="AX267">
        <v>25994</v>
      </c>
      <c r="AY267">
        <v>0</v>
      </c>
      <c r="AZ267">
        <v>172419.1</v>
      </c>
      <c r="BA267">
        <v>0</v>
      </c>
      <c r="BB267">
        <v>11337.51</v>
      </c>
      <c r="BC267" s="24">
        <v>57882.95</v>
      </c>
      <c r="BD267" s="24">
        <v>0</v>
      </c>
      <c r="BE267" s="24">
        <v>0</v>
      </c>
      <c r="BF267" s="24">
        <v>0</v>
      </c>
      <c r="BG267" s="24">
        <v>0</v>
      </c>
      <c r="BH267" s="24">
        <v>0</v>
      </c>
      <c r="BI267" s="24">
        <v>65598.880000000005</v>
      </c>
      <c r="BJ267" s="24">
        <v>500</v>
      </c>
      <c r="BK267" s="24">
        <v>0</v>
      </c>
      <c r="BL267" s="24">
        <v>1</v>
      </c>
      <c r="BM267" s="3">
        <v>0</v>
      </c>
      <c r="BN267" s="24">
        <v>22149.65</v>
      </c>
      <c r="BO267" s="24">
        <v>0</v>
      </c>
      <c r="BP267" s="24">
        <v>0</v>
      </c>
      <c r="BQ267" s="24">
        <v>0</v>
      </c>
      <c r="BR267" s="3">
        <v>313281.11</v>
      </c>
      <c r="BS267" s="3">
        <v>93319.95</v>
      </c>
      <c r="BT267" s="3">
        <v>60000</v>
      </c>
      <c r="BU267" s="3">
        <v>0</v>
      </c>
      <c r="BV267" s="3">
        <v>0</v>
      </c>
      <c r="BW267" s="3"/>
      <c r="BX267" s="2">
        <v>313281.11</v>
      </c>
      <c r="BY267" s="24">
        <f t="shared" si="83"/>
        <v>313281.11</v>
      </c>
      <c r="BZ267" s="24">
        <f t="shared" si="84"/>
        <v>0</v>
      </c>
      <c r="CB267" s="24">
        <f t="shared" si="88"/>
        <v>153319.95000000001</v>
      </c>
      <c r="CC267" s="24">
        <f t="shared" si="85"/>
        <v>153319.95000000001</v>
      </c>
      <c r="CD267" s="30">
        <f t="shared" si="86"/>
        <v>0</v>
      </c>
      <c r="CF267" s="24">
        <f t="shared" si="89"/>
        <v>313281.60000000056</v>
      </c>
      <c r="CG267" s="3">
        <f t="shared" si="90"/>
        <v>0</v>
      </c>
      <c r="CH267" s="3">
        <f t="shared" si="87"/>
        <v>-0.49000000057276338</v>
      </c>
    </row>
    <row r="268" spans="1:86" s="23" customFormat="1" ht="15" x14ac:dyDescent="0.25">
      <c r="A268" s="23">
        <v>5200</v>
      </c>
      <c r="B268" s="23" t="s">
        <v>680</v>
      </c>
      <c r="C268" s="23" t="s">
        <v>408</v>
      </c>
      <c r="D268" s="24">
        <v>348662.81</v>
      </c>
      <c r="E268" s="24">
        <v>0</v>
      </c>
      <c r="F268" s="24">
        <v>12729.97</v>
      </c>
      <c r="G268" s="24">
        <v>1741481.34</v>
      </c>
      <c r="H268" s="24">
        <v>0</v>
      </c>
      <c r="I268" s="24">
        <v>61243.02</v>
      </c>
      <c r="J268" s="24">
        <v>0</v>
      </c>
      <c r="K268" s="24">
        <v>171167</v>
      </c>
      <c r="L268" s="24">
        <v>88673.88</v>
      </c>
      <c r="M268" s="24">
        <v>0</v>
      </c>
      <c r="N268" s="24">
        <v>0</v>
      </c>
      <c r="O268" s="24">
        <v>12780.64</v>
      </c>
      <c r="P268" s="24">
        <v>24369.91</v>
      </c>
      <c r="Q268" s="24">
        <v>0</v>
      </c>
      <c r="R268" s="24">
        <v>2400</v>
      </c>
      <c r="S268" s="24">
        <v>8658</v>
      </c>
      <c r="T268" s="3">
        <v>0</v>
      </c>
      <c r="U268" s="3">
        <v>0</v>
      </c>
      <c r="V268" s="3">
        <v>0</v>
      </c>
      <c r="W268" s="24">
        <v>0</v>
      </c>
      <c r="X268" s="24">
        <v>0</v>
      </c>
      <c r="Y268" s="24">
        <v>0</v>
      </c>
      <c r="Z268" s="24">
        <v>0</v>
      </c>
      <c r="AA268" s="24">
        <v>74301</v>
      </c>
      <c r="AB268">
        <v>998491.84</v>
      </c>
      <c r="AC268">
        <v>43055.35</v>
      </c>
      <c r="AD268">
        <v>477912.93</v>
      </c>
      <c r="AE268">
        <v>69535.91</v>
      </c>
      <c r="AF268">
        <v>64713.91</v>
      </c>
      <c r="AG268">
        <v>0</v>
      </c>
      <c r="AH268">
        <v>104630.77</v>
      </c>
      <c r="AI268">
        <v>2599.9499999999998</v>
      </c>
      <c r="AJ268">
        <v>4340</v>
      </c>
      <c r="AK268">
        <v>5035.76</v>
      </c>
      <c r="AL268">
        <v>12778.26</v>
      </c>
      <c r="AM268">
        <v>13914.19</v>
      </c>
      <c r="AN268">
        <v>2257.96</v>
      </c>
      <c r="AO268">
        <v>8467.44</v>
      </c>
      <c r="AP268">
        <v>7782.72</v>
      </c>
      <c r="AQ268">
        <v>47923.76</v>
      </c>
      <c r="AR268">
        <v>5836.8</v>
      </c>
      <c r="AS268">
        <v>11625.99</v>
      </c>
      <c r="AT268">
        <v>77243.03</v>
      </c>
      <c r="AU268">
        <v>17930.25</v>
      </c>
      <c r="AV268">
        <v>0</v>
      </c>
      <c r="AW268">
        <v>9598.6200000000008</v>
      </c>
      <c r="AX268">
        <v>11561.8</v>
      </c>
      <c r="AY268">
        <v>4850.3999999999996</v>
      </c>
      <c r="AZ268">
        <v>95163.25</v>
      </c>
      <c r="BA268">
        <v>44270</v>
      </c>
      <c r="BB268">
        <v>85303.58</v>
      </c>
      <c r="BC268" s="24">
        <v>32320.81</v>
      </c>
      <c r="BD268" s="24">
        <v>0</v>
      </c>
      <c r="BE268" s="24">
        <v>0</v>
      </c>
      <c r="BF268" s="24">
        <v>0</v>
      </c>
      <c r="BG268" s="24">
        <v>0</v>
      </c>
      <c r="BH268" s="24">
        <v>0</v>
      </c>
      <c r="BI268" s="24">
        <v>27056.27</v>
      </c>
      <c r="BJ268" s="24">
        <v>0</v>
      </c>
      <c r="BK268" s="24">
        <v>0</v>
      </c>
      <c r="BL268" s="24">
        <v>1</v>
      </c>
      <c r="BM268" s="3">
        <v>0</v>
      </c>
      <c r="BN268" s="24">
        <v>0</v>
      </c>
      <c r="BO268" s="24">
        <v>0</v>
      </c>
      <c r="BP268" s="24">
        <v>3848.06</v>
      </c>
      <c r="BQ268" s="24">
        <v>0</v>
      </c>
      <c r="BR268" s="3">
        <v>274592.05</v>
      </c>
      <c r="BS268" s="3">
        <v>35938.18</v>
      </c>
      <c r="BT268" s="3">
        <v>0</v>
      </c>
      <c r="BU268" s="3">
        <v>0</v>
      </c>
      <c r="BV268" s="3">
        <v>0</v>
      </c>
      <c r="BW268" s="3"/>
      <c r="BX268" s="2">
        <v>274592.05</v>
      </c>
      <c r="BY268" s="24">
        <f t="shared" si="83"/>
        <v>274592.05</v>
      </c>
      <c r="BZ268" s="24">
        <f t="shared" si="84"/>
        <v>0</v>
      </c>
      <c r="CB268" s="24">
        <f t="shared" si="88"/>
        <v>35938.18</v>
      </c>
      <c r="CC268" s="24">
        <f t="shared" si="85"/>
        <v>35938.18</v>
      </c>
      <c r="CD268" s="30">
        <f t="shared" si="86"/>
        <v>0</v>
      </c>
      <c r="CF268" s="24">
        <f t="shared" si="89"/>
        <v>274592.3200000003</v>
      </c>
      <c r="CG268" s="3">
        <f t="shared" si="90"/>
        <v>0</v>
      </c>
      <c r="CH268" s="3">
        <f t="shared" si="87"/>
        <v>-0.27000000030966476</v>
      </c>
    </row>
    <row r="269" spans="1:86" s="23" customFormat="1" ht="15" x14ac:dyDescent="0.25">
      <c r="A269" s="23">
        <v>5202</v>
      </c>
      <c r="B269" s="23" t="s">
        <v>681</v>
      </c>
      <c r="C269" s="23" t="s">
        <v>409</v>
      </c>
      <c r="D269" s="24">
        <v>34490.639999999999</v>
      </c>
      <c r="E269" s="24">
        <v>24917.96</v>
      </c>
      <c r="F269" s="24">
        <v>15261.51</v>
      </c>
      <c r="G269" s="24">
        <v>883183.19</v>
      </c>
      <c r="H269" s="24">
        <v>0</v>
      </c>
      <c r="I269" s="24">
        <v>19624.91</v>
      </c>
      <c r="J269" s="24">
        <v>0</v>
      </c>
      <c r="K269" s="24">
        <v>35356</v>
      </c>
      <c r="L269" s="24">
        <v>28542.38</v>
      </c>
      <c r="M269" s="24">
        <v>0</v>
      </c>
      <c r="N269" s="24">
        <v>0</v>
      </c>
      <c r="O269" s="24">
        <v>12340.22</v>
      </c>
      <c r="P269" s="24">
        <v>26107.040000000001</v>
      </c>
      <c r="Q269" s="24">
        <v>2517.84</v>
      </c>
      <c r="R269" s="24">
        <v>0</v>
      </c>
      <c r="S269" s="24">
        <v>18036.3</v>
      </c>
      <c r="T269" s="3">
        <v>0</v>
      </c>
      <c r="U269" s="3">
        <v>0</v>
      </c>
      <c r="V269" s="3">
        <v>0</v>
      </c>
      <c r="W269" s="24">
        <v>22987.25</v>
      </c>
      <c r="X269" s="24">
        <v>0</v>
      </c>
      <c r="Y269" s="24">
        <v>0</v>
      </c>
      <c r="Z269" s="24">
        <v>0</v>
      </c>
      <c r="AA269" s="24">
        <v>51010</v>
      </c>
      <c r="AB269">
        <v>513853.23</v>
      </c>
      <c r="AC269">
        <v>3040.39</v>
      </c>
      <c r="AD269">
        <v>201752.18</v>
      </c>
      <c r="AE269">
        <v>0</v>
      </c>
      <c r="AF269">
        <v>30511.439999999999</v>
      </c>
      <c r="AG269">
        <v>0</v>
      </c>
      <c r="AH269">
        <v>21506.66</v>
      </c>
      <c r="AI269">
        <v>4535.54</v>
      </c>
      <c r="AJ269">
        <v>284</v>
      </c>
      <c r="AK269">
        <v>10156.09</v>
      </c>
      <c r="AL269">
        <v>1352.4</v>
      </c>
      <c r="AM269">
        <v>9459.5300000000007</v>
      </c>
      <c r="AN269">
        <v>1946</v>
      </c>
      <c r="AO269">
        <v>47893.4</v>
      </c>
      <c r="AP269">
        <v>5040.5600000000004</v>
      </c>
      <c r="AQ269">
        <v>20435.84</v>
      </c>
      <c r="AR269">
        <v>20334.25</v>
      </c>
      <c r="AS269">
        <v>3246.48</v>
      </c>
      <c r="AT269">
        <v>58136.95</v>
      </c>
      <c r="AU269">
        <v>12165.5</v>
      </c>
      <c r="AV269">
        <v>0</v>
      </c>
      <c r="AW269">
        <v>8207.6200000000008</v>
      </c>
      <c r="AX269">
        <v>5650</v>
      </c>
      <c r="AY269">
        <v>637.27</v>
      </c>
      <c r="AZ269">
        <v>64799.7</v>
      </c>
      <c r="BA269">
        <v>9874.5</v>
      </c>
      <c r="BB269">
        <v>8565.33</v>
      </c>
      <c r="BC269" s="24">
        <v>19506.189999999999</v>
      </c>
      <c r="BD269" s="24">
        <v>0</v>
      </c>
      <c r="BE269" s="24">
        <v>0</v>
      </c>
      <c r="BF269" s="24">
        <v>0</v>
      </c>
      <c r="BG269" s="24">
        <v>16790.509999999998</v>
      </c>
      <c r="BH269" s="24">
        <v>919.06</v>
      </c>
      <c r="BI269" s="24">
        <v>20418.55</v>
      </c>
      <c r="BJ269" s="24">
        <v>0</v>
      </c>
      <c r="BK269" s="24">
        <v>0</v>
      </c>
      <c r="BL269" s="24">
        <v>1</v>
      </c>
      <c r="BM269" s="3">
        <v>0</v>
      </c>
      <c r="BN269" s="24">
        <v>4388.17</v>
      </c>
      <c r="BO269" s="24">
        <v>3695</v>
      </c>
      <c r="BP269" s="24">
        <v>0</v>
      </c>
      <c r="BQ269" s="24">
        <v>0</v>
      </c>
      <c r="BR269" s="3">
        <v>28317.47</v>
      </c>
      <c r="BS269" s="3">
        <v>27596.89</v>
      </c>
      <c r="BT269" s="3">
        <v>0</v>
      </c>
      <c r="BU269" s="3">
        <v>30195.64</v>
      </c>
      <c r="BV269" s="3">
        <v>0</v>
      </c>
      <c r="BW269" s="3"/>
      <c r="BX269" s="2">
        <v>58513.11</v>
      </c>
      <c r="BY269" s="24">
        <f t="shared" si="83"/>
        <v>58513.11</v>
      </c>
      <c r="BZ269" s="24">
        <f t="shared" si="84"/>
        <v>0</v>
      </c>
      <c r="CB269" s="24">
        <f t="shared" si="88"/>
        <v>27596.89</v>
      </c>
      <c r="CC269" s="24">
        <f t="shared" si="85"/>
        <v>27596.89</v>
      </c>
      <c r="CD269" s="30">
        <f t="shared" si="86"/>
        <v>0</v>
      </c>
      <c r="CF269" s="24">
        <f t="shared" si="89"/>
        <v>28317.469999999972</v>
      </c>
      <c r="CG269" s="3">
        <f t="shared" si="90"/>
        <v>30195.64</v>
      </c>
      <c r="CH269" s="3">
        <f t="shared" si="87"/>
        <v>2.9103830456733704E-11</v>
      </c>
    </row>
    <row r="270" spans="1:86" s="23" customFormat="1" ht="15" x14ac:dyDescent="0.25">
      <c r="A270" s="23">
        <v>5204</v>
      </c>
      <c r="B270" s="23" t="s">
        <v>682</v>
      </c>
      <c r="C270" s="23" t="s">
        <v>410</v>
      </c>
      <c r="D270" s="24">
        <v>-6675.58</v>
      </c>
      <c r="E270" s="24">
        <v>-1394.72</v>
      </c>
      <c r="F270" s="24">
        <v>31144.92</v>
      </c>
      <c r="G270" s="24">
        <v>1239979.77</v>
      </c>
      <c r="H270" s="24">
        <v>0</v>
      </c>
      <c r="I270" s="24">
        <v>64844.69</v>
      </c>
      <c r="J270" s="24">
        <v>0</v>
      </c>
      <c r="K270" s="24">
        <v>146270</v>
      </c>
      <c r="L270" s="24">
        <v>67951.8</v>
      </c>
      <c r="M270" s="24">
        <v>0</v>
      </c>
      <c r="N270" s="24">
        <v>0</v>
      </c>
      <c r="O270" s="24">
        <v>6026.55</v>
      </c>
      <c r="P270" s="24">
        <v>22274.33</v>
      </c>
      <c r="Q270" s="24">
        <v>7963.96</v>
      </c>
      <c r="R270" s="24">
        <v>0</v>
      </c>
      <c r="S270" s="24">
        <v>23169.85</v>
      </c>
      <c r="T270" s="3">
        <v>0</v>
      </c>
      <c r="U270" s="3">
        <v>0</v>
      </c>
      <c r="V270" s="3">
        <v>0</v>
      </c>
      <c r="W270" s="24">
        <v>24998.43</v>
      </c>
      <c r="X270" s="24">
        <v>0</v>
      </c>
      <c r="Y270" s="24">
        <v>0</v>
      </c>
      <c r="Z270" s="24">
        <v>0</v>
      </c>
      <c r="AA270" s="24">
        <v>50075</v>
      </c>
      <c r="AB270">
        <v>727512.46</v>
      </c>
      <c r="AC270">
        <v>0</v>
      </c>
      <c r="AD270">
        <v>380863.92</v>
      </c>
      <c r="AE270">
        <v>6876.78</v>
      </c>
      <c r="AF270">
        <v>44714.1</v>
      </c>
      <c r="AG270">
        <v>0</v>
      </c>
      <c r="AH270">
        <v>57466.86</v>
      </c>
      <c r="AI270">
        <v>1607.2</v>
      </c>
      <c r="AJ270">
        <v>9567.19</v>
      </c>
      <c r="AK270">
        <v>14441.25</v>
      </c>
      <c r="AL270">
        <v>1805.45</v>
      </c>
      <c r="AM270">
        <v>21069.360000000001</v>
      </c>
      <c r="AN270">
        <v>-778.04</v>
      </c>
      <c r="AO270">
        <v>62281.71</v>
      </c>
      <c r="AP270">
        <v>3273.74</v>
      </c>
      <c r="AQ270">
        <v>30114.48</v>
      </c>
      <c r="AR270">
        <v>3916.8</v>
      </c>
      <c r="AS270">
        <v>5650.92</v>
      </c>
      <c r="AT270">
        <v>46828.57</v>
      </c>
      <c r="AU270">
        <v>23507.08</v>
      </c>
      <c r="AV270">
        <v>0</v>
      </c>
      <c r="AW270">
        <v>5598.54</v>
      </c>
      <c r="AX270">
        <v>7642.75</v>
      </c>
      <c r="AY270">
        <v>8345.2099999999991</v>
      </c>
      <c r="AZ270">
        <v>95548.72</v>
      </c>
      <c r="BA270">
        <v>53712.98</v>
      </c>
      <c r="BB270">
        <v>24644.78</v>
      </c>
      <c r="BC270" s="24">
        <v>23043.360000000001</v>
      </c>
      <c r="BD270" s="24">
        <v>0</v>
      </c>
      <c r="BE270" s="24">
        <v>0</v>
      </c>
      <c r="BF270" s="24">
        <v>0</v>
      </c>
      <c r="BG270" s="24">
        <v>20106.849999999999</v>
      </c>
      <c r="BH270" s="24">
        <v>0</v>
      </c>
      <c r="BI270" s="24">
        <v>22804.37</v>
      </c>
      <c r="BJ270" s="24">
        <v>0</v>
      </c>
      <c r="BK270" s="24">
        <v>0</v>
      </c>
      <c r="BL270" s="24">
        <v>1</v>
      </c>
      <c r="BM270" s="3">
        <v>0</v>
      </c>
      <c r="BN270" s="24">
        <v>35339.78</v>
      </c>
      <c r="BO270" s="24">
        <v>690.83</v>
      </c>
      <c r="BP270" s="24">
        <v>0</v>
      </c>
      <c r="BQ270" s="24">
        <v>0</v>
      </c>
      <c r="BR270" s="3">
        <v>-37375.590000000004</v>
      </c>
      <c r="BS270" s="3">
        <v>17918.68</v>
      </c>
      <c r="BT270" s="3">
        <v>0</v>
      </c>
      <c r="BU270" s="3">
        <v>3496.8600000000006</v>
      </c>
      <c r="BV270" s="3">
        <v>0</v>
      </c>
      <c r="BW270" s="3"/>
      <c r="BX270" s="2">
        <v>-33878.730000000003</v>
      </c>
      <c r="BY270" s="24">
        <f t="shared" si="83"/>
        <v>-33878.730000000003</v>
      </c>
      <c r="BZ270" s="24">
        <f t="shared" si="84"/>
        <v>0</v>
      </c>
      <c r="CB270" s="24">
        <f t="shared" si="88"/>
        <v>17918.679999999993</v>
      </c>
      <c r="CC270" s="24">
        <f t="shared" si="85"/>
        <v>17918.68</v>
      </c>
      <c r="CD270" s="30">
        <f t="shared" si="86"/>
        <v>0</v>
      </c>
      <c r="CF270" s="24">
        <f t="shared" si="89"/>
        <v>-37375.800000000047</v>
      </c>
      <c r="CG270" s="3">
        <f t="shared" si="90"/>
        <v>3496.8600000000006</v>
      </c>
      <c r="CH270" s="3">
        <f t="shared" si="87"/>
        <v>0.21000000004278263</v>
      </c>
    </row>
    <row r="271" spans="1:86" s="23" customFormat="1" ht="15" x14ac:dyDescent="0.25">
      <c r="A271" s="23">
        <v>5207</v>
      </c>
      <c r="B271" s="23" t="s">
        <v>683</v>
      </c>
      <c r="C271" s="23" t="s">
        <v>411</v>
      </c>
      <c r="D271" s="24">
        <v>30671.86</v>
      </c>
      <c r="E271" s="24">
        <v>0</v>
      </c>
      <c r="F271" s="24">
        <v>0</v>
      </c>
      <c r="G271" s="24">
        <v>547345.66</v>
      </c>
      <c r="H271" s="24">
        <v>0</v>
      </c>
      <c r="I271" s="24">
        <v>1462</v>
      </c>
      <c r="J271" s="24">
        <v>0</v>
      </c>
      <c r="K271" s="24">
        <v>16260</v>
      </c>
      <c r="L271" s="24">
        <v>21541.38</v>
      </c>
      <c r="M271" s="24">
        <v>0</v>
      </c>
      <c r="N271" s="24">
        <v>0</v>
      </c>
      <c r="O271" s="24">
        <v>52696.5</v>
      </c>
      <c r="P271" s="24">
        <v>19211.47</v>
      </c>
      <c r="Q271" s="24">
        <v>0</v>
      </c>
      <c r="R271" s="24">
        <v>0</v>
      </c>
      <c r="S271" s="24">
        <v>0</v>
      </c>
      <c r="T271" s="3">
        <v>0</v>
      </c>
      <c r="U271" s="3">
        <v>0</v>
      </c>
      <c r="V271" s="3">
        <v>0</v>
      </c>
      <c r="W271" s="24">
        <v>0</v>
      </c>
      <c r="X271" s="24">
        <v>0</v>
      </c>
      <c r="Y271" s="24">
        <v>0</v>
      </c>
      <c r="Z271" s="24">
        <v>0</v>
      </c>
      <c r="AA271" s="24">
        <v>32468</v>
      </c>
      <c r="AB271">
        <v>342941.9</v>
      </c>
      <c r="AC271">
        <v>13631.5</v>
      </c>
      <c r="AD271">
        <v>44652.44</v>
      </c>
      <c r="AE271">
        <v>18044.259999999998</v>
      </c>
      <c r="AF271">
        <v>42608.160000000003</v>
      </c>
      <c r="AG271">
        <v>0</v>
      </c>
      <c r="AH271">
        <v>10159.15</v>
      </c>
      <c r="AI271">
        <v>796</v>
      </c>
      <c r="AJ271">
        <v>657.5</v>
      </c>
      <c r="AK271">
        <v>6418.68</v>
      </c>
      <c r="AL271">
        <v>831.73</v>
      </c>
      <c r="AM271">
        <v>33287.9</v>
      </c>
      <c r="AN271">
        <v>527.64</v>
      </c>
      <c r="AO271">
        <v>1842.74</v>
      </c>
      <c r="AP271">
        <v>3547.74</v>
      </c>
      <c r="AQ271">
        <v>12854.17</v>
      </c>
      <c r="AR271">
        <v>1971.2</v>
      </c>
      <c r="AS271">
        <v>2409.58</v>
      </c>
      <c r="AT271">
        <v>36648.11</v>
      </c>
      <c r="AU271">
        <v>16217.9</v>
      </c>
      <c r="AV271">
        <v>0</v>
      </c>
      <c r="AW271">
        <v>10427.530000000001</v>
      </c>
      <c r="AX271">
        <v>3474.75</v>
      </c>
      <c r="AY271">
        <v>0</v>
      </c>
      <c r="AZ271">
        <v>51329.94</v>
      </c>
      <c r="BA271">
        <v>0</v>
      </c>
      <c r="BB271">
        <v>5416.67</v>
      </c>
      <c r="BC271" s="24">
        <v>20068.36</v>
      </c>
      <c r="BD271" s="24">
        <v>0</v>
      </c>
      <c r="BE271" s="24">
        <v>0</v>
      </c>
      <c r="BF271" s="24">
        <v>0</v>
      </c>
      <c r="BG271" s="24">
        <v>0</v>
      </c>
      <c r="BH271" s="24">
        <v>0</v>
      </c>
      <c r="BI271" s="24">
        <v>0</v>
      </c>
      <c r="BJ271" s="24">
        <v>0</v>
      </c>
      <c r="BK271" s="24">
        <v>0</v>
      </c>
      <c r="BL271" s="24">
        <v>1</v>
      </c>
      <c r="BM271" s="3">
        <v>0</v>
      </c>
      <c r="BN271" s="24">
        <v>0</v>
      </c>
      <c r="BO271" s="24">
        <v>0</v>
      </c>
      <c r="BP271" s="24">
        <v>0</v>
      </c>
      <c r="BQ271" s="24">
        <v>0</v>
      </c>
      <c r="BR271" s="3">
        <v>40891.53</v>
      </c>
      <c r="BS271" s="3">
        <v>0</v>
      </c>
      <c r="BT271" s="3">
        <v>0</v>
      </c>
      <c r="BU271" s="3">
        <v>0</v>
      </c>
      <c r="BV271" s="3">
        <v>0</v>
      </c>
      <c r="BW271" s="3"/>
      <c r="BX271" s="2">
        <v>40891.53</v>
      </c>
      <c r="BY271" s="24">
        <f t="shared" si="83"/>
        <v>40891.53</v>
      </c>
      <c r="BZ271" s="24">
        <f t="shared" si="84"/>
        <v>0</v>
      </c>
      <c r="CB271" s="24">
        <f t="shared" si="88"/>
        <v>0</v>
      </c>
      <c r="CC271" s="24">
        <f t="shared" si="85"/>
        <v>0</v>
      </c>
      <c r="CD271" s="30">
        <f t="shared" si="86"/>
        <v>0</v>
      </c>
      <c r="CF271" s="24">
        <f t="shared" si="89"/>
        <v>40891.319999999949</v>
      </c>
      <c r="CG271" s="3">
        <f t="shared" si="90"/>
        <v>0</v>
      </c>
      <c r="CH271" s="3">
        <f t="shared" si="87"/>
        <v>0.21000000005005859</v>
      </c>
    </row>
    <row r="272" spans="1:86" s="23" customFormat="1" ht="15" x14ac:dyDescent="0.25">
      <c r="A272" s="23">
        <v>5208</v>
      </c>
      <c r="B272" s="23" t="s">
        <v>684</v>
      </c>
      <c r="C272" s="23" t="s">
        <v>412</v>
      </c>
      <c r="D272" s="24">
        <v>-102082.43</v>
      </c>
      <c r="E272" s="24">
        <v>0</v>
      </c>
      <c r="F272" s="24">
        <v>0</v>
      </c>
      <c r="G272" s="24">
        <v>1084150.92</v>
      </c>
      <c r="H272" s="24">
        <v>0</v>
      </c>
      <c r="I272" s="24">
        <v>144896</v>
      </c>
      <c r="J272" s="24">
        <v>0</v>
      </c>
      <c r="K272" s="24">
        <v>117030</v>
      </c>
      <c r="L272" s="24">
        <v>4688.1499999999996</v>
      </c>
      <c r="M272" s="24">
        <v>16072</v>
      </c>
      <c r="N272" s="24">
        <v>0</v>
      </c>
      <c r="O272" s="24">
        <v>71645</v>
      </c>
      <c r="P272" s="24">
        <v>35697</v>
      </c>
      <c r="Q272" s="24">
        <v>0</v>
      </c>
      <c r="R272" s="24">
        <v>0</v>
      </c>
      <c r="S272" s="24">
        <v>0</v>
      </c>
      <c r="T272" s="3">
        <v>0</v>
      </c>
      <c r="U272" s="3">
        <v>0</v>
      </c>
      <c r="V272" s="3">
        <v>0</v>
      </c>
      <c r="W272" s="24">
        <v>0</v>
      </c>
      <c r="X272" s="24">
        <v>0</v>
      </c>
      <c r="Y272" s="24">
        <v>0</v>
      </c>
      <c r="Z272" s="24">
        <v>0</v>
      </c>
      <c r="AA272" s="24">
        <v>17785</v>
      </c>
      <c r="AB272">
        <v>578877</v>
      </c>
      <c r="AC272">
        <v>20642</v>
      </c>
      <c r="AD272">
        <v>355767</v>
      </c>
      <c r="AE272">
        <v>98431</v>
      </c>
      <c r="AF272">
        <v>90575</v>
      </c>
      <c r="AG272">
        <v>44774</v>
      </c>
      <c r="AH272">
        <v>66416</v>
      </c>
      <c r="AI272">
        <v>1078</v>
      </c>
      <c r="AJ272">
        <v>8653</v>
      </c>
      <c r="AK272">
        <v>2524.16</v>
      </c>
      <c r="AL272">
        <v>1359.16</v>
      </c>
      <c r="AM272">
        <v>0</v>
      </c>
      <c r="AN272">
        <v>0</v>
      </c>
      <c r="AO272">
        <v>0</v>
      </c>
      <c r="AP272">
        <v>4692</v>
      </c>
      <c r="AQ272">
        <v>22150</v>
      </c>
      <c r="AR272">
        <v>4531.2</v>
      </c>
      <c r="AS272">
        <v>7648</v>
      </c>
      <c r="AT272">
        <v>56904</v>
      </c>
      <c r="AU272">
        <v>17653</v>
      </c>
      <c r="AV272">
        <v>0</v>
      </c>
      <c r="AW272">
        <v>6477</v>
      </c>
      <c r="AX272">
        <v>5678.25</v>
      </c>
      <c r="AY272">
        <v>6029</v>
      </c>
      <c r="AZ272">
        <v>54320</v>
      </c>
      <c r="BA272">
        <v>0</v>
      </c>
      <c r="BB272">
        <v>36308</v>
      </c>
      <c r="BC272" s="24">
        <v>5449.11</v>
      </c>
      <c r="BD272" s="24">
        <v>0</v>
      </c>
      <c r="BE272" s="24">
        <v>0</v>
      </c>
      <c r="BF272" s="24">
        <v>0</v>
      </c>
      <c r="BG272" s="24">
        <v>0</v>
      </c>
      <c r="BH272" s="24">
        <v>0</v>
      </c>
      <c r="BI272" s="24">
        <v>21620.6</v>
      </c>
      <c r="BJ272" s="24">
        <v>0</v>
      </c>
      <c r="BK272" s="24">
        <v>0</v>
      </c>
      <c r="BL272" s="24">
        <v>1</v>
      </c>
      <c r="BM272" s="3">
        <v>0</v>
      </c>
      <c r="BN272" s="24">
        <v>6738</v>
      </c>
      <c r="BO272" s="24">
        <v>0</v>
      </c>
      <c r="BP272" s="24">
        <v>0</v>
      </c>
      <c r="BQ272" s="24">
        <v>0</v>
      </c>
      <c r="BR272" s="3">
        <v>-107054.28</v>
      </c>
      <c r="BS272" s="3">
        <v>14882.6</v>
      </c>
      <c r="BT272" s="3">
        <v>0</v>
      </c>
      <c r="BU272" s="3">
        <v>0</v>
      </c>
      <c r="BV272" s="3">
        <v>0</v>
      </c>
      <c r="BW272" s="3"/>
      <c r="BX272" s="2">
        <v>-107054.28</v>
      </c>
      <c r="BY272" s="24">
        <f t="shared" si="83"/>
        <v>-107054.28</v>
      </c>
      <c r="BZ272" s="24">
        <f t="shared" si="84"/>
        <v>0</v>
      </c>
      <c r="CB272" s="24">
        <f t="shared" si="88"/>
        <v>14882.599999999999</v>
      </c>
      <c r="CC272" s="24">
        <f t="shared" si="85"/>
        <v>14882.6</v>
      </c>
      <c r="CD272" s="30">
        <f t="shared" si="86"/>
        <v>0</v>
      </c>
      <c r="CF272" s="24">
        <f t="shared" si="89"/>
        <v>-107054.23999999999</v>
      </c>
      <c r="CG272" s="3">
        <f t="shared" si="90"/>
        <v>0</v>
      </c>
      <c r="CH272" s="3">
        <f t="shared" si="87"/>
        <v>-4.0000000008149073E-2</v>
      </c>
    </row>
    <row r="273" spans="1:86" s="23" customFormat="1" ht="15" x14ac:dyDescent="0.25">
      <c r="A273" s="23">
        <v>5211</v>
      </c>
      <c r="B273" s="23" t="s">
        <v>685</v>
      </c>
      <c r="C273" s="23" t="s">
        <v>413</v>
      </c>
      <c r="D273" s="24">
        <v>147960.88</v>
      </c>
      <c r="E273" s="24">
        <v>-24040.12</v>
      </c>
      <c r="F273" s="24">
        <v>5609.78</v>
      </c>
      <c r="G273" s="24">
        <v>1049175.52</v>
      </c>
      <c r="H273" s="24">
        <v>0</v>
      </c>
      <c r="I273" s="24">
        <v>45422.34</v>
      </c>
      <c r="J273" s="24">
        <v>0</v>
      </c>
      <c r="K273" s="24">
        <v>60125</v>
      </c>
      <c r="L273" s="24">
        <v>41082.379999999997</v>
      </c>
      <c r="M273" s="24">
        <v>0</v>
      </c>
      <c r="N273" s="24">
        <v>0</v>
      </c>
      <c r="O273" s="24">
        <v>10854.26</v>
      </c>
      <c r="P273" s="24">
        <v>24162.59</v>
      </c>
      <c r="Q273" s="24">
        <v>428.26</v>
      </c>
      <c r="R273" s="24">
        <v>93.64</v>
      </c>
      <c r="S273" s="24">
        <v>0</v>
      </c>
      <c r="T273" s="3">
        <v>0</v>
      </c>
      <c r="U273" s="3">
        <v>0</v>
      </c>
      <c r="V273" s="3">
        <v>0</v>
      </c>
      <c r="W273" s="24">
        <v>52877.03</v>
      </c>
      <c r="X273" s="24">
        <v>0</v>
      </c>
      <c r="Y273" s="24">
        <v>0</v>
      </c>
      <c r="Z273" s="24">
        <v>0</v>
      </c>
      <c r="AA273" s="24">
        <v>47304</v>
      </c>
      <c r="AB273">
        <v>641896.94999999995</v>
      </c>
      <c r="AC273">
        <v>19461.72</v>
      </c>
      <c r="AD273">
        <v>284533.40000000002</v>
      </c>
      <c r="AE273">
        <v>25936.26</v>
      </c>
      <c r="AF273">
        <v>47278.45</v>
      </c>
      <c r="AG273">
        <v>0</v>
      </c>
      <c r="AH273">
        <v>26475.95</v>
      </c>
      <c r="AI273">
        <v>1927.1</v>
      </c>
      <c r="AJ273">
        <v>6706.8</v>
      </c>
      <c r="AK273">
        <v>12017.18</v>
      </c>
      <c r="AL273">
        <v>2981.57</v>
      </c>
      <c r="AM273">
        <v>25186.21</v>
      </c>
      <c r="AN273">
        <v>1597.14</v>
      </c>
      <c r="AO273">
        <v>1265.3699999999999</v>
      </c>
      <c r="AP273">
        <v>2085.56</v>
      </c>
      <c r="AQ273">
        <v>22312.58</v>
      </c>
      <c r="AR273">
        <v>3020.8</v>
      </c>
      <c r="AS273">
        <v>2488.48</v>
      </c>
      <c r="AT273">
        <v>36798.550000000003</v>
      </c>
      <c r="AU273">
        <v>17120.71</v>
      </c>
      <c r="AV273">
        <v>0</v>
      </c>
      <c r="AW273">
        <v>7174.41</v>
      </c>
      <c r="AX273">
        <v>6309.31</v>
      </c>
      <c r="AY273">
        <v>16027.74</v>
      </c>
      <c r="AZ273">
        <v>77170.720000000001</v>
      </c>
      <c r="BA273">
        <v>0</v>
      </c>
      <c r="BB273">
        <v>30977.439999999999</v>
      </c>
      <c r="BC273" s="24">
        <v>19966.330000000002</v>
      </c>
      <c r="BD273" s="24">
        <v>0</v>
      </c>
      <c r="BE273" s="24">
        <v>0</v>
      </c>
      <c r="BF273" s="24">
        <v>0</v>
      </c>
      <c r="BG273" s="24">
        <v>45125.09</v>
      </c>
      <c r="BH273" s="24">
        <v>4366</v>
      </c>
      <c r="BI273" s="24">
        <v>21625.86</v>
      </c>
      <c r="BJ273" s="24">
        <v>0</v>
      </c>
      <c r="BK273" s="24">
        <v>0</v>
      </c>
      <c r="BL273" s="24">
        <v>1</v>
      </c>
      <c r="BM273" s="3">
        <v>0</v>
      </c>
      <c r="BN273" s="24">
        <v>8673.1299999999992</v>
      </c>
      <c r="BO273" s="24">
        <v>0</v>
      </c>
      <c r="BP273" s="24">
        <v>8144.5</v>
      </c>
      <c r="BQ273" s="24">
        <v>0</v>
      </c>
      <c r="BR273" s="3">
        <v>87892.42</v>
      </c>
      <c r="BS273" s="3">
        <v>10418.01</v>
      </c>
      <c r="BT273" s="24">
        <v>0</v>
      </c>
      <c r="BU273" s="3">
        <v>-20654.179999999997</v>
      </c>
      <c r="BV273" s="3">
        <v>0</v>
      </c>
      <c r="BW273" s="3"/>
      <c r="BX273" s="2">
        <v>67238.240000000005</v>
      </c>
      <c r="BY273" s="24">
        <f t="shared" si="83"/>
        <v>67238.240000000005</v>
      </c>
      <c r="BZ273" s="24">
        <f t="shared" si="84"/>
        <v>0</v>
      </c>
      <c r="CB273" s="24">
        <f t="shared" si="88"/>
        <v>10418.010000000002</v>
      </c>
      <c r="CC273" s="24">
        <f t="shared" si="85"/>
        <v>10418.01</v>
      </c>
      <c r="CD273" s="30">
        <f t="shared" si="86"/>
        <v>0</v>
      </c>
      <c r="CF273" s="24">
        <f t="shared" si="89"/>
        <v>87892.14000000013</v>
      </c>
      <c r="CG273" s="3">
        <f t="shared" si="90"/>
        <v>-20654.179999999997</v>
      </c>
      <c r="CH273" s="3">
        <f t="shared" si="87"/>
        <v>0.27999999987150659</v>
      </c>
    </row>
    <row r="274" spans="1:86" s="23" customFormat="1" ht="15" x14ac:dyDescent="0.25">
      <c r="A274" s="23">
        <v>5404</v>
      </c>
      <c r="B274" s="23" t="s">
        <v>686</v>
      </c>
      <c r="C274" s="23" t="s">
        <v>414</v>
      </c>
      <c r="D274" s="24">
        <v>488829.8</v>
      </c>
      <c r="E274" s="24">
        <v>0</v>
      </c>
      <c r="F274" s="24">
        <v>131897.34</v>
      </c>
      <c r="G274" s="24">
        <v>5951147.3899999997</v>
      </c>
      <c r="H274" s="24">
        <v>815622.33</v>
      </c>
      <c r="I274" s="24">
        <v>215959</v>
      </c>
      <c r="J274" s="24">
        <v>0</v>
      </c>
      <c r="K274" s="24">
        <v>264656</v>
      </c>
      <c r="L274" s="24">
        <v>87331</v>
      </c>
      <c r="M274" s="24">
        <v>0</v>
      </c>
      <c r="N274" s="24">
        <v>7681</v>
      </c>
      <c r="O274" s="24">
        <v>327394.90999999997</v>
      </c>
      <c r="P274" s="24">
        <v>106413</v>
      </c>
      <c r="Q274" s="24">
        <v>0</v>
      </c>
      <c r="R274" s="24">
        <v>0</v>
      </c>
      <c r="S274" s="24">
        <v>0</v>
      </c>
      <c r="T274" s="3">
        <v>0</v>
      </c>
      <c r="U274" s="3">
        <v>0</v>
      </c>
      <c r="V274" s="3">
        <v>0</v>
      </c>
      <c r="W274" s="24">
        <v>0</v>
      </c>
      <c r="X274" s="24">
        <v>0</v>
      </c>
      <c r="Y274" s="24">
        <v>0</v>
      </c>
      <c r="Z274" s="24">
        <v>0</v>
      </c>
      <c r="AA274" s="24">
        <v>182056.98</v>
      </c>
      <c r="AB274">
        <v>4507282</v>
      </c>
      <c r="AC274">
        <v>2107.86</v>
      </c>
      <c r="AD274">
        <v>770990.71</v>
      </c>
      <c r="AE274">
        <v>285472</v>
      </c>
      <c r="AF274">
        <v>429180</v>
      </c>
      <c r="AG274">
        <v>132073</v>
      </c>
      <c r="AH274">
        <v>34415</v>
      </c>
      <c r="AI274">
        <v>25507</v>
      </c>
      <c r="AJ274">
        <v>13644</v>
      </c>
      <c r="AK274">
        <v>2803.87</v>
      </c>
      <c r="AL274">
        <v>1619.77</v>
      </c>
      <c r="AM274">
        <v>26307</v>
      </c>
      <c r="AN274">
        <v>12134</v>
      </c>
      <c r="AO274">
        <v>10852.08</v>
      </c>
      <c r="AP274">
        <v>19253</v>
      </c>
      <c r="AQ274">
        <v>148266</v>
      </c>
      <c r="AR274">
        <v>34387.5</v>
      </c>
      <c r="AS274">
        <v>181522.96</v>
      </c>
      <c r="AT274">
        <v>154639</v>
      </c>
      <c r="AU274">
        <v>46341</v>
      </c>
      <c r="AV274">
        <v>195301</v>
      </c>
      <c r="AW274">
        <v>47569.8</v>
      </c>
      <c r="AX274">
        <v>29577.75</v>
      </c>
      <c r="AY274">
        <v>183401</v>
      </c>
      <c r="AZ274">
        <v>59638</v>
      </c>
      <c r="BA274">
        <v>146202</v>
      </c>
      <c r="BB274">
        <v>240096</v>
      </c>
      <c r="BC274" s="24">
        <v>62540.17</v>
      </c>
      <c r="BD274" s="24">
        <v>0</v>
      </c>
      <c r="BE274" s="24">
        <v>0</v>
      </c>
      <c r="BF274" s="24">
        <v>0</v>
      </c>
      <c r="BG274" s="24">
        <v>0</v>
      </c>
      <c r="BH274" s="24">
        <v>0</v>
      </c>
      <c r="BI274" s="24">
        <v>73567.27</v>
      </c>
      <c r="BJ274" s="24">
        <v>1805.18</v>
      </c>
      <c r="BK274" s="24">
        <v>0</v>
      </c>
      <c r="BL274" s="24">
        <v>1</v>
      </c>
      <c r="BM274" s="3">
        <v>0</v>
      </c>
      <c r="BN274" s="24">
        <v>0</v>
      </c>
      <c r="BO274" s="24">
        <v>24237.75</v>
      </c>
      <c r="BP274" s="24">
        <v>41463.599999999999</v>
      </c>
      <c r="BQ274" s="24">
        <v>0</v>
      </c>
      <c r="BR274" s="3">
        <v>643967.56999999995</v>
      </c>
      <c r="BS274" s="3">
        <v>115356.39</v>
      </c>
      <c r="BT274" s="3">
        <v>26212.05</v>
      </c>
      <c r="BU274" s="3">
        <v>0</v>
      </c>
      <c r="BV274" s="3">
        <v>0</v>
      </c>
      <c r="BW274" s="3"/>
      <c r="BX274" s="2">
        <v>643967.56999999995</v>
      </c>
      <c r="BY274" s="24">
        <f t="shared" si="83"/>
        <v>643967.56999999995</v>
      </c>
      <c r="BZ274" s="24">
        <f t="shared" si="84"/>
        <v>0</v>
      </c>
      <c r="CB274" s="24">
        <f t="shared" si="88"/>
        <v>141568.43999999997</v>
      </c>
      <c r="CC274" s="24">
        <f t="shared" si="85"/>
        <v>141568.44</v>
      </c>
      <c r="CD274" s="30">
        <f t="shared" si="86"/>
        <v>0</v>
      </c>
      <c r="CF274" s="24">
        <f t="shared" si="89"/>
        <v>643967.94000000041</v>
      </c>
      <c r="CG274" s="3">
        <f t="shared" si="90"/>
        <v>0</v>
      </c>
      <c r="CH274" s="3">
        <f t="shared" si="87"/>
        <v>-0.37000000046100467</v>
      </c>
    </row>
    <row r="275" spans="1:86" s="23" customFormat="1" ht="15" x14ac:dyDescent="0.25">
      <c r="A275" s="23">
        <v>5411</v>
      </c>
      <c r="B275" s="23" t="s">
        <v>687</v>
      </c>
      <c r="C275" s="23" t="s">
        <v>415</v>
      </c>
      <c r="D275" s="24">
        <v>468478.77</v>
      </c>
      <c r="E275" s="24">
        <v>0</v>
      </c>
      <c r="F275" s="24">
        <v>0</v>
      </c>
      <c r="G275" s="24">
        <v>6173816.5</v>
      </c>
      <c r="H275" s="24">
        <v>1262898.67</v>
      </c>
      <c r="I275" s="24">
        <v>151548.94</v>
      </c>
      <c r="J275" s="24">
        <v>0</v>
      </c>
      <c r="K275" s="24">
        <v>158975.75</v>
      </c>
      <c r="L275" s="24">
        <v>190103.89</v>
      </c>
      <c r="M275" s="24">
        <v>1618.6</v>
      </c>
      <c r="N275" s="24">
        <v>51273.760000000002</v>
      </c>
      <c r="O275" s="24">
        <v>229657.12</v>
      </c>
      <c r="P275" s="24">
        <v>495188.49</v>
      </c>
      <c r="Q275" s="24">
        <v>0</v>
      </c>
      <c r="R275" s="24">
        <v>0</v>
      </c>
      <c r="S275" s="24">
        <v>79986.740000000005</v>
      </c>
      <c r="T275" s="3">
        <v>0</v>
      </c>
      <c r="U275" s="3">
        <v>0</v>
      </c>
      <c r="V275" s="3">
        <v>0</v>
      </c>
      <c r="W275" s="24">
        <v>0</v>
      </c>
      <c r="X275" s="24">
        <v>0</v>
      </c>
      <c r="Y275" s="24">
        <v>0</v>
      </c>
      <c r="Z275" s="24">
        <v>23279.47</v>
      </c>
      <c r="AA275" s="24">
        <v>0</v>
      </c>
      <c r="AB275">
        <v>4977364.38</v>
      </c>
      <c r="AC275">
        <v>82839.28</v>
      </c>
      <c r="AD275">
        <v>856650.62</v>
      </c>
      <c r="AE275">
        <v>344580.17</v>
      </c>
      <c r="AF275">
        <v>405460.26</v>
      </c>
      <c r="AG275">
        <v>309365.24</v>
      </c>
      <c r="AH275">
        <v>0</v>
      </c>
      <c r="AI275">
        <v>28800.86</v>
      </c>
      <c r="AJ275">
        <v>7353.35</v>
      </c>
      <c r="AK275">
        <v>2951.16</v>
      </c>
      <c r="AL275">
        <v>1589.08</v>
      </c>
      <c r="AM275">
        <v>57572.79</v>
      </c>
      <c r="AN275">
        <v>30492.62</v>
      </c>
      <c r="AO275">
        <v>16320.36</v>
      </c>
      <c r="AP275">
        <v>35988.21</v>
      </c>
      <c r="AQ275">
        <v>230579.91</v>
      </c>
      <c r="AR275">
        <v>33862.5</v>
      </c>
      <c r="AS275">
        <v>35322.99</v>
      </c>
      <c r="AT275">
        <v>380373.18</v>
      </c>
      <c r="AU275">
        <v>141965.18</v>
      </c>
      <c r="AV275">
        <v>146299.21</v>
      </c>
      <c r="AW275">
        <v>83160.149999999994</v>
      </c>
      <c r="AX275">
        <v>35387.18</v>
      </c>
      <c r="AY275">
        <v>134465</v>
      </c>
      <c r="AZ275">
        <v>220312.57</v>
      </c>
      <c r="BA275">
        <v>79786.52</v>
      </c>
      <c r="BB275">
        <v>58726.05</v>
      </c>
      <c r="BC275" s="24">
        <v>65739.22</v>
      </c>
      <c r="BD275" s="24">
        <v>0</v>
      </c>
      <c r="BE275" s="24">
        <v>0</v>
      </c>
      <c r="BF275" s="24">
        <v>79999.960000000006</v>
      </c>
      <c r="BG275" s="24">
        <v>0</v>
      </c>
      <c r="BH275" s="24">
        <v>0</v>
      </c>
      <c r="BI275" s="24">
        <v>80675</v>
      </c>
      <c r="BJ275" s="24">
        <v>119700</v>
      </c>
      <c r="BK275" s="24">
        <v>39999.96</v>
      </c>
      <c r="BL275" s="24">
        <v>1</v>
      </c>
      <c r="BM275" s="3">
        <v>0</v>
      </c>
      <c r="BN275" s="24">
        <v>94675</v>
      </c>
      <c r="BO275" s="24">
        <v>0</v>
      </c>
      <c r="BP275" s="24">
        <v>12982</v>
      </c>
      <c r="BQ275" s="24">
        <v>0</v>
      </c>
      <c r="BR275" s="3">
        <v>403518.99</v>
      </c>
      <c r="BS275" s="3">
        <v>52718</v>
      </c>
      <c r="BT275" s="3">
        <v>79999.960000000006</v>
      </c>
      <c r="BU275" s="3">
        <v>0</v>
      </c>
      <c r="BV275" s="3">
        <v>0</v>
      </c>
      <c r="BW275" s="3"/>
      <c r="BX275" s="2">
        <v>403518.99</v>
      </c>
      <c r="BY275" s="24">
        <f t="shared" si="83"/>
        <v>403518.99</v>
      </c>
      <c r="BZ275" s="24">
        <f t="shared" si="84"/>
        <v>0</v>
      </c>
      <c r="CB275" s="24">
        <f t="shared" si="88"/>
        <v>132717.96</v>
      </c>
      <c r="CC275" s="24">
        <f t="shared" si="85"/>
        <v>132717.96000000002</v>
      </c>
      <c r="CD275" s="30">
        <f t="shared" si="86"/>
        <v>0</v>
      </c>
      <c r="CF275" s="24">
        <f t="shared" si="89"/>
        <v>403518.69999999739</v>
      </c>
      <c r="CG275" s="3">
        <f t="shared" si="90"/>
        <v>0</v>
      </c>
      <c r="CH275" s="3">
        <f t="shared" si="87"/>
        <v>0.29000000259838998</v>
      </c>
    </row>
    <row r="276" spans="1:86" s="23" customFormat="1" ht="15" x14ac:dyDescent="0.25">
      <c r="A276" s="23">
        <v>7000</v>
      </c>
      <c r="B276" s="23" t="s">
        <v>688</v>
      </c>
      <c r="C276" s="23" t="s">
        <v>416</v>
      </c>
      <c r="D276" s="24">
        <v>-51527.51</v>
      </c>
      <c r="E276" s="24">
        <v>0</v>
      </c>
      <c r="F276" s="24">
        <v>-340.12</v>
      </c>
      <c r="G276" s="24">
        <v>547892.81000000006</v>
      </c>
      <c r="H276" s="24">
        <v>0</v>
      </c>
      <c r="I276" s="24">
        <v>1302567.8</v>
      </c>
      <c r="J276" s="24">
        <v>0</v>
      </c>
      <c r="K276" s="24">
        <v>41564.99</v>
      </c>
      <c r="L276" s="24">
        <v>24619.4</v>
      </c>
      <c r="M276" s="24">
        <v>0</v>
      </c>
      <c r="N276" s="24">
        <v>0</v>
      </c>
      <c r="O276" s="24">
        <v>40771.21</v>
      </c>
      <c r="P276" s="24">
        <v>1186.1400000000001</v>
      </c>
      <c r="Q276" s="24">
        <v>0</v>
      </c>
      <c r="R276" s="24">
        <v>0</v>
      </c>
      <c r="S276" s="24">
        <v>0</v>
      </c>
      <c r="T276" s="3">
        <v>0</v>
      </c>
      <c r="U276" s="3">
        <v>0</v>
      </c>
      <c r="V276" s="3">
        <v>0</v>
      </c>
      <c r="W276" s="24">
        <v>0</v>
      </c>
      <c r="X276" s="24">
        <v>0</v>
      </c>
      <c r="Y276" s="24">
        <v>0</v>
      </c>
      <c r="Z276" s="24">
        <v>0</v>
      </c>
      <c r="AA276" s="24">
        <v>15500</v>
      </c>
      <c r="AB276">
        <v>795861.85</v>
      </c>
      <c r="AC276">
        <v>53138.63</v>
      </c>
      <c r="AD276">
        <v>454982.07</v>
      </c>
      <c r="AE276">
        <v>40817.040000000001</v>
      </c>
      <c r="AF276">
        <v>53658.53</v>
      </c>
      <c r="AG276">
        <v>346.31</v>
      </c>
      <c r="AH276">
        <v>156067.46</v>
      </c>
      <c r="AI276">
        <v>30107.96</v>
      </c>
      <c r="AJ276">
        <v>4188.59</v>
      </c>
      <c r="AK276">
        <v>2116.15</v>
      </c>
      <c r="AL276">
        <v>0</v>
      </c>
      <c r="AM276">
        <v>14202.16</v>
      </c>
      <c r="AN276">
        <v>2990</v>
      </c>
      <c r="AO276">
        <v>32388.33</v>
      </c>
      <c r="AP276">
        <v>1375.51</v>
      </c>
      <c r="AQ276">
        <v>59433.7</v>
      </c>
      <c r="AR276">
        <v>3742.5</v>
      </c>
      <c r="AS276">
        <v>2725.47</v>
      </c>
      <c r="AT276">
        <v>53488.87</v>
      </c>
      <c r="AU276">
        <v>15048.57</v>
      </c>
      <c r="AV276">
        <v>0</v>
      </c>
      <c r="AW276">
        <v>15246.29</v>
      </c>
      <c r="AX276">
        <v>48008.9</v>
      </c>
      <c r="AY276">
        <v>4597.66</v>
      </c>
      <c r="AZ276">
        <v>33435.39</v>
      </c>
      <c r="BA276">
        <v>35732.43</v>
      </c>
      <c r="BB276">
        <v>79075.13</v>
      </c>
      <c r="BC276" s="24">
        <v>18678.189999999999</v>
      </c>
      <c r="BD276" s="24">
        <v>0</v>
      </c>
      <c r="BE276" s="24">
        <v>0</v>
      </c>
      <c r="BF276" s="24">
        <v>0</v>
      </c>
      <c r="BG276" s="24">
        <v>0</v>
      </c>
      <c r="BH276" s="24">
        <v>0</v>
      </c>
      <c r="BI276" s="24">
        <v>20058.490000000002</v>
      </c>
      <c r="BJ276" s="24">
        <v>0</v>
      </c>
      <c r="BK276" s="24">
        <v>0</v>
      </c>
      <c r="BL276" s="24">
        <v>1</v>
      </c>
      <c r="BM276" s="3">
        <v>0</v>
      </c>
      <c r="BN276" s="24">
        <v>4469.21</v>
      </c>
      <c r="BO276" s="24">
        <v>0</v>
      </c>
      <c r="BP276" s="24">
        <v>0</v>
      </c>
      <c r="BQ276" s="24">
        <v>0</v>
      </c>
      <c r="BR276" s="3">
        <v>-88878.66</v>
      </c>
      <c r="BS276" s="3">
        <v>15249.16</v>
      </c>
      <c r="BT276" s="3">
        <v>0</v>
      </c>
      <c r="BU276" s="3">
        <v>0</v>
      </c>
      <c r="BV276" s="3">
        <v>0</v>
      </c>
      <c r="BW276" s="3"/>
      <c r="BX276" s="2"/>
      <c r="BY276" s="24"/>
      <c r="BZ276" s="24"/>
      <c r="CB276" s="24"/>
      <c r="CC276" s="24"/>
      <c r="CD276" s="30"/>
      <c r="CF276" s="24"/>
      <c r="CG276" s="3"/>
      <c r="CH276" s="3"/>
    </row>
    <row r="277" spans="1:86" s="23" customFormat="1" ht="15" x14ac:dyDescent="0.25">
      <c r="A277" s="23">
        <v>7005</v>
      </c>
      <c r="B277" s="23" t="s">
        <v>689</v>
      </c>
      <c r="C277" s="23" t="s">
        <v>417</v>
      </c>
      <c r="D277" s="24">
        <v>1111330.32</v>
      </c>
      <c r="E277" s="24">
        <v>0</v>
      </c>
      <c r="F277" s="24">
        <v>16042.25</v>
      </c>
      <c r="G277" s="24">
        <v>1332388.1299999999</v>
      </c>
      <c r="H277" s="24">
        <v>0</v>
      </c>
      <c r="I277" s="24">
        <v>2586950.23</v>
      </c>
      <c r="J277" s="24">
        <v>0</v>
      </c>
      <c r="K277" s="24">
        <v>82219</v>
      </c>
      <c r="L277" s="24">
        <v>53653</v>
      </c>
      <c r="M277" s="24">
        <v>0</v>
      </c>
      <c r="N277" s="24">
        <v>27501.85</v>
      </c>
      <c r="O277" s="24">
        <v>24109.51</v>
      </c>
      <c r="P277" s="24">
        <v>10667.28</v>
      </c>
      <c r="Q277" s="24">
        <v>0</v>
      </c>
      <c r="R277" s="24">
        <v>0</v>
      </c>
      <c r="S277" s="24">
        <v>1980</v>
      </c>
      <c r="T277" s="3">
        <v>0</v>
      </c>
      <c r="U277" s="3">
        <v>0</v>
      </c>
      <c r="V277" s="3">
        <v>0</v>
      </c>
      <c r="W277" s="24">
        <v>0</v>
      </c>
      <c r="X277" s="24">
        <v>0</v>
      </c>
      <c r="Y277" s="24">
        <v>0</v>
      </c>
      <c r="Z277" s="24">
        <v>0</v>
      </c>
      <c r="AA277" s="24">
        <v>26340</v>
      </c>
      <c r="AB277">
        <v>1485087.5</v>
      </c>
      <c r="AC277">
        <v>0</v>
      </c>
      <c r="AD277">
        <v>1511273.49</v>
      </c>
      <c r="AE277">
        <v>61297.98</v>
      </c>
      <c r="AF277">
        <v>175635.56</v>
      </c>
      <c r="AG277">
        <v>0</v>
      </c>
      <c r="AH277">
        <v>28002.82</v>
      </c>
      <c r="AI277">
        <v>27262.6</v>
      </c>
      <c r="AJ277">
        <v>30838.2</v>
      </c>
      <c r="AK277">
        <v>4646.8100000000004</v>
      </c>
      <c r="AL277">
        <v>0</v>
      </c>
      <c r="AM277">
        <v>913056.71</v>
      </c>
      <c r="AN277">
        <v>2738.44</v>
      </c>
      <c r="AO277">
        <v>24277.07</v>
      </c>
      <c r="AP277">
        <v>4039.91</v>
      </c>
      <c r="AQ277">
        <v>28171.15</v>
      </c>
      <c r="AR277">
        <v>0</v>
      </c>
      <c r="AS277">
        <v>35176.449999999997</v>
      </c>
      <c r="AT277">
        <v>143043.57</v>
      </c>
      <c r="AU277">
        <v>40042.22</v>
      </c>
      <c r="AV277">
        <v>18824.32</v>
      </c>
      <c r="AW277">
        <v>22897.96</v>
      </c>
      <c r="AX277">
        <v>4153.5</v>
      </c>
      <c r="AY277">
        <v>6557.68</v>
      </c>
      <c r="AZ277">
        <v>73315.16</v>
      </c>
      <c r="BA277">
        <v>37647</v>
      </c>
      <c r="BB277">
        <v>144224.99</v>
      </c>
      <c r="BC277" s="24">
        <v>16081.75</v>
      </c>
      <c r="BD277" s="24">
        <v>0</v>
      </c>
      <c r="BE277" s="24">
        <v>0</v>
      </c>
      <c r="BF277" s="24">
        <v>0</v>
      </c>
      <c r="BG277" s="24">
        <v>0</v>
      </c>
      <c r="BH277" s="24">
        <v>0</v>
      </c>
      <c r="BI277" s="24">
        <v>31048.29</v>
      </c>
      <c r="BJ277" s="24">
        <v>0</v>
      </c>
      <c r="BK277" s="24">
        <v>0</v>
      </c>
      <c r="BL277" s="24">
        <v>1</v>
      </c>
      <c r="BM277" s="3">
        <v>0</v>
      </c>
      <c r="BN277" s="24">
        <v>0</v>
      </c>
      <c r="BO277" s="24">
        <v>0</v>
      </c>
      <c r="BP277" s="24">
        <v>16012.83</v>
      </c>
      <c r="BQ277" s="24">
        <v>0</v>
      </c>
      <c r="BR277" s="3">
        <v>418846.18</v>
      </c>
      <c r="BS277" s="3">
        <v>31077.71</v>
      </c>
      <c r="BT277" s="3">
        <v>0</v>
      </c>
      <c r="BU277" s="3">
        <v>0</v>
      </c>
      <c r="BV277" s="3">
        <v>0</v>
      </c>
      <c r="BW277" s="3"/>
      <c r="BX277" s="2"/>
      <c r="BY277" s="24"/>
      <c r="BZ277" s="24"/>
      <c r="CB277" s="24"/>
      <c r="CC277" s="24"/>
      <c r="CD277" s="30"/>
      <c r="CF277" s="24"/>
      <c r="CG277" s="3"/>
      <c r="CH277" s="3"/>
    </row>
    <row r="278" spans="1:86" s="23" customFormat="1" ht="15" x14ac:dyDescent="0.25">
      <c r="A278" s="23">
        <v>7009</v>
      </c>
      <c r="B278" s="23" t="s">
        <v>690</v>
      </c>
      <c r="C278" s="23" t="s">
        <v>418</v>
      </c>
      <c r="D278" s="24">
        <v>510166.11</v>
      </c>
      <c r="E278" s="24">
        <v>0</v>
      </c>
      <c r="F278" s="24">
        <v>210407.77</v>
      </c>
      <c r="G278" s="24">
        <v>922463.49</v>
      </c>
      <c r="H278" s="24">
        <v>0</v>
      </c>
      <c r="I278" s="24">
        <v>1098471.29</v>
      </c>
      <c r="J278" s="24">
        <v>0</v>
      </c>
      <c r="K278" s="24">
        <v>78953</v>
      </c>
      <c r="L278" s="24">
        <v>49560.959999999999</v>
      </c>
      <c r="M278" s="24">
        <v>0</v>
      </c>
      <c r="N278" s="24">
        <v>13606.5</v>
      </c>
      <c r="O278" s="24">
        <v>185776.84</v>
      </c>
      <c r="P278" s="24">
        <v>10195.48</v>
      </c>
      <c r="Q278" s="24">
        <v>0</v>
      </c>
      <c r="R278" s="24">
        <v>0</v>
      </c>
      <c r="S278" s="24">
        <v>10</v>
      </c>
      <c r="T278" s="3">
        <v>0</v>
      </c>
      <c r="U278" s="3">
        <v>0</v>
      </c>
      <c r="V278" s="3">
        <v>0</v>
      </c>
      <c r="W278" s="24">
        <v>0</v>
      </c>
      <c r="X278" s="24">
        <v>0</v>
      </c>
      <c r="Y278" s="24">
        <v>0</v>
      </c>
      <c r="Z278" s="24">
        <v>0</v>
      </c>
      <c r="AA278" s="24">
        <v>13000</v>
      </c>
      <c r="AB278">
        <v>1055744.0900000001</v>
      </c>
      <c r="AC278">
        <v>3559.15</v>
      </c>
      <c r="AD278">
        <v>530905.57999999996</v>
      </c>
      <c r="AE278">
        <v>104.53</v>
      </c>
      <c r="AF278">
        <v>90745.66</v>
      </c>
      <c r="AG278">
        <v>0</v>
      </c>
      <c r="AH278">
        <v>5561.58</v>
      </c>
      <c r="AI278">
        <v>25936.03</v>
      </c>
      <c r="AJ278">
        <v>21803.93</v>
      </c>
      <c r="AK278">
        <v>3171.9</v>
      </c>
      <c r="AL278">
        <v>0</v>
      </c>
      <c r="AM278">
        <v>326294.37</v>
      </c>
      <c r="AN278">
        <v>24069.73</v>
      </c>
      <c r="AO278">
        <v>67715.02</v>
      </c>
      <c r="AP278">
        <v>1131.68</v>
      </c>
      <c r="AQ278">
        <v>46988.17</v>
      </c>
      <c r="AR278">
        <v>1929.66</v>
      </c>
      <c r="AS278">
        <v>20338.349999999999</v>
      </c>
      <c r="AT278">
        <v>64880.480000000003</v>
      </c>
      <c r="AU278">
        <v>35885.08</v>
      </c>
      <c r="AV278">
        <v>10338.89</v>
      </c>
      <c r="AW278">
        <v>2816.62</v>
      </c>
      <c r="AX278">
        <v>4405.26</v>
      </c>
      <c r="AY278">
        <v>8634.57</v>
      </c>
      <c r="AZ278">
        <v>31376.1</v>
      </c>
      <c r="BA278">
        <v>90689.21</v>
      </c>
      <c r="BB278">
        <v>70356.47</v>
      </c>
      <c r="BC278" s="24">
        <v>12478.67</v>
      </c>
      <c r="BD278" s="24">
        <v>0</v>
      </c>
      <c r="BE278" s="24">
        <v>0</v>
      </c>
      <c r="BF278" s="24">
        <v>0</v>
      </c>
      <c r="BG278" s="24">
        <v>0</v>
      </c>
      <c r="BH278" s="24">
        <v>0</v>
      </c>
      <c r="BI278" s="24">
        <v>25976.07</v>
      </c>
      <c r="BJ278" s="24">
        <v>0</v>
      </c>
      <c r="BK278" s="24">
        <v>0</v>
      </c>
      <c r="BL278" s="24">
        <v>1</v>
      </c>
      <c r="BM278" s="3">
        <v>0</v>
      </c>
      <c r="BN278" s="24">
        <v>31097</v>
      </c>
      <c r="BO278" s="24">
        <v>0</v>
      </c>
      <c r="BP278" s="24">
        <v>0</v>
      </c>
      <c r="BQ278" s="24">
        <v>0</v>
      </c>
      <c r="BR278" s="3">
        <v>324343.02999999997</v>
      </c>
      <c r="BS278" s="3">
        <v>25286.84</v>
      </c>
      <c r="BT278" s="3">
        <v>180000</v>
      </c>
      <c r="BU278" s="3">
        <v>0</v>
      </c>
      <c r="BV278" s="3">
        <v>0</v>
      </c>
      <c r="BW278" s="3"/>
      <c r="BX278" s="2"/>
      <c r="BY278" s="24"/>
      <c r="BZ278" s="24"/>
      <c r="CB278" s="24"/>
      <c r="CC278" s="24"/>
      <c r="CD278" s="30"/>
      <c r="CF278" s="24"/>
      <c r="CG278" s="3"/>
      <c r="CH278" s="3"/>
    </row>
    <row r="279" spans="1:86" s="23" customFormat="1" ht="15" x14ac:dyDescent="0.25">
      <c r="A279" s="23">
        <v>7018</v>
      </c>
      <c r="B279" s="23" t="s">
        <v>691</v>
      </c>
      <c r="C279" s="23" t="s">
        <v>419</v>
      </c>
      <c r="D279" s="24">
        <v>318570.90999999997</v>
      </c>
      <c r="E279" s="24">
        <v>0</v>
      </c>
      <c r="F279" s="24">
        <v>31345.19</v>
      </c>
      <c r="G279" s="24">
        <v>1115370.99</v>
      </c>
      <c r="H279" s="24">
        <v>191.46</v>
      </c>
      <c r="I279" s="24">
        <v>2017908.93</v>
      </c>
      <c r="J279" s="24">
        <v>0</v>
      </c>
      <c r="K279" s="24">
        <v>64010</v>
      </c>
      <c r="L279" s="24">
        <v>57377.14</v>
      </c>
      <c r="M279" s="24">
        <v>0</v>
      </c>
      <c r="N279" s="24">
        <v>56510.720000000001</v>
      </c>
      <c r="O279" s="24">
        <v>80700.070000000007</v>
      </c>
      <c r="P279" s="24">
        <v>14390.7</v>
      </c>
      <c r="Q279" s="24">
        <v>0</v>
      </c>
      <c r="R279" s="24">
        <v>0</v>
      </c>
      <c r="S279" s="24">
        <v>0</v>
      </c>
      <c r="T279" s="3">
        <v>0</v>
      </c>
      <c r="U279" s="3">
        <v>0</v>
      </c>
      <c r="V279" s="3">
        <v>0</v>
      </c>
      <c r="W279" s="24">
        <v>0</v>
      </c>
      <c r="X279" s="24">
        <v>0</v>
      </c>
      <c r="Y279" s="24">
        <v>0</v>
      </c>
      <c r="Z279" s="24">
        <v>0</v>
      </c>
      <c r="AA279" s="24">
        <v>22024</v>
      </c>
      <c r="AB279">
        <v>960249.88</v>
      </c>
      <c r="AC279">
        <v>0</v>
      </c>
      <c r="AD279">
        <v>1531526.03</v>
      </c>
      <c r="AE279">
        <v>137115.20000000001</v>
      </c>
      <c r="AF279">
        <v>149473.73000000001</v>
      </c>
      <c r="AG279">
        <v>0</v>
      </c>
      <c r="AH279">
        <v>74935.070000000007</v>
      </c>
      <c r="AI279">
        <v>13200.09</v>
      </c>
      <c r="AJ279">
        <v>8445</v>
      </c>
      <c r="AK279">
        <v>4000.95</v>
      </c>
      <c r="AL279">
        <v>104046.23</v>
      </c>
      <c r="AM279">
        <v>8297.0400000000009</v>
      </c>
      <c r="AN279">
        <v>0</v>
      </c>
      <c r="AO279">
        <v>14840.46</v>
      </c>
      <c r="AP279">
        <v>0</v>
      </c>
      <c r="AQ279">
        <v>63103.59</v>
      </c>
      <c r="AR279">
        <v>0</v>
      </c>
      <c r="AS279">
        <v>38805.51</v>
      </c>
      <c r="AT279">
        <v>48455.519999999997</v>
      </c>
      <c r="AU279">
        <v>6307.19</v>
      </c>
      <c r="AV279">
        <v>2250</v>
      </c>
      <c r="AW279">
        <v>32666.86</v>
      </c>
      <c r="AX279">
        <v>4200</v>
      </c>
      <c r="AY279">
        <v>2850.42</v>
      </c>
      <c r="AZ279">
        <v>61218.17</v>
      </c>
      <c r="BA279">
        <v>17642.330000000002</v>
      </c>
      <c r="BB279">
        <v>71014.16</v>
      </c>
      <c r="BC279" s="24">
        <v>18125.060000000001</v>
      </c>
      <c r="BD279" s="24">
        <v>0</v>
      </c>
      <c r="BE279" s="24">
        <v>0</v>
      </c>
      <c r="BF279" s="24">
        <v>0</v>
      </c>
      <c r="BG279" s="24">
        <v>0</v>
      </c>
      <c r="BH279" s="24">
        <v>0</v>
      </c>
      <c r="BI279" s="24">
        <v>27046.880000000001</v>
      </c>
      <c r="BJ279" s="24">
        <v>0</v>
      </c>
      <c r="BK279" s="24">
        <v>0</v>
      </c>
      <c r="BL279" s="24">
        <v>1</v>
      </c>
      <c r="BM279" s="3">
        <v>0</v>
      </c>
      <c r="BN279" s="24">
        <v>9240</v>
      </c>
      <c r="BO279" s="24">
        <v>0</v>
      </c>
      <c r="BP279" s="24">
        <v>0</v>
      </c>
      <c r="BQ279" s="24">
        <v>0</v>
      </c>
      <c r="BR279" s="3">
        <v>374286.44</v>
      </c>
      <c r="BS279" s="3">
        <v>49152.07</v>
      </c>
      <c r="BT279" s="3">
        <v>0</v>
      </c>
      <c r="BU279" s="3">
        <v>0</v>
      </c>
      <c r="BV279" s="3">
        <v>0</v>
      </c>
      <c r="BW279" s="3"/>
      <c r="BX279" s="2"/>
      <c r="BY279" s="24"/>
      <c r="BZ279" s="24"/>
      <c r="CB279" s="24"/>
      <c r="CC279" s="24"/>
      <c r="CD279" s="30"/>
      <c r="CF279" s="24"/>
      <c r="CG279" s="3"/>
      <c r="CH279" s="3"/>
    </row>
    <row r="280" spans="1:86" s="23" customFormat="1" x14ac:dyDescent="0.2">
      <c r="A280" s="23" t="s">
        <v>79</v>
      </c>
      <c r="D280" s="24">
        <f t="shared" ref="D280:AI280" si="91">SUM(D4:D11)</f>
        <v>466192.36</v>
      </c>
      <c r="E280" s="24">
        <f t="shared" si="91"/>
        <v>252480.66</v>
      </c>
      <c r="F280" s="24">
        <f t="shared" si="91"/>
        <v>94553.690000000017</v>
      </c>
      <c r="G280" s="24">
        <f t="shared" si="91"/>
        <v>3191129.69</v>
      </c>
      <c r="H280" s="24">
        <f t="shared" si="91"/>
        <v>0</v>
      </c>
      <c r="I280" s="24">
        <f t="shared" si="91"/>
        <v>156984.90999999997</v>
      </c>
      <c r="J280" s="24">
        <f t="shared" si="91"/>
        <v>0</v>
      </c>
      <c r="K280" s="24">
        <f t="shared" si="91"/>
        <v>29428.01</v>
      </c>
      <c r="L280" s="24">
        <f t="shared" si="91"/>
        <v>14208</v>
      </c>
      <c r="M280" s="24">
        <f t="shared" si="91"/>
        <v>0</v>
      </c>
      <c r="N280" s="24">
        <f t="shared" si="91"/>
        <v>494.7</v>
      </c>
      <c r="O280" s="24">
        <f t="shared" si="91"/>
        <v>253865.34999999998</v>
      </c>
      <c r="P280" s="24">
        <f t="shared" si="91"/>
        <v>54008.899999999994</v>
      </c>
      <c r="Q280" s="24">
        <f t="shared" si="91"/>
        <v>3784.8500000000004</v>
      </c>
      <c r="R280" s="24">
        <f t="shared" si="91"/>
        <v>16271.29</v>
      </c>
      <c r="S280" s="24">
        <f t="shared" si="91"/>
        <v>0</v>
      </c>
      <c r="T280" s="24">
        <f t="shared" si="91"/>
        <v>0</v>
      </c>
      <c r="U280" s="24">
        <f t="shared" si="91"/>
        <v>0</v>
      </c>
      <c r="V280" s="24">
        <f t="shared" si="91"/>
        <v>0</v>
      </c>
      <c r="W280" s="24">
        <f t="shared" si="91"/>
        <v>79553.429999999993</v>
      </c>
      <c r="X280" s="24">
        <f t="shared" si="91"/>
        <v>0</v>
      </c>
      <c r="Y280" s="24">
        <f t="shared" si="91"/>
        <v>0</v>
      </c>
      <c r="Z280" s="24">
        <f t="shared" si="91"/>
        <v>0</v>
      </c>
      <c r="AA280" s="24">
        <f t="shared" si="91"/>
        <v>0</v>
      </c>
      <c r="AB280" s="24">
        <f t="shared" si="91"/>
        <v>1301485.69</v>
      </c>
      <c r="AC280" s="24">
        <f t="shared" si="91"/>
        <v>8097.4600000000009</v>
      </c>
      <c r="AD280" s="24">
        <f t="shared" si="91"/>
        <v>1313507.9500000002</v>
      </c>
      <c r="AE280" s="24">
        <f t="shared" si="91"/>
        <v>50800.27</v>
      </c>
      <c r="AF280" s="24">
        <f t="shared" si="91"/>
        <v>286113.48</v>
      </c>
      <c r="AG280" s="24">
        <f t="shared" si="91"/>
        <v>366.05</v>
      </c>
      <c r="AH280" s="24">
        <f t="shared" si="91"/>
        <v>125820.4</v>
      </c>
      <c r="AI280" s="24">
        <f t="shared" si="91"/>
        <v>19381.309999999998</v>
      </c>
      <c r="AJ280" s="24">
        <f t="shared" ref="AJ280:BO280" si="92">SUM(AJ4:AJ11)</f>
        <v>23616.65</v>
      </c>
      <c r="AK280" s="24">
        <f t="shared" si="92"/>
        <v>19386.589999999997</v>
      </c>
      <c r="AL280" s="24">
        <f t="shared" si="92"/>
        <v>9069.380000000001</v>
      </c>
      <c r="AM280" s="24">
        <f t="shared" si="92"/>
        <v>98154.72</v>
      </c>
      <c r="AN280" s="24">
        <f t="shared" si="92"/>
        <v>5639.2</v>
      </c>
      <c r="AO280" s="24">
        <f t="shared" si="92"/>
        <v>103876.12999999999</v>
      </c>
      <c r="AP280" s="24">
        <f t="shared" si="92"/>
        <v>10247.959999999999</v>
      </c>
      <c r="AQ280" s="24">
        <f t="shared" si="92"/>
        <v>82777.45</v>
      </c>
      <c r="AR280" s="24">
        <f t="shared" si="92"/>
        <v>75100.06</v>
      </c>
      <c r="AS280" s="24">
        <f t="shared" si="92"/>
        <v>20049.57</v>
      </c>
      <c r="AT280" s="24">
        <f t="shared" si="92"/>
        <v>62302.840000000004</v>
      </c>
      <c r="AU280" s="24">
        <f t="shared" si="92"/>
        <v>38065.480000000003</v>
      </c>
      <c r="AV280" s="24">
        <f t="shared" si="92"/>
        <v>0</v>
      </c>
      <c r="AW280" s="24">
        <f t="shared" si="92"/>
        <v>14071.880000000001</v>
      </c>
      <c r="AX280" s="24">
        <f t="shared" si="92"/>
        <v>21871.469999999998</v>
      </c>
      <c r="AY280" s="24">
        <f t="shared" si="92"/>
        <v>8412.630000000001</v>
      </c>
      <c r="AZ280" s="24">
        <f t="shared" si="92"/>
        <v>99792.54</v>
      </c>
      <c r="BA280" s="24">
        <f t="shared" si="92"/>
        <v>6951.3700000000008</v>
      </c>
      <c r="BB280" s="24">
        <f t="shared" si="92"/>
        <v>141612.18</v>
      </c>
      <c r="BC280" s="24">
        <f t="shared" si="92"/>
        <v>89366.950000000012</v>
      </c>
      <c r="BD280" s="24">
        <f t="shared" si="92"/>
        <v>0</v>
      </c>
      <c r="BE280" s="24">
        <f t="shared" si="92"/>
        <v>0</v>
      </c>
      <c r="BF280" s="24">
        <f t="shared" si="92"/>
        <v>0</v>
      </c>
      <c r="BG280" s="24">
        <f t="shared" si="92"/>
        <v>48357.41</v>
      </c>
      <c r="BH280" s="24">
        <f t="shared" si="92"/>
        <v>0</v>
      </c>
      <c r="BI280" s="24">
        <f t="shared" si="92"/>
        <v>125961.12000000001</v>
      </c>
      <c r="BJ280" s="24">
        <f t="shared" si="92"/>
        <v>0</v>
      </c>
      <c r="BK280" s="24">
        <f t="shared" si="92"/>
        <v>0</v>
      </c>
      <c r="BL280" s="24">
        <f t="shared" si="92"/>
        <v>8</v>
      </c>
      <c r="BM280" s="24">
        <f t="shared" si="92"/>
        <v>0</v>
      </c>
      <c r="BN280" s="24">
        <f t="shared" si="92"/>
        <v>21795.63</v>
      </c>
      <c r="BO280" s="24">
        <f t="shared" si="92"/>
        <v>1064.23</v>
      </c>
      <c r="BP280" s="24">
        <f t="shared" ref="BP280:BV280" si="93">SUM(BP4:BP11)</f>
        <v>21970.84</v>
      </c>
      <c r="BQ280" s="24">
        <f t="shared" si="93"/>
        <v>0</v>
      </c>
      <c r="BR280" s="24">
        <f t="shared" si="93"/>
        <v>150429.96</v>
      </c>
      <c r="BS280" s="24">
        <f t="shared" si="93"/>
        <v>164865.15000000002</v>
      </c>
      <c r="BT280" s="24">
        <f t="shared" si="93"/>
        <v>10818.96</v>
      </c>
      <c r="BU280" s="24">
        <f t="shared" si="93"/>
        <v>283676.68000000005</v>
      </c>
      <c r="BV280" s="24">
        <f t="shared" si="93"/>
        <v>0</v>
      </c>
      <c r="BW280" s="3"/>
      <c r="BX280" s="2"/>
      <c r="BY280" s="24"/>
      <c r="BZ280" s="24"/>
      <c r="CB280" s="24"/>
      <c r="CC280" s="24"/>
      <c r="CD280" s="30"/>
      <c r="CF280" s="24"/>
      <c r="CG280" s="3"/>
      <c r="CH280" s="3"/>
    </row>
    <row r="281" spans="1:86" s="23" customFormat="1" x14ac:dyDescent="0.2">
      <c r="A281" s="23" t="s">
        <v>80</v>
      </c>
      <c r="D281" s="24">
        <f t="shared" ref="D281:AI281" si="94">SUM(D12:D273)</f>
        <v>33249395.579999972</v>
      </c>
      <c r="E281" s="24">
        <f t="shared" si="94"/>
        <v>667153.41000000015</v>
      </c>
      <c r="F281" s="24">
        <f t="shared" si="94"/>
        <v>3311430.1400000011</v>
      </c>
      <c r="G281" s="24">
        <f t="shared" si="94"/>
        <v>244727422.80000001</v>
      </c>
      <c r="H281" s="24">
        <f t="shared" si="94"/>
        <v>3364774.62</v>
      </c>
      <c r="I281" s="24">
        <f t="shared" si="94"/>
        <v>13904156.5</v>
      </c>
      <c r="J281" s="24">
        <f t="shared" si="94"/>
        <v>0</v>
      </c>
      <c r="K281" s="24">
        <f t="shared" si="94"/>
        <v>17821277.449999999</v>
      </c>
      <c r="L281" s="24">
        <f t="shared" si="94"/>
        <v>11346524.189999996</v>
      </c>
      <c r="M281" s="24">
        <f t="shared" si="94"/>
        <v>149856.44999999998</v>
      </c>
      <c r="N281" s="24">
        <f t="shared" si="94"/>
        <v>553483.19000000018</v>
      </c>
      <c r="O281" s="24">
        <f t="shared" si="94"/>
        <v>6542830.4100000001</v>
      </c>
      <c r="P281" s="24">
        <f t="shared" si="94"/>
        <v>4117831.1700000013</v>
      </c>
      <c r="Q281" s="24">
        <f t="shared" si="94"/>
        <v>1648063.0299999993</v>
      </c>
      <c r="R281" s="24">
        <f t="shared" si="94"/>
        <v>291955.10000000021</v>
      </c>
      <c r="S281" s="24">
        <f t="shared" si="94"/>
        <v>1448397.2699999993</v>
      </c>
      <c r="T281" s="24">
        <f t="shared" si="94"/>
        <v>0</v>
      </c>
      <c r="U281" s="24">
        <f t="shared" si="94"/>
        <v>0</v>
      </c>
      <c r="V281" s="24">
        <f t="shared" si="94"/>
        <v>0</v>
      </c>
      <c r="W281" s="24">
        <f t="shared" si="94"/>
        <v>1878597.5100000007</v>
      </c>
      <c r="X281" s="24">
        <f t="shared" si="94"/>
        <v>0</v>
      </c>
      <c r="Y281" s="24">
        <f t="shared" si="94"/>
        <v>0</v>
      </c>
      <c r="Z281" s="24">
        <f t="shared" si="94"/>
        <v>0</v>
      </c>
      <c r="AA281" s="24">
        <f t="shared" si="94"/>
        <v>9448599.4000000004</v>
      </c>
      <c r="AB281" s="24">
        <f t="shared" si="94"/>
        <v>144325802.18999994</v>
      </c>
      <c r="AC281" s="24">
        <f t="shared" si="94"/>
        <v>2756977.9300000006</v>
      </c>
      <c r="AD281" s="24">
        <f t="shared" si="94"/>
        <v>59220979.059999995</v>
      </c>
      <c r="AE281" s="24">
        <f t="shared" si="94"/>
        <v>5608802.4999999981</v>
      </c>
      <c r="AF281" s="24">
        <f t="shared" si="94"/>
        <v>14908389.889999997</v>
      </c>
      <c r="AG281" s="24">
        <f t="shared" si="94"/>
        <v>404054.91000000003</v>
      </c>
      <c r="AH281" s="24">
        <f t="shared" si="94"/>
        <v>6318791.4799999977</v>
      </c>
      <c r="AI281" s="24">
        <f t="shared" si="94"/>
        <v>1462092.6700000002</v>
      </c>
      <c r="AJ281" s="24">
        <f t="shared" ref="AJ281:BO281" si="95">SUM(AJ12:AJ273)</f>
        <v>952091.22000000009</v>
      </c>
      <c r="AK281" s="24">
        <f t="shared" si="95"/>
        <v>2276823.6300000013</v>
      </c>
      <c r="AL281" s="24">
        <f t="shared" si="95"/>
        <v>566513.8899999999</v>
      </c>
      <c r="AM281" s="24">
        <f t="shared" si="95"/>
        <v>6220204.1500000041</v>
      </c>
      <c r="AN281" s="24">
        <f t="shared" si="95"/>
        <v>560710.71</v>
      </c>
      <c r="AO281" s="24">
        <f t="shared" si="95"/>
        <v>4837062.6500000032</v>
      </c>
      <c r="AP281" s="24">
        <f t="shared" si="95"/>
        <v>917853.90000000037</v>
      </c>
      <c r="AQ281" s="24">
        <f t="shared" si="95"/>
        <v>6593705.5500000026</v>
      </c>
      <c r="AR281" s="24">
        <f t="shared" si="95"/>
        <v>4311017.26</v>
      </c>
      <c r="AS281" s="24">
        <f t="shared" si="95"/>
        <v>1268308.6500000001</v>
      </c>
      <c r="AT281" s="24">
        <f t="shared" si="95"/>
        <v>11250398.299999999</v>
      </c>
      <c r="AU281" s="24">
        <f t="shared" si="95"/>
        <v>3736734.2900000028</v>
      </c>
      <c r="AV281" s="24">
        <f t="shared" si="95"/>
        <v>706831.52999999991</v>
      </c>
      <c r="AW281" s="24">
        <f t="shared" si="95"/>
        <v>2213524.540000001</v>
      </c>
      <c r="AX281" s="24">
        <f t="shared" si="95"/>
        <v>1482287.8100000008</v>
      </c>
      <c r="AY281" s="24">
        <f t="shared" si="95"/>
        <v>3599133.6800000011</v>
      </c>
      <c r="AZ281" s="24">
        <f t="shared" si="95"/>
        <v>15363454.719999995</v>
      </c>
      <c r="BA281" s="24">
        <f t="shared" si="95"/>
        <v>4568358.4700000016</v>
      </c>
      <c r="BB281" s="24">
        <f t="shared" si="95"/>
        <v>5733246.5900000017</v>
      </c>
      <c r="BC281" s="24">
        <f t="shared" si="95"/>
        <v>5210797.78</v>
      </c>
      <c r="BD281" s="24">
        <f t="shared" si="95"/>
        <v>838356.64</v>
      </c>
      <c r="BE281" s="24">
        <f t="shared" si="95"/>
        <v>0</v>
      </c>
      <c r="BF281" s="24">
        <f t="shared" si="95"/>
        <v>69000</v>
      </c>
      <c r="BG281" s="24">
        <f t="shared" si="95"/>
        <v>1459525.0000000002</v>
      </c>
      <c r="BH281" s="24">
        <f t="shared" si="95"/>
        <v>80483.729999999981</v>
      </c>
      <c r="BI281" s="24">
        <f t="shared" si="95"/>
        <v>4930751.3600000013</v>
      </c>
      <c r="BJ281" s="24">
        <f t="shared" si="95"/>
        <v>500</v>
      </c>
      <c r="BK281" s="24">
        <f t="shared" si="95"/>
        <v>69000</v>
      </c>
      <c r="BL281" s="24">
        <f t="shared" si="95"/>
        <v>262</v>
      </c>
      <c r="BM281" s="24">
        <f t="shared" si="95"/>
        <v>0</v>
      </c>
      <c r="BN281" s="24">
        <f t="shared" si="95"/>
        <v>1562540.8699999996</v>
      </c>
      <c r="BO281" s="24">
        <f t="shared" si="95"/>
        <v>144463.28</v>
      </c>
      <c r="BP281" s="24">
        <f t="shared" ref="BP281:BV281" si="96">SUM(BP12:BP273)</f>
        <v>575002.96</v>
      </c>
      <c r="BQ281" s="24">
        <f t="shared" si="96"/>
        <v>0</v>
      </c>
      <c r="BR281" s="24">
        <f t="shared" si="96"/>
        <v>30332454.060000021</v>
      </c>
      <c r="BS281" s="24">
        <f t="shared" si="96"/>
        <v>5512492.4499999993</v>
      </c>
      <c r="BT281" s="24">
        <f t="shared" si="96"/>
        <v>517181.94000000006</v>
      </c>
      <c r="BU281" s="24">
        <f t="shared" si="96"/>
        <v>1005742.1899999992</v>
      </c>
      <c r="BV281" s="24">
        <f t="shared" si="96"/>
        <v>0</v>
      </c>
      <c r="BW281" s="3"/>
      <c r="BX281" s="2"/>
      <c r="BY281" s="24"/>
      <c r="BZ281" s="24"/>
      <c r="CB281" s="24"/>
      <c r="CC281" s="24"/>
      <c r="CD281" s="30"/>
      <c r="CF281" s="24"/>
      <c r="CG281" s="3"/>
      <c r="CH281" s="3"/>
    </row>
    <row r="282" spans="1:86" s="23" customFormat="1" x14ac:dyDescent="0.2">
      <c r="A282" s="23" t="s">
        <v>81</v>
      </c>
      <c r="D282" s="24">
        <f>SUM(D258:D275)</f>
        <v>4505966.7199999988</v>
      </c>
      <c r="E282" s="24">
        <f t="shared" ref="E282:BP282" si="97">SUM(E258:E275)</f>
        <v>-55293.36</v>
      </c>
      <c r="F282" s="24">
        <f t="shared" si="97"/>
        <v>798497.62</v>
      </c>
      <c r="G282" s="24">
        <f t="shared" si="97"/>
        <v>62167840.090000004</v>
      </c>
      <c r="H282" s="24">
        <f t="shared" si="97"/>
        <v>5443295.6200000001</v>
      </c>
      <c r="I282" s="24">
        <f t="shared" si="97"/>
        <v>2811082.62</v>
      </c>
      <c r="J282" s="24">
        <f t="shared" si="97"/>
        <v>0</v>
      </c>
      <c r="K282" s="24">
        <f t="shared" si="97"/>
        <v>2996048.58</v>
      </c>
      <c r="L282" s="24">
        <f t="shared" si="97"/>
        <v>2734080.0699999994</v>
      </c>
      <c r="M282" s="24">
        <f t="shared" si="97"/>
        <v>46587.79</v>
      </c>
      <c r="N282" s="24">
        <f t="shared" si="97"/>
        <v>230387.96000000002</v>
      </c>
      <c r="O282" s="24">
        <f t="shared" si="97"/>
        <v>1900812.9899999998</v>
      </c>
      <c r="P282" s="24">
        <f t="shared" si="97"/>
        <v>1137462.8500000001</v>
      </c>
      <c r="Q282" s="24">
        <f t="shared" si="97"/>
        <v>10910.06</v>
      </c>
      <c r="R282" s="24">
        <f t="shared" si="97"/>
        <v>2493.64</v>
      </c>
      <c r="S282" s="24">
        <f t="shared" si="97"/>
        <v>138036.24</v>
      </c>
      <c r="T282" s="24">
        <f t="shared" si="97"/>
        <v>0</v>
      </c>
      <c r="U282" s="24">
        <f t="shared" si="97"/>
        <v>0</v>
      </c>
      <c r="V282" s="24">
        <f t="shared" si="97"/>
        <v>0</v>
      </c>
      <c r="W282" s="24">
        <f t="shared" si="97"/>
        <v>100862.70999999999</v>
      </c>
      <c r="X282" s="24">
        <f t="shared" si="97"/>
        <v>0</v>
      </c>
      <c r="Y282" s="24">
        <f t="shared" si="97"/>
        <v>0</v>
      </c>
      <c r="Z282" s="24">
        <f t="shared" si="97"/>
        <v>23279.47</v>
      </c>
      <c r="AA282" s="24">
        <f t="shared" si="97"/>
        <v>454999.98</v>
      </c>
      <c r="AB282" s="24">
        <f t="shared" si="97"/>
        <v>41639681.390000001</v>
      </c>
      <c r="AC282" s="24">
        <f t="shared" si="97"/>
        <v>414870.32999999996</v>
      </c>
      <c r="AD282" s="24">
        <f t="shared" si="97"/>
        <v>11563182.74</v>
      </c>
      <c r="AE282" s="24">
        <f t="shared" si="97"/>
        <v>2392703.13</v>
      </c>
      <c r="AF282" s="24">
        <f t="shared" si="97"/>
        <v>4471864.6700000009</v>
      </c>
      <c r="AG282" s="24">
        <f t="shared" si="97"/>
        <v>778985.6</v>
      </c>
      <c r="AH282" s="24">
        <f t="shared" si="97"/>
        <v>502392.95</v>
      </c>
      <c r="AI282" s="24">
        <f t="shared" si="97"/>
        <v>420735.64999999991</v>
      </c>
      <c r="AJ282" s="24">
        <f t="shared" si="97"/>
        <v>151897.39000000001</v>
      </c>
      <c r="AK282" s="24">
        <f t="shared" si="97"/>
        <v>76176.510000000009</v>
      </c>
      <c r="AL282" s="24">
        <f t="shared" si="97"/>
        <v>34994.230000000003</v>
      </c>
      <c r="AM282" s="24">
        <f t="shared" si="97"/>
        <v>1370514.5499999998</v>
      </c>
      <c r="AN282" s="24">
        <f t="shared" si="97"/>
        <v>148643.52000000002</v>
      </c>
      <c r="AO282" s="24">
        <f t="shared" si="97"/>
        <v>357225.63</v>
      </c>
      <c r="AP282" s="24">
        <f t="shared" si="97"/>
        <v>176379.1</v>
      </c>
      <c r="AQ282" s="24">
        <f t="shared" si="97"/>
        <v>1918381.0399999998</v>
      </c>
      <c r="AR282" s="24">
        <f t="shared" si="97"/>
        <v>1319388.7000000002</v>
      </c>
      <c r="AS282" s="24">
        <f t="shared" si="97"/>
        <v>549788.34</v>
      </c>
      <c r="AT282" s="24">
        <f t="shared" si="97"/>
        <v>2463737.3400000003</v>
      </c>
      <c r="AU282" s="24">
        <f t="shared" si="97"/>
        <v>830177.75</v>
      </c>
      <c r="AV282" s="24">
        <f t="shared" si="97"/>
        <v>1048431.7399999999</v>
      </c>
      <c r="AW282" s="24">
        <f t="shared" si="97"/>
        <v>746722.5900000002</v>
      </c>
      <c r="AX282" s="24">
        <f t="shared" si="97"/>
        <v>327575.93</v>
      </c>
      <c r="AY282" s="24">
        <f t="shared" si="97"/>
        <v>1577870.26</v>
      </c>
      <c r="AZ282" s="24">
        <f t="shared" si="97"/>
        <v>1576589.26</v>
      </c>
      <c r="BA282" s="24">
        <f t="shared" si="97"/>
        <v>1206000.1400000001</v>
      </c>
      <c r="BB282" s="24">
        <f t="shared" si="97"/>
        <v>1394513.57</v>
      </c>
      <c r="BC282" s="24">
        <f t="shared" si="97"/>
        <v>722717.87999999989</v>
      </c>
      <c r="BD282" s="24">
        <f t="shared" si="97"/>
        <v>838356.64</v>
      </c>
      <c r="BE282" s="24">
        <f t="shared" si="97"/>
        <v>0</v>
      </c>
      <c r="BF282" s="24">
        <f t="shared" si="97"/>
        <v>148999.96000000002</v>
      </c>
      <c r="BG282" s="24">
        <f t="shared" si="97"/>
        <v>82629.049999999988</v>
      </c>
      <c r="BH282" s="24">
        <f t="shared" si="97"/>
        <v>5922.03</v>
      </c>
      <c r="BI282" s="24">
        <f t="shared" si="97"/>
        <v>750891.2</v>
      </c>
      <c r="BJ282" s="24">
        <f t="shared" si="97"/>
        <v>122005.18</v>
      </c>
      <c r="BK282" s="24">
        <f t="shared" si="97"/>
        <v>108999.95999999999</v>
      </c>
      <c r="BL282" s="24">
        <f t="shared" si="97"/>
        <v>18</v>
      </c>
      <c r="BM282" s="24">
        <f t="shared" si="97"/>
        <v>0</v>
      </c>
      <c r="BN282" s="24">
        <f t="shared" si="97"/>
        <v>295291.84000000003</v>
      </c>
      <c r="BO282" s="24">
        <f t="shared" si="97"/>
        <v>28696.18</v>
      </c>
      <c r="BP282" s="24">
        <f t="shared" si="97"/>
        <v>129337.15</v>
      </c>
      <c r="BQ282" s="24">
        <f t="shared" ref="BQ282:BV282" si="98">SUM(BQ258:BQ275)</f>
        <v>0</v>
      </c>
      <c r="BR282" s="24">
        <f t="shared" si="98"/>
        <v>3433787.4699999997</v>
      </c>
      <c r="BS282" s="24">
        <f t="shared" si="98"/>
        <v>887793.65</v>
      </c>
      <c r="BT282" s="24">
        <f t="shared" si="98"/>
        <v>439275.14</v>
      </c>
      <c r="BU282" s="24">
        <f t="shared" si="98"/>
        <v>-42981.729999999996</v>
      </c>
      <c r="BV282" s="24">
        <f t="shared" si="98"/>
        <v>0</v>
      </c>
      <c r="BW282" s="3"/>
      <c r="BX282" s="2"/>
      <c r="BY282" s="24"/>
      <c r="BZ282" s="24"/>
      <c r="CB282" s="24"/>
      <c r="CC282" s="24"/>
      <c r="CD282" s="30"/>
      <c r="CF282" s="24"/>
      <c r="CG282" s="3"/>
      <c r="CH282" s="3"/>
    </row>
    <row r="283" spans="1:86" s="23" customFormat="1" x14ac:dyDescent="0.2">
      <c r="A283" s="23" t="s">
        <v>82</v>
      </c>
      <c r="D283" s="24">
        <f>SUM(D276:D279)</f>
        <v>1888539.8299999998</v>
      </c>
      <c r="E283" s="24">
        <f t="shared" ref="E283:BP283" si="99">SUM(E276:E279)</f>
        <v>0</v>
      </c>
      <c r="F283" s="24">
        <f t="shared" si="99"/>
        <v>257455.09</v>
      </c>
      <c r="G283" s="24">
        <f t="shared" si="99"/>
        <v>3918115.42</v>
      </c>
      <c r="H283" s="24">
        <f t="shared" si="99"/>
        <v>191.46</v>
      </c>
      <c r="I283" s="24">
        <f t="shared" si="99"/>
        <v>7005898.25</v>
      </c>
      <c r="J283" s="24">
        <f t="shared" si="99"/>
        <v>0</v>
      </c>
      <c r="K283" s="24">
        <f t="shared" si="99"/>
        <v>266746.99</v>
      </c>
      <c r="L283" s="24">
        <f t="shared" si="99"/>
        <v>185210.5</v>
      </c>
      <c r="M283" s="24">
        <f t="shared" si="99"/>
        <v>0</v>
      </c>
      <c r="N283" s="24">
        <f t="shared" si="99"/>
        <v>97619.07</v>
      </c>
      <c r="O283" s="24">
        <f t="shared" si="99"/>
        <v>331357.63</v>
      </c>
      <c r="P283" s="24">
        <f t="shared" si="99"/>
        <v>36439.600000000006</v>
      </c>
      <c r="Q283" s="24">
        <f t="shared" si="99"/>
        <v>0</v>
      </c>
      <c r="R283" s="24">
        <f t="shared" si="99"/>
        <v>0</v>
      </c>
      <c r="S283" s="24">
        <f t="shared" si="99"/>
        <v>1990</v>
      </c>
      <c r="T283" s="24">
        <f t="shared" si="99"/>
        <v>0</v>
      </c>
      <c r="U283" s="24">
        <f t="shared" si="99"/>
        <v>0</v>
      </c>
      <c r="V283" s="24">
        <f t="shared" si="99"/>
        <v>0</v>
      </c>
      <c r="W283" s="24">
        <f t="shared" si="99"/>
        <v>0</v>
      </c>
      <c r="X283" s="24">
        <f t="shared" si="99"/>
        <v>0</v>
      </c>
      <c r="Y283" s="24">
        <f t="shared" si="99"/>
        <v>0</v>
      </c>
      <c r="Z283" s="24">
        <f t="shared" si="99"/>
        <v>0</v>
      </c>
      <c r="AA283" s="24">
        <f t="shared" si="99"/>
        <v>76864</v>
      </c>
      <c r="AB283" s="24">
        <f t="shared" si="99"/>
        <v>4296943.32</v>
      </c>
      <c r="AC283" s="24">
        <f t="shared" si="99"/>
        <v>56697.78</v>
      </c>
      <c r="AD283" s="24">
        <f t="shared" si="99"/>
        <v>4028687.17</v>
      </c>
      <c r="AE283" s="24">
        <f t="shared" si="99"/>
        <v>239334.75</v>
      </c>
      <c r="AF283" s="24">
        <f t="shared" si="99"/>
        <v>469513.48</v>
      </c>
      <c r="AG283" s="24">
        <f t="shared" si="99"/>
        <v>346.31</v>
      </c>
      <c r="AH283" s="24">
        <f t="shared" si="99"/>
        <v>264566.93</v>
      </c>
      <c r="AI283" s="24">
        <f t="shared" si="99"/>
        <v>96506.68</v>
      </c>
      <c r="AJ283" s="24">
        <f t="shared" si="99"/>
        <v>65275.72</v>
      </c>
      <c r="AK283" s="24">
        <f t="shared" si="99"/>
        <v>13935.810000000001</v>
      </c>
      <c r="AL283" s="24">
        <f t="shared" si="99"/>
        <v>104046.23</v>
      </c>
      <c r="AM283" s="24">
        <f t="shared" si="99"/>
        <v>1261850.28</v>
      </c>
      <c r="AN283" s="24">
        <f t="shared" si="99"/>
        <v>29798.17</v>
      </c>
      <c r="AO283" s="24">
        <f t="shared" si="99"/>
        <v>139220.88</v>
      </c>
      <c r="AP283" s="24">
        <f t="shared" si="99"/>
        <v>6547.1</v>
      </c>
      <c r="AQ283" s="24">
        <f t="shared" si="99"/>
        <v>197696.61000000002</v>
      </c>
      <c r="AR283" s="24">
        <f t="shared" si="99"/>
        <v>5672.16</v>
      </c>
      <c r="AS283" s="24">
        <f t="shared" si="99"/>
        <v>97045.78</v>
      </c>
      <c r="AT283" s="24">
        <f t="shared" si="99"/>
        <v>309868.44</v>
      </c>
      <c r="AU283" s="24">
        <f t="shared" si="99"/>
        <v>97283.06</v>
      </c>
      <c r="AV283" s="24">
        <f t="shared" si="99"/>
        <v>31413.21</v>
      </c>
      <c r="AW283" s="24">
        <f t="shared" si="99"/>
        <v>73627.73000000001</v>
      </c>
      <c r="AX283" s="24">
        <f t="shared" si="99"/>
        <v>60767.66</v>
      </c>
      <c r="AY283" s="24">
        <f t="shared" si="99"/>
        <v>22640.33</v>
      </c>
      <c r="AZ283" s="24">
        <f t="shared" si="99"/>
        <v>199344.82</v>
      </c>
      <c r="BA283" s="24">
        <f t="shared" si="99"/>
        <v>181710.97000000003</v>
      </c>
      <c r="BB283" s="24">
        <f t="shared" si="99"/>
        <v>364670.75</v>
      </c>
      <c r="BC283" s="24">
        <f t="shared" si="99"/>
        <v>65363.67</v>
      </c>
      <c r="BD283" s="24">
        <f t="shared" si="99"/>
        <v>0</v>
      </c>
      <c r="BE283" s="24">
        <f t="shared" si="99"/>
        <v>0</v>
      </c>
      <c r="BF283" s="24">
        <f t="shared" si="99"/>
        <v>0</v>
      </c>
      <c r="BG283" s="24">
        <f t="shared" si="99"/>
        <v>0</v>
      </c>
      <c r="BH283" s="24">
        <f t="shared" si="99"/>
        <v>0</v>
      </c>
      <c r="BI283" s="24">
        <f t="shared" si="99"/>
        <v>104129.73000000001</v>
      </c>
      <c r="BJ283" s="24">
        <f t="shared" si="99"/>
        <v>0</v>
      </c>
      <c r="BK283" s="24">
        <f t="shared" si="99"/>
        <v>0</v>
      </c>
      <c r="BL283" s="24">
        <f t="shared" si="99"/>
        <v>4</v>
      </c>
      <c r="BM283" s="24">
        <f t="shared" si="99"/>
        <v>0</v>
      </c>
      <c r="BN283" s="24">
        <f t="shared" si="99"/>
        <v>44806.21</v>
      </c>
      <c r="BO283" s="24">
        <f t="shared" si="99"/>
        <v>0</v>
      </c>
      <c r="BP283" s="24">
        <f t="shared" si="99"/>
        <v>16012.83</v>
      </c>
      <c r="BQ283" s="24">
        <f t="shared" ref="BQ283:BV283" si="100">SUM(BQ276:BQ279)</f>
        <v>0</v>
      </c>
      <c r="BR283" s="24">
        <f t="shared" si="100"/>
        <v>1028596.99</v>
      </c>
      <c r="BS283" s="24">
        <f t="shared" si="100"/>
        <v>120765.78</v>
      </c>
      <c r="BT283" s="24">
        <f t="shared" si="100"/>
        <v>180000</v>
      </c>
      <c r="BU283" s="24">
        <f t="shared" si="100"/>
        <v>0</v>
      </c>
      <c r="BV283" s="24">
        <f t="shared" si="100"/>
        <v>0</v>
      </c>
      <c r="BW283" s="3"/>
      <c r="BX283" s="2"/>
      <c r="BY283" s="24"/>
      <c r="BZ283" s="24"/>
      <c r="CB283" s="24"/>
      <c r="CC283" s="24"/>
      <c r="CD283" s="30"/>
      <c r="CF283" s="24"/>
      <c r="CG283" s="3"/>
      <c r="CH283" s="3"/>
    </row>
    <row r="284" spans="1:86" s="23" customFormat="1" x14ac:dyDescent="0.2">
      <c r="A284" s="23" t="s">
        <v>83</v>
      </c>
      <c r="C284" s="23" t="s">
        <v>84</v>
      </c>
      <c r="D284" s="24">
        <f t="shared" ref="D284:AI284" si="101">SUM(D4:D279)</f>
        <v>36561436.339999981</v>
      </c>
      <c r="E284" s="24">
        <f t="shared" si="101"/>
        <v>919634.0700000003</v>
      </c>
      <c r="F284" s="24">
        <f t="shared" si="101"/>
        <v>3795336.2600000007</v>
      </c>
      <c r="G284" s="24">
        <f t="shared" si="101"/>
        <v>263961631.79999998</v>
      </c>
      <c r="H284" s="24">
        <f t="shared" si="101"/>
        <v>5443487.0800000001</v>
      </c>
      <c r="I284" s="24">
        <f t="shared" si="101"/>
        <v>21434547.599999998</v>
      </c>
      <c r="J284" s="24">
        <f t="shared" si="101"/>
        <v>0</v>
      </c>
      <c r="K284" s="24">
        <f t="shared" si="101"/>
        <v>18541084.199999999</v>
      </c>
      <c r="L284" s="24">
        <f t="shared" si="101"/>
        <v>11823377.579999998</v>
      </c>
      <c r="M284" s="24">
        <f t="shared" si="101"/>
        <v>151475.04999999999</v>
      </c>
      <c r="N284" s="24">
        <f t="shared" si="101"/>
        <v>710551.72000000009</v>
      </c>
      <c r="O284" s="24">
        <f t="shared" si="101"/>
        <v>7685105.4200000009</v>
      </c>
      <c r="P284" s="24">
        <f t="shared" si="101"/>
        <v>4809881.1600000011</v>
      </c>
      <c r="Q284" s="24">
        <f t="shared" si="101"/>
        <v>1651847.8799999994</v>
      </c>
      <c r="R284" s="24">
        <f t="shared" si="101"/>
        <v>308226.39000000025</v>
      </c>
      <c r="S284" s="24">
        <f t="shared" si="101"/>
        <v>1530374.0099999993</v>
      </c>
      <c r="T284" s="24">
        <f t="shared" si="101"/>
        <v>0</v>
      </c>
      <c r="U284" s="24">
        <f t="shared" si="101"/>
        <v>0</v>
      </c>
      <c r="V284" s="24">
        <f t="shared" si="101"/>
        <v>0</v>
      </c>
      <c r="W284" s="24">
        <f t="shared" si="101"/>
        <v>1958150.9400000009</v>
      </c>
      <c r="X284" s="24">
        <f t="shared" si="101"/>
        <v>0</v>
      </c>
      <c r="Y284" s="24">
        <f t="shared" si="101"/>
        <v>0</v>
      </c>
      <c r="Z284" s="24">
        <f t="shared" si="101"/>
        <v>23279.47</v>
      </c>
      <c r="AA284" s="24">
        <f t="shared" si="101"/>
        <v>9707520.3800000008</v>
      </c>
      <c r="AB284" s="24">
        <f t="shared" si="101"/>
        <v>159408877.57999992</v>
      </c>
      <c r="AC284" s="24">
        <f t="shared" si="101"/>
        <v>2906720.31</v>
      </c>
      <c r="AD284" s="24">
        <f t="shared" si="101"/>
        <v>66190815.50999999</v>
      </c>
      <c r="AE284" s="24">
        <f t="shared" si="101"/>
        <v>6528989.6899999995</v>
      </c>
      <c r="AF284" s="24">
        <f t="shared" si="101"/>
        <v>16498657.109999998</v>
      </c>
      <c r="AG284" s="24">
        <f t="shared" si="101"/>
        <v>846205.51000000013</v>
      </c>
      <c r="AH284" s="24">
        <f t="shared" si="101"/>
        <v>6743593.8099999977</v>
      </c>
      <c r="AI284" s="24">
        <f t="shared" si="101"/>
        <v>1632288.5200000005</v>
      </c>
      <c r="AJ284" s="24">
        <f t="shared" ref="AJ284:BO284" si="102">SUM(AJ4:AJ279)</f>
        <v>1061980.94</v>
      </c>
      <c r="AK284" s="24">
        <f t="shared" si="102"/>
        <v>2315901.060000001</v>
      </c>
      <c r="AL284" s="24">
        <f t="shared" si="102"/>
        <v>682838.34999999986</v>
      </c>
      <c r="AM284" s="24">
        <f t="shared" si="102"/>
        <v>7664088.9400000041</v>
      </c>
      <c r="AN284" s="24">
        <f t="shared" si="102"/>
        <v>638774.69999999984</v>
      </c>
      <c r="AO284" s="24">
        <f t="shared" si="102"/>
        <v>5107332.1000000043</v>
      </c>
      <c r="AP284" s="24">
        <f t="shared" si="102"/>
        <v>989890.17000000051</v>
      </c>
      <c r="AQ284" s="24">
        <f t="shared" si="102"/>
        <v>7253025.5200000033</v>
      </c>
      <c r="AR284" s="24">
        <f t="shared" si="102"/>
        <v>4460039.4800000004</v>
      </c>
      <c r="AS284" s="24">
        <f t="shared" si="102"/>
        <v>1602249.95</v>
      </c>
      <c r="AT284" s="24">
        <f t="shared" si="102"/>
        <v>12157581.759999998</v>
      </c>
      <c r="AU284" s="24">
        <f t="shared" si="102"/>
        <v>4060389.0100000026</v>
      </c>
      <c r="AV284" s="24">
        <f t="shared" si="102"/>
        <v>1079844.9499999997</v>
      </c>
      <c r="AW284" s="24">
        <f t="shared" si="102"/>
        <v>2431954.1000000006</v>
      </c>
      <c r="AX284" s="24">
        <f t="shared" si="102"/>
        <v>1629891.8700000003</v>
      </c>
      <c r="AY284" s="24">
        <f t="shared" si="102"/>
        <v>3948052.6400000015</v>
      </c>
      <c r="AZ284" s="24">
        <f t="shared" si="102"/>
        <v>15942542.649999997</v>
      </c>
      <c r="BA284" s="24">
        <f t="shared" si="102"/>
        <v>4983009.330000001</v>
      </c>
      <c r="BB284" s="24">
        <f t="shared" si="102"/>
        <v>6538351.5700000012</v>
      </c>
      <c r="BC284" s="24">
        <f t="shared" si="102"/>
        <v>5493807.79</v>
      </c>
      <c r="BD284" s="24">
        <f t="shared" si="102"/>
        <v>838356.64</v>
      </c>
      <c r="BE284" s="24">
        <f t="shared" si="102"/>
        <v>0</v>
      </c>
      <c r="BF284" s="24">
        <f t="shared" si="102"/>
        <v>148999.96000000002</v>
      </c>
      <c r="BG284" s="24">
        <f t="shared" si="102"/>
        <v>1507882.4100000001</v>
      </c>
      <c r="BH284" s="24">
        <f t="shared" si="102"/>
        <v>80483.729999999981</v>
      </c>
      <c r="BI284" s="24">
        <f t="shared" si="102"/>
        <v>5315084.4800000014</v>
      </c>
      <c r="BJ284" s="24">
        <f t="shared" si="102"/>
        <v>122005.18</v>
      </c>
      <c r="BK284" s="24">
        <f t="shared" si="102"/>
        <v>108999.95999999999</v>
      </c>
      <c r="BL284" s="24">
        <f t="shared" si="102"/>
        <v>276</v>
      </c>
      <c r="BM284" s="24">
        <f t="shared" si="102"/>
        <v>0</v>
      </c>
      <c r="BN284" s="24">
        <f t="shared" si="102"/>
        <v>1723817.7099999995</v>
      </c>
      <c r="BO284" s="24">
        <f t="shared" si="102"/>
        <v>169765.26</v>
      </c>
      <c r="BP284" s="24">
        <f t="shared" ref="BP284:BV284" si="103">SUM(BP4:BP279)</f>
        <v>667432.22999999986</v>
      </c>
      <c r="BQ284" s="24">
        <f t="shared" si="103"/>
        <v>0</v>
      </c>
      <c r="BR284" s="24">
        <f t="shared" si="103"/>
        <v>32558967.570000023</v>
      </c>
      <c r="BS284" s="24">
        <f t="shared" si="103"/>
        <v>5966197.7700000014</v>
      </c>
      <c r="BT284" s="24">
        <f t="shared" si="103"/>
        <v>814212.91</v>
      </c>
      <c r="BU284" s="24">
        <f t="shared" si="103"/>
        <v>1289418.8699999994</v>
      </c>
      <c r="BV284" s="24">
        <f t="shared" si="103"/>
        <v>0</v>
      </c>
      <c r="BW284" s="3"/>
      <c r="BX284" s="2"/>
      <c r="BY284" s="24"/>
      <c r="BZ284" s="24"/>
      <c r="CB284" s="24"/>
      <c r="CC284" s="24"/>
      <c r="CD284" s="30"/>
      <c r="CF284" s="24"/>
      <c r="CG284" s="3"/>
      <c r="CH284" s="3"/>
    </row>
    <row r="286" spans="1:86" x14ac:dyDescent="0.2"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</row>
  </sheetData>
  <autoFilter ref="A3:BV284" xr:uid="{00000000-0001-0000-0100-000000000000}"/>
  <mergeCells count="7">
    <mergeCell ref="BQ2:BV2"/>
    <mergeCell ref="BL2:BP2"/>
    <mergeCell ref="A2:C2"/>
    <mergeCell ref="D2:F2"/>
    <mergeCell ref="G2:X2"/>
    <mergeCell ref="AB2:BH2"/>
    <mergeCell ref="BI2:BK2"/>
  </mergeCells>
  <conditionalFormatting sqref="A2:C3">
    <cfRule type="cellIs" dxfId="1" priority="13" stopIfTrue="1" operator="lessThan">
      <formula>0</formula>
    </cfRule>
  </conditionalFormatting>
  <conditionalFormatting sqref="D2:F3">
    <cfRule type="cellIs" dxfId="0" priority="12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CFR data</vt:lpstr>
      <vt:lpstr>data</vt:lpstr>
    </vt:vector>
  </TitlesOfParts>
  <Company>Derbyshire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Toplis</dc:creator>
  <cp:lastModifiedBy>71029910</cp:lastModifiedBy>
  <dcterms:created xsi:type="dcterms:W3CDTF">2016-09-15T09:31:58Z</dcterms:created>
  <dcterms:modified xsi:type="dcterms:W3CDTF">2023-07-12T12:37:04Z</dcterms:modified>
</cp:coreProperties>
</file>