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WORKING FOLDERS\Alexandra Mackay\Docs RECEIVED for action\"/>
    </mc:Choice>
  </mc:AlternateContent>
  <xr:revisionPtr revIDLastSave="0" documentId="14_{3E8BA5D9-E462-42C6-BC4F-6B6D4599BBEB}" xr6:coauthVersionLast="47" xr6:coauthVersionMax="47" xr10:uidLastSave="{00000000-0000-0000-0000-000000000000}"/>
  <workbookProtection workbookAlgorithmName="SHA-512" workbookHashValue="wnFoXoEkJLOhFvbr1P868Oz9XwepuQeKcLPDXPz+aglVBanWBHcdL/bY2dkOWyhgIlsJ9QJ2b7lB0cKlxAirIw==" workbookSaltValue="Va+iMGvgOcl7DaLp8l44aw==" workbookSpinCount="100000" lockStructure="1"/>
  <bookViews>
    <workbookView xWindow="-120" yWindow="-120" windowWidth="20730" windowHeight="11160" tabRatio="809" activeTab="1" xr2:uid="{00000000-000D-0000-FFFF-FFFF00000000}"/>
  </bookViews>
  <sheets>
    <sheet name="Information page" sheetId="19" r:id="rId1"/>
    <sheet name="Graphs" sheetId="13" r:id="rId2"/>
    <sheet name="Graphs - select schools" sheetId="14" r:id="rId3"/>
    <sheet name="Graphs %" sheetId="17" r:id="rId4"/>
    <sheet name="Utilities graph" sheetId="22" r:id="rId5"/>
    <sheet name="Teaching graph" sheetId="23" r:id="rId6"/>
    <sheet name="Support staff graph" sheetId="24" r:id="rId7"/>
    <sheet name="Data" sheetId="11" state="hidden" r:id="rId8"/>
    <sheet name="Pupil Numbers" sheetId="18" state="hidden" r:id="rId9"/>
    <sheet name="Floor Area" sheetId="15" state="hidden" r:id="rId10"/>
    <sheet name="Deprivation" sheetId="16" state="hidden" r:id="rId11"/>
    <sheet name="Rankings" sheetId="3" state="hidden" r:id="rId12"/>
    <sheet name="Cost Elements" sheetId="21" state="hidden" r:id="rId13"/>
    <sheet name="Cost Elements Lookup" sheetId="20" state="hidden" r:id="rId14"/>
    <sheet name="Benchmark Page" sheetId="2" state="hidden" r:id="rId15"/>
    <sheet name="Schools" sheetId="25" state="hidden" r:id="rId16"/>
  </sheets>
  <definedNames>
    <definedName name="_xlnm._FilterDatabase" localSheetId="14" hidden="1">'Benchmark Page'!$H$6:$Y$16</definedName>
    <definedName name="_xlnm._FilterDatabase" localSheetId="7" hidden="1">Data!$A$3:$CF$267</definedName>
    <definedName name="_xlnm._FilterDatabase" localSheetId="10" hidden="1">Deprivation!$A$1:$I$338</definedName>
    <definedName name="_xlnm._FilterDatabase" localSheetId="9" hidden="1">'Floor Area'!$A$1:$F$329</definedName>
    <definedName name="_xlnm._FilterDatabase" localSheetId="8" hidden="1">'Pupil Numbers'!$A$1:$E$334</definedName>
    <definedName name="_xlnm._FilterDatabase" localSheetId="11" hidden="1">Rankings!$A$2:$R$311</definedName>
    <definedName name="averages">Data!#REF!</definedName>
    <definedName name="ccentre">Rankings!$F$4:$G$870</definedName>
    <definedName name="column">Graphs!$F$67:$G$138</definedName>
    <definedName name="data">Data!$A$4:$X$267</definedName>
    <definedName name="data2">Data!$A$4:$BX$267</definedName>
    <definedName name="data3">Data!$A$4:$BZ$267</definedName>
    <definedName name="deprivation">Deprivation!$A$1:$E$338</definedName>
    <definedName name="floor">'Floor Area'!$A$1:$D$316</definedName>
    <definedName name="gl">'Cost Elements Lookup'!$A$1:$B$151</definedName>
    <definedName name="NAME">Rankings!$P$2:$Q$285</definedName>
    <definedName name="newdep">Deprivation!#REF!</definedName>
    <definedName name="number">'Pupil Numbers'!$A$1:$D$316</definedName>
    <definedName name="_xlnm.Print_Area" localSheetId="1">Graphs!$A$1:$K$64</definedName>
    <definedName name="_xlnm.Print_Area" localSheetId="2">'Graphs - select schools'!$A$1:$K$122</definedName>
    <definedName name="_xlnm.Print_Area" localSheetId="3">'Graphs %'!$A$1:$K$64</definedName>
    <definedName name="_xlnm.Print_Area" localSheetId="0">'Information page'!$A$1:$D$46</definedName>
    <definedName name="pupil">Rankings!$K$3:$Q$286</definedName>
    <definedName name="rank">Rankings!$B$3:$F$319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264" i="11" l="1"/>
  <c r="BD264" i="11"/>
  <c r="BE264" i="11"/>
  <c r="BF264" i="11"/>
  <c r="BG264" i="11"/>
  <c r="BH264" i="11"/>
  <c r="BI264" i="11"/>
  <c r="BJ264" i="11"/>
  <c r="BK264" i="11"/>
  <c r="BL264" i="11"/>
  <c r="BM264" i="11"/>
  <c r="BN264" i="11"/>
  <c r="BO264" i="11"/>
  <c r="BP264" i="11"/>
  <c r="BQ264" i="11"/>
  <c r="BR264" i="11"/>
  <c r="BS264" i="11"/>
  <c r="BT264" i="11"/>
  <c r="BU264" i="11"/>
  <c r="BV264" i="11"/>
  <c r="BW264" i="11"/>
  <c r="BX264" i="11"/>
  <c r="BY264" i="11"/>
  <c r="BZ264" i="11"/>
  <c r="BC265" i="11"/>
  <c r="BD265" i="11"/>
  <c r="BE265" i="11"/>
  <c r="BF265" i="11"/>
  <c r="BG265" i="11"/>
  <c r="BH265" i="11"/>
  <c r="BI265" i="11"/>
  <c r="BJ265" i="11"/>
  <c r="BK265" i="11"/>
  <c r="BL265" i="11"/>
  <c r="BM265" i="11"/>
  <c r="BN265" i="11"/>
  <c r="BO265" i="11"/>
  <c r="BP265" i="11"/>
  <c r="BQ265" i="11"/>
  <c r="BR265" i="11"/>
  <c r="BS265" i="11"/>
  <c r="BT265" i="11"/>
  <c r="BU265" i="11"/>
  <c r="BV265" i="11"/>
  <c r="BW265" i="11"/>
  <c r="BX265" i="11"/>
  <c r="BY265" i="11"/>
  <c r="BZ265" i="11"/>
  <c r="BC267" i="11"/>
  <c r="BD267" i="11"/>
  <c r="BE267" i="11"/>
  <c r="BF267" i="11"/>
  <c r="BG267" i="11"/>
  <c r="BH267" i="11"/>
  <c r="BI267" i="11"/>
  <c r="BJ267" i="11"/>
  <c r="BK267" i="11"/>
  <c r="BL267" i="11"/>
  <c r="BM267" i="11"/>
  <c r="BN267" i="11"/>
  <c r="BO267" i="11"/>
  <c r="BP267" i="11"/>
  <c r="BQ267" i="11"/>
  <c r="BR267" i="11"/>
  <c r="BS267" i="11"/>
  <c r="BT267" i="11"/>
  <c r="BU267" i="11"/>
  <c r="BV267" i="11"/>
  <c r="BW267" i="11"/>
  <c r="BX267" i="11"/>
  <c r="BY267" i="11"/>
  <c r="BZ267" i="11"/>
  <c r="AI264" i="11"/>
  <c r="AJ264" i="11"/>
  <c r="AK264" i="11"/>
  <c r="AL264" i="11"/>
  <c r="AM264" i="11"/>
  <c r="AN264" i="11"/>
  <c r="AO264" i="11"/>
  <c r="AP264" i="11"/>
  <c r="AQ264" i="11"/>
  <c r="AR264" i="11"/>
  <c r="AS264" i="11"/>
  <c r="AT264" i="11"/>
  <c r="AU264" i="11"/>
  <c r="AV264" i="11"/>
  <c r="AW264" i="11"/>
  <c r="AX264" i="11"/>
  <c r="AY264" i="11"/>
  <c r="AZ264" i="11"/>
  <c r="BA264" i="11"/>
  <c r="AI265" i="11"/>
  <c r="AJ265" i="11"/>
  <c r="AK265" i="11"/>
  <c r="AL265" i="11"/>
  <c r="AM265" i="11"/>
  <c r="AN265" i="11"/>
  <c r="AO265" i="11"/>
  <c r="AP265" i="11"/>
  <c r="AQ265" i="11"/>
  <c r="AR265" i="11"/>
  <c r="AS265" i="11"/>
  <c r="AT265" i="11"/>
  <c r="AU265" i="11"/>
  <c r="AV265" i="11"/>
  <c r="AW265" i="11"/>
  <c r="AX265" i="11"/>
  <c r="AY265" i="11"/>
  <c r="AZ265" i="11"/>
  <c r="BA265" i="11"/>
  <c r="AI266" i="11"/>
  <c r="AJ266" i="11"/>
  <c r="AK266" i="11"/>
  <c r="AL266" i="11"/>
  <c r="AM266" i="11"/>
  <c r="AN266" i="11"/>
  <c r="AO266" i="11"/>
  <c r="AP266" i="11"/>
  <c r="AQ266" i="11"/>
  <c r="AR266" i="11"/>
  <c r="AS266" i="11"/>
  <c r="AT266" i="11"/>
  <c r="AU266" i="11"/>
  <c r="AV266" i="11"/>
  <c r="AW266" i="11"/>
  <c r="AX266" i="11"/>
  <c r="AY266" i="11"/>
  <c r="AZ266" i="11"/>
  <c r="BA266" i="11"/>
  <c r="AI267" i="11"/>
  <c r="AJ267" i="11"/>
  <c r="AK267" i="11"/>
  <c r="AL267" i="11"/>
  <c r="AM267" i="11"/>
  <c r="AN267" i="11"/>
  <c r="AO267" i="11"/>
  <c r="AP267" i="11"/>
  <c r="AQ267" i="11"/>
  <c r="AR267" i="11"/>
  <c r="AS267" i="11"/>
  <c r="AT267" i="11"/>
  <c r="AU267" i="11"/>
  <c r="AV267" i="11"/>
  <c r="AW267" i="11"/>
  <c r="AX267" i="11"/>
  <c r="AY267" i="11"/>
  <c r="AZ267" i="11"/>
  <c r="BA267" i="11"/>
  <c r="AH264" i="11"/>
  <c r="AH265" i="11"/>
  <c r="AH266" i="11"/>
  <c r="AH267" i="11"/>
  <c r="AG264" i="11"/>
  <c r="AG265" i="11"/>
  <c r="AG266" i="11"/>
  <c r="AG267" i="11"/>
  <c r="AF264" i="11"/>
  <c r="AF265" i="11"/>
  <c r="AF266" i="11"/>
  <c r="AF267" i="11"/>
  <c r="AE264" i="11"/>
  <c r="AE265" i="11"/>
  <c r="AE266" i="11"/>
  <c r="AE267" i="11"/>
  <c r="AD264" i="11"/>
  <c r="AD265" i="11"/>
  <c r="AD266" i="11"/>
  <c r="AD267" i="11"/>
  <c r="AD107" i="11"/>
  <c r="AD108" i="11"/>
  <c r="AD109" i="11"/>
  <c r="AD110" i="11"/>
  <c r="AD111" i="11"/>
  <c r="AD112" i="11"/>
  <c r="AD113" i="11"/>
  <c r="AD114" i="11"/>
  <c r="AD115" i="11"/>
  <c r="AD116" i="11"/>
  <c r="AD117" i="11"/>
  <c r="AD118" i="11"/>
  <c r="AD119" i="11"/>
  <c r="AD120" i="11"/>
  <c r="AD121" i="11"/>
  <c r="AD122" i="11"/>
  <c r="AD123" i="11"/>
  <c r="AD124" i="11"/>
  <c r="AD125" i="11"/>
  <c r="AD126" i="11"/>
  <c r="AD127" i="11"/>
  <c r="AD128" i="11"/>
  <c r="AD129" i="11"/>
  <c r="AD130" i="11"/>
  <c r="AD131" i="11"/>
  <c r="AD132" i="11"/>
  <c r="AD133" i="11"/>
  <c r="AD134" i="11"/>
  <c r="AD135" i="11"/>
  <c r="AD136" i="11"/>
  <c r="AD137" i="11"/>
  <c r="AD138" i="11"/>
  <c r="AD139" i="11"/>
  <c r="AD140" i="11"/>
  <c r="AD141" i="11"/>
  <c r="AD142" i="11"/>
  <c r="AD143" i="11"/>
  <c r="AD144" i="11"/>
  <c r="AD145" i="11"/>
  <c r="AD146" i="11"/>
  <c r="AD147" i="11"/>
  <c r="AD148" i="11"/>
  <c r="AD149" i="11"/>
  <c r="AD150" i="11"/>
  <c r="AD151" i="11"/>
  <c r="AD152" i="11"/>
  <c r="AD153" i="11"/>
  <c r="AD154" i="11"/>
  <c r="AD155" i="11"/>
  <c r="AD156" i="11"/>
  <c r="AD157" i="11"/>
  <c r="AD158" i="11"/>
  <c r="AD159" i="11"/>
  <c r="AD160" i="11"/>
  <c r="AD161" i="11"/>
  <c r="AD162" i="11"/>
  <c r="AD163" i="11"/>
  <c r="AD164" i="11"/>
  <c r="AD165" i="11"/>
  <c r="AD166" i="11"/>
  <c r="AD167" i="11"/>
  <c r="AD168" i="11"/>
  <c r="AD169" i="11"/>
  <c r="AD170" i="11"/>
  <c r="AD171" i="11"/>
  <c r="AD172" i="11"/>
  <c r="AD173" i="11"/>
  <c r="AD174" i="11"/>
  <c r="AD175" i="11"/>
  <c r="AD176" i="11"/>
  <c r="AD177" i="11"/>
  <c r="AD178" i="11"/>
  <c r="AD179" i="11"/>
  <c r="AD180" i="11"/>
  <c r="AD181" i="11"/>
  <c r="AD182" i="11"/>
  <c r="AD183" i="11"/>
  <c r="AD184" i="11"/>
  <c r="AD185" i="11"/>
  <c r="AD186" i="11"/>
  <c r="AD187" i="11"/>
  <c r="AD188" i="11"/>
  <c r="AD189" i="11"/>
  <c r="AD190" i="11"/>
  <c r="AD191" i="11"/>
  <c r="AD192" i="11"/>
  <c r="AD193" i="11"/>
  <c r="AD194" i="11"/>
  <c r="AD195" i="11"/>
  <c r="AD196" i="11"/>
  <c r="AD197" i="11"/>
  <c r="AD198" i="11"/>
  <c r="AD199" i="11"/>
  <c r="AD200" i="11"/>
  <c r="AD201" i="11"/>
  <c r="AD202" i="11"/>
  <c r="AD203" i="11"/>
  <c r="AD204" i="11"/>
  <c r="AD205" i="11"/>
  <c r="AD206" i="11"/>
  <c r="AD207" i="11"/>
  <c r="AD208" i="11"/>
  <c r="AD209" i="11"/>
  <c r="AD210" i="11"/>
  <c r="AD211" i="11"/>
  <c r="AD212" i="11"/>
  <c r="AD213" i="11"/>
  <c r="AD214" i="11"/>
  <c r="AD215" i="11"/>
  <c r="AD216" i="11"/>
  <c r="AD217" i="11"/>
  <c r="AD218" i="11"/>
  <c r="AD219" i="11"/>
  <c r="AD220" i="11"/>
  <c r="AD221" i="11"/>
  <c r="AD222" i="11"/>
  <c r="AD223" i="11"/>
  <c r="AD224" i="11"/>
  <c r="AD225" i="11"/>
  <c r="AD226" i="11"/>
  <c r="AD227" i="11"/>
  <c r="AD228" i="11"/>
  <c r="AD229" i="11"/>
  <c r="AD230" i="11"/>
  <c r="AD231" i="11"/>
  <c r="AD232" i="11"/>
  <c r="AD233" i="11"/>
  <c r="AD234" i="11"/>
  <c r="AD235" i="11"/>
  <c r="AD236" i="11"/>
  <c r="AD237" i="11"/>
  <c r="AD238" i="11"/>
  <c r="AD239" i="11"/>
  <c r="AD240" i="11"/>
  <c r="AD241" i="11"/>
  <c r="AD242" i="11"/>
  <c r="AD243" i="11"/>
  <c r="AD244" i="11"/>
  <c r="AD245" i="11"/>
  <c r="AD246" i="11"/>
  <c r="AD247" i="11"/>
  <c r="AD248" i="11"/>
  <c r="AD249" i="11"/>
  <c r="AD250" i="11"/>
  <c r="AD251" i="11"/>
  <c r="AD252" i="11"/>
  <c r="AD253" i="11"/>
  <c r="AD254" i="11"/>
  <c r="AD255" i="11"/>
  <c r="AD256" i="11"/>
  <c r="AD257" i="11"/>
  <c r="AD258" i="11"/>
  <c r="AD259" i="11"/>
  <c r="AD260" i="11"/>
  <c r="AD261" i="11"/>
  <c r="AD262" i="11"/>
  <c r="AD263" i="11"/>
  <c r="AD106" i="11"/>
  <c r="C297" i="18" l="1"/>
  <c r="C296" i="18"/>
  <c r="C295" i="18"/>
  <c r="C294" i="18"/>
  <c r="A1" i="2" l="1"/>
  <c r="F52" i="3"/>
  <c r="F53" i="3"/>
  <c r="F54" i="3"/>
  <c r="F55" i="3"/>
  <c r="F56" i="3"/>
  <c r="F57" i="3"/>
  <c r="F286" i="15"/>
  <c r="F287" i="15"/>
  <c r="F284" i="15"/>
  <c r="F285" i="15"/>
  <c r="F280" i="15"/>
  <c r="F281" i="15"/>
  <c r="F282" i="15"/>
  <c r="F283"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8" i="15"/>
  <c r="F279" i="15"/>
  <c r="F2" i="15"/>
  <c r="AA264" i="11" l="1"/>
  <c r="AC5" i="11"/>
  <c r="AC6" i="11"/>
  <c r="AC7" i="11"/>
  <c r="AC8" i="11"/>
  <c r="AC9" i="11"/>
  <c r="AC10" i="11"/>
  <c r="AC11" i="1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89" i="11"/>
  <c r="AC90" i="11"/>
  <c r="AC91" i="11"/>
  <c r="AC92" i="11"/>
  <c r="AC93" i="11"/>
  <c r="AC94" i="11"/>
  <c r="AC95" i="11"/>
  <c r="AC96" i="11"/>
  <c r="AC97"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AC202" i="11"/>
  <c r="AC203" i="11"/>
  <c r="AC204" i="11"/>
  <c r="AC205" i="11"/>
  <c r="AC206" i="11"/>
  <c r="AC207" i="11"/>
  <c r="AC208" i="11"/>
  <c r="AC209" i="11"/>
  <c r="AC210" i="11"/>
  <c r="AC211" i="11"/>
  <c r="AC212" i="11"/>
  <c r="AC213" i="11"/>
  <c r="AC214" i="11"/>
  <c r="AC215" i="11"/>
  <c r="AC216" i="11"/>
  <c r="AC217" i="11"/>
  <c r="AC218" i="11"/>
  <c r="AC219" i="11"/>
  <c r="AC220" i="11"/>
  <c r="AC221" i="11"/>
  <c r="AC222" i="11"/>
  <c r="AC223" i="11"/>
  <c r="AC224" i="11"/>
  <c r="AC225" i="11"/>
  <c r="AC226" i="11"/>
  <c r="AC227" i="11"/>
  <c r="AC228" i="11"/>
  <c r="AC229" i="11"/>
  <c r="AC230" i="11"/>
  <c r="AC231" i="11"/>
  <c r="AC232" i="11"/>
  <c r="AC233" i="11"/>
  <c r="AC234" i="11"/>
  <c r="AC235" i="11"/>
  <c r="AC236" i="11"/>
  <c r="AC237" i="11"/>
  <c r="AC238" i="11"/>
  <c r="AC239" i="11"/>
  <c r="AC240" i="11"/>
  <c r="AC241" i="11"/>
  <c r="AC242" i="11"/>
  <c r="AC243" i="11"/>
  <c r="AC244" i="11"/>
  <c r="AC245" i="11"/>
  <c r="AC246" i="11"/>
  <c r="AC247" i="11"/>
  <c r="AC248" i="11"/>
  <c r="AC249" i="11"/>
  <c r="AC250" i="11"/>
  <c r="AC251" i="11"/>
  <c r="AC252" i="11"/>
  <c r="AC253" i="11"/>
  <c r="AC254" i="11"/>
  <c r="AC255" i="11"/>
  <c r="AC256" i="11"/>
  <c r="AC257" i="11"/>
  <c r="AC258" i="11"/>
  <c r="AC259" i="11"/>
  <c r="AC260" i="11"/>
  <c r="AC261" i="11"/>
  <c r="AC262" i="11"/>
  <c r="AC263" i="11"/>
  <c r="AC4" i="11"/>
  <c r="A1" i="17" l="1"/>
  <c r="A1" i="14"/>
  <c r="A1" i="13"/>
  <c r="G580" i="3"/>
  <c r="G579" i="3"/>
  <c r="G578" i="3"/>
  <c r="G577" i="3"/>
  <c r="F51" i="3"/>
  <c r="F338" i="3"/>
  <c r="F339" i="3"/>
  <c r="F340" i="3"/>
  <c r="F341" i="3"/>
  <c r="F342" i="3"/>
  <c r="F343" i="3"/>
  <c r="F336" i="3"/>
  <c r="F337" i="3"/>
  <c r="F381" i="3"/>
  <c r="F382" i="3"/>
  <c r="F383" i="3"/>
  <c r="F384" i="3"/>
  <c r="F379" i="3"/>
  <c r="F380" i="3"/>
  <c r="F558" i="3"/>
  <c r="F559" i="3"/>
  <c r="F553" i="3"/>
  <c r="F554" i="3"/>
  <c r="F555" i="3"/>
  <c r="F556" i="3"/>
  <c r="F557" i="3"/>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59"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2" i="18"/>
  <c r="G274" i="3"/>
  <c r="K274" i="3" s="1"/>
  <c r="R274" i="3" s="1"/>
  <c r="G275" i="3"/>
  <c r="K275" i="3" s="1"/>
  <c r="R275" i="3" s="1"/>
  <c r="G276" i="3"/>
  <c r="K276" i="3" s="1"/>
  <c r="R276" i="3" s="1"/>
  <c r="G277" i="3"/>
  <c r="K277" i="3" s="1"/>
  <c r="R277" i="3" s="1"/>
  <c r="G278" i="3"/>
  <c r="K278" i="3" s="1"/>
  <c r="R278" i="3" s="1"/>
  <c r="G279" i="3"/>
  <c r="K279" i="3" s="1"/>
  <c r="R279" i="3" s="1"/>
  <c r="G280" i="3"/>
  <c r="K280" i="3" s="1"/>
  <c r="R280" i="3" s="1"/>
  <c r="G281" i="3"/>
  <c r="K281" i="3" s="1"/>
  <c r="R281" i="3" s="1"/>
  <c r="G282" i="3"/>
  <c r="K282" i="3" s="1"/>
  <c r="R282" i="3" s="1"/>
  <c r="G283" i="3"/>
  <c r="K283" i="3" s="1"/>
  <c r="R283" i="3" s="1"/>
  <c r="G100" i="3"/>
  <c r="K100" i="3" s="1"/>
  <c r="R100" i="3" s="1"/>
  <c r="G101" i="3"/>
  <c r="K101" i="3" s="1"/>
  <c r="R101" i="3" s="1"/>
  <c r="G102" i="3"/>
  <c r="K102" i="3" s="1"/>
  <c r="R102" i="3" s="1"/>
  <c r="G103" i="3"/>
  <c r="K103" i="3" s="1"/>
  <c r="R103" i="3" s="1"/>
  <c r="G104" i="3"/>
  <c r="K104" i="3" s="1"/>
  <c r="R104" i="3" s="1"/>
  <c r="G105" i="3"/>
  <c r="K105" i="3" s="1"/>
  <c r="R105" i="3" s="1"/>
  <c r="G106" i="3"/>
  <c r="K106" i="3" s="1"/>
  <c r="R106" i="3" s="1"/>
  <c r="G107" i="3"/>
  <c r="K107" i="3" s="1"/>
  <c r="R107" i="3" s="1"/>
  <c r="G108" i="3"/>
  <c r="K108" i="3" s="1"/>
  <c r="R108" i="3" s="1"/>
  <c r="G109" i="3"/>
  <c r="K109" i="3" s="1"/>
  <c r="R109" i="3" s="1"/>
  <c r="G110" i="3"/>
  <c r="K110" i="3" s="1"/>
  <c r="R110" i="3" s="1"/>
  <c r="G111" i="3"/>
  <c r="K111" i="3" s="1"/>
  <c r="R111" i="3" s="1"/>
  <c r="G112" i="3"/>
  <c r="K112" i="3" s="1"/>
  <c r="R112" i="3" s="1"/>
  <c r="G113" i="3"/>
  <c r="K113" i="3" s="1"/>
  <c r="R113" i="3" s="1"/>
  <c r="G114" i="3"/>
  <c r="K114" i="3" s="1"/>
  <c r="R114" i="3" s="1"/>
  <c r="G115" i="3"/>
  <c r="K115" i="3" s="1"/>
  <c r="R115" i="3" s="1"/>
  <c r="G116" i="3"/>
  <c r="K116" i="3" s="1"/>
  <c r="R116" i="3" s="1"/>
  <c r="G117" i="3"/>
  <c r="K117" i="3" s="1"/>
  <c r="R117" i="3" s="1"/>
  <c r="G118" i="3"/>
  <c r="K118" i="3" s="1"/>
  <c r="R118" i="3" s="1"/>
  <c r="G119" i="3"/>
  <c r="K119" i="3" s="1"/>
  <c r="R119" i="3" s="1"/>
  <c r="G120" i="3"/>
  <c r="K120" i="3" s="1"/>
  <c r="R120" i="3" s="1"/>
  <c r="G121" i="3"/>
  <c r="K121" i="3" s="1"/>
  <c r="R121" i="3" s="1"/>
  <c r="G122" i="3"/>
  <c r="K122" i="3" s="1"/>
  <c r="R122" i="3" s="1"/>
  <c r="G123" i="3"/>
  <c r="K123" i="3" s="1"/>
  <c r="R123" i="3" s="1"/>
  <c r="G124" i="3"/>
  <c r="K124" i="3" s="1"/>
  <c r="R124" i="3" s="1"/>
  <c r="G125" i="3"/>
  <c r="K125" i="3" s="1"/>
  <c r="R125" i="3" s="1"/>
  <c r="G126" i="3"/>
  <c r="K126" i="3" s="1"/>
  <c r="R126" i="3" s="1"/>
  <c r="G127" i="3"/>
  <c r="K127" i="3" s="1"/>
  <c r="R127" i="3" s="1"/>
  <c r="G128" i="3"/>
  <c r="K128" i="3" s="1"/>
  <c r="R128" i="3" s="1"/>
  <c r="G129" i="3"/>
  <c r="K129" i="3" s="1"/>
  <c r="R129" i="3" s="1"/>
  <c r="G130" i="3"/>
  <c r="K130" i="3" s="1"/>
  <c r="R130" i="3" s="1"/>
  <c r="G131" i="3"/>
  <c r="K131" i="3" s="1"/>
  <c r="R131" i="3" s="1"/>
  <c r="G132" i="3"/>
  <c r="K132" i="3" s="1"/>
  <c r="R132" i="3" s="1"/>
  <c r="G133" i="3"/>
  <c r="K133" i="3" s="1"/>
  <c r="R133" i="3" s="1"/>
  <c r="G134" i="3"/>
  <c r="K134" i="3" s="1"/>
  <c r="R134" i="3" s="1"/>
  <c r="G135" i="3"/>
  <c r="K135" i="3" s="1"/>
  <c r="R135" i="3" s="1"/>
  <c r="G136" i="3"/>
  <c r="K136" i="3" s="1"/>
  <c r="R136" i="3" s="1"/>
  <c r="G137" i="3"/>
  <c r="K137" i="3" s="1"/>
  <c r="R137" i="3" s="1"/>
  <c r="G138" i="3"/>
  <c r="K138" i="3" s="1"/>
  <c r="R138" i="3" s="1"/>
  <c r="G139" i="3"/>
  <c r="K139" i="3" s="1"/>
  <c r="R139" i="3" s="1"/>
  <c r="G140" i="3"/>
  <c r="K140" i="3" s="1"/>
  <c r="R140" i="3" s="1"/>
  <c r="G141" i="3"/>
  <c r="K141" i="3" s="1"/>
  <c r="R141" i="3" s="1"/>
  <c r="G142" i="3"/>
  <c r="K142" i="3" s="1"/>
  <c r="R142" i="3" s="1"/>
  <c r="G143" i="3"/>
  <c r="K143" i="3" s="1"/>
  <c r="R143" i="3" s="1"/>
  <c r="G144" i="3"/>
  <c r="K144" i="3" s="1"/>
  <c r="R144" i="3" s="1"/>
  <c r="G145" i="3"/>
  <c r="K145" i="3" s="1"/>
  <c r="R145" i="3" s="1"/>
  <c r="G146" i="3"/>
  <c r="K146" i="3" s="1"/>
  <c r="R146" i="3" s="1"/>
  <c r="G147" i="3"/>
  <c r="K147" i="3" s="1"/>
  <c r="R147" i="3" s="1"/>
  <c r="G148" i="3"/>
  <c r="K148" i="3" s="1"/>
  <c r="R148" i="3" s="1"/>
  <c r="G149" i="3"/>
  <c r="K149" i="3" s="1"/>
  <c r="R149" i="3" s="1"/>
  <c r="G150" i="3"/>
  <c r="K150" i="3" s="1"/>
  <c r="R150" i="3" s="1"/>
  <c r="G151" i="3"/>
  <c r="K151" i="3" s="1"/>
  <c r="R151" i="3" s="1"/>
  <c r="G152" i="3"/>
  <c r="K152" i="3" s="1"/>
  <c r="R152" i="3" s="1"/>
  <c r="G153" i="3"/>
  <c r="K153" i="3" s="1"/>
  <c r="R153" i="3" s="1"/>
  <c r="G154" i="3"/>
  <c r="K154" i="3" s="1"/>
  <c r="R154" i="3" s="1"/>
  <c r="G155" i="3"/>
  <c r="K155" i="3" s="1"/>
  <c r="R155" i="3" s="1"/>
  <c r="G156" i="3"/>
  <c r="K156" i="3" s="1"/>
  <c r="R156" i="3" s="1"/>
  <c r="G157" i="3"/>
  <c r="K157" i="3" s="1"/>
  <c r="R157" i="3" s="1"/>
  <c r="G158" i="3"/>
  <c r="K158" i="3" s="1"/>
  <c r="R158" i="3" s="1"/>
  <c r="G159" i="3"/>
  <c r="K159" i="3" s="1"/>
  <c r="R159" i="3" s="1"/>
  <c r="G160" i="3"/>
  <c r="K160" i="3" s="1"/>
  <c r="R160" i="3" s="1"/>
  <c r="G161" i="3"/>
  <c r="K161" i="3" s="1"/>
  <c r="R161" i="3" s="1"/>
  <c r="G162" i="3"/>
  <c r="K162" i="3" s="1"/>
  <c r="R162" i="3" s="1"/>
  <c r="G163" i="3"/>
  <c r="K163" i="3" s="1"/>
  <c r="R163" i="3" s="1"/>
  <c r="G164" i="3"/>
  <c r="K164" i="3" s="1"/>
  <c r="R164" i="3" s="1"/>
  <c r="G165" i="3"/>
  <c r="K165" i="3" s="1"/>
  <c r="R165" i="3" s="1"/>
  <c r="G166" i="3"/>
  <c r="K166" i="3" s="1"/>
  <c r="R166" i="3" s="1"/>
  <c r="G167" i="3"/>
  <c r="K167" i="3" s="1"/>
  <c r="R167" i="3" s="1"/>
  <c r="G168" i="3"/>
  <c r="K168" i="3" s="1"/>
  <c r="R168" i="3" s="1"/>
  <c r="G169" i="3"/>
  <c r="K169" i="3" s="1"/>
  <c r="R169" i="3" s="1"/>
  <c r="G170" i="3"/>
  <c r="K170" i="3" s="1"/>
  <c r="R170" i="3" s="1"/>
  <c r="G171" i="3"/>
  <c r="K171" i="3" s="1"/>
  <c r="R171" i="3" s="1"/>
  <c r="G172" i="3"/>
  <c r="K172" i="3" s="1"/>
  <c r="R172" i="3" s="1"/>
  <c r="G173" i="3"/>
  <c r="K173" i="3" s="1"/>
  <c r="R173" i="3" s="1"/>
  <c r="G174" i="3"/>
  <c r="K174" i="3" s="1"/>
  <c r="R174" i="3" s="1"/>
  <c r="G175" i="3"/>
  <c r="K175" i="3" s="1"/>
  <c r="R175" i="3" s="1"/>
  <c r="G176" i="3"/>
  <c r="K176" i="3" s="1"/>
  <c r="R176" i="3" s="1"/>
  <c r="G177" i="3"/>
  <c r="K177" i="3" s="1"/>
  <c r="R177" i="3" s="1"/>
  <c r="G178" i="3"/>
  <c r="K178" i="3" s="1"/>
  <c r="R178" i="3" s="1"/>
  <c r="G179" i="3"/>
  <c r="K179" i="3" s="1"/>
  <c r="R179" i="3" s="1"/>
  <c r="G180" i="3"/>
  <c r="K180" i="3" s="1"/>
  <c r="R180" i="3" s="1"/>
  <c r="G181" i="3"/>
  <c r="K181" i="3" s="1"/>
  <c r="R181" i="3" s="1"/>
  <c r="G182" i="3"/>
  <c r="K182" i="3" s="1"/>
  <c r="R182" i="3" s="1"/>
  <c r="G183" i="3"/>
  <c r="K183" i="3" s="1"/>
  <c r="R183" i="3" s="1"/>
  <c r="G184" i="3"/>
  <c r="K184" i="3" s="1"/>
  <c r="R184" i="3" s="1"/>
  <c r="G185" i="3"/>
  <c r="K185" i="3" s="1"/>
  <c r="R185" i="3" s="1"/>
  <c r="G186" i="3"/>
  <c r="K186" i="3" s="1"/>
  <c r="R186" i="3" s="1"/>
  <c r="G187" i="3"/>
  <c r="K187" i="3" s="1"/>
  <c r="R187" i="3" s="1"/>
  <c r="G188" i="3"/>
  <c r="K188" i="3" s="1"/>
  <c r="R188" i="3" s="1"/>
  <c r="G189" i="3"/>
  <c r="K189" i="3" s="1"/>
  <c r="R189" i="3" s="1"/>
  <c r="G190" i="3"/>
  <c r="K190" i="3" s="1"/>
  <c r="R190" i="3" s="1"/>
  <c r="G191" i="3"/>
  <c r="K191" i="3" s="1"/>
  <c r="R191" i="3" s="1"/>
  <c r="G192" i="3"/>
  <c r="K192" i="3" s="1"/>
  <c r="R192" i="3" s="1"/>
  <c r="G193" i="3"/>
  <c r="K193" i="3" s="1"/>
  <c r="R193" i="3" s="1"/>
  <c r="G194" i="3"/>
  <c r="K194" i="3" s="1"/>
  <c r="R194" i="3" s="1"/>
  <c r="G195" i="3"/>
  <c r="K195" i="3" s="1"/>
  <c r="R195" i="3" s="1"/>
  <c r="G196" i="3"/>
  <c r="K196" i="3" s="1"/>
  <c r="R196" i="3" s="1"/>
  <c r="G197" i="3"/>
  <c r="K197" i="3" s="1"/>
  <c r="R197" i="3" s="1"/>
  <c r="G198" i="3"/>
  <c r="K198" i="3" s="1"/>
  <c r="R198" i="3" s="1"/>
  <c r="G199" i="3"/>
  <c r="K199" i="3" s="1"/>
  <c r="R199" i="3" s="1"/>
  <c r="G200" i="3"/>
  <c r="K200" i="3" s="1"/>
  <c r="R200" i="3" s="1"/>
  <c r="G201" i="3"/>
  <c r="K201" i="3" s="1"/>
  <c r="R201" i="3" s="1"/>
  <c r="G202" i="3"/>
  <c r="K202" i="3" s="1"/>
  <c r="R202" i="3" s="1"/>
  <c r="G203" i="3"/>
  <c r="K203" i="3" s="1"/>
  <c r="R203" i="3" s="1"/>
  <c r="G204" i="3"/>
  <c r="K204" i="3" s="1"/>
  <c r="R204" i="3" s="1"/>
  <c r="G205" i="3"/>
  <c r="K205" i="3" s="1"/>
  <c r="R205" i="3" s="1"/>
  <c r="G206" i="3"/>
  <c r="K206" i="3" s="1"/>
  <c r="R206" i="3" s="1"/>
  <c r="G207" i="3"/>
  <c r="K207" i="3" s="1"/>
  <c r="R207" i="3" s="1"/>
  <c r="G208" i="3"/>
  <c r="K208" i="3" s="1"/>
  <c r="R208" i="3" s="1"/>
  <c r="G209" i="3"/>
  <c r="K209" i="3" s="1"/>
  <c r="R209" i="3" s="1"/>
  <c r="G210" i="3"/>
  <c r="K210" i="3" s="1"/>
  <c r="R210" i="3" s="1"/>
  <c r="G211" i="3"/>
  <c r="K211" i="3" s="1"/>
  <c r="R211" i="3" s="1"/>
  <c r="G212" i="3"/>
  <c r="K212" i="3" s="1"/>
  <c r="R212" i="3" s="1"/>
  <c r="G213" i="3"/>
  <c r="K213" i="3" s="1"/>
  <c r="R213" i="3" s="1"/>
  <c r="G214" i="3"/>
  <c r="K214" i="3" s="1"/>
  <c r="R214" i="3" s="1"/>
  <c r="G215" i="3"/>
  <c r="K215" i="3" s="1"/>
  <c r="R215" i="3" s="1"/>
  <c r="G216" i="3"/>
  <c r="K216" i="3" s="1"/>
  <c r="R216" i="3" s="1"/>
  <c r="G217" i="3"/>
  <c r="K217" i="3" s="1"/>
  <c r="R217" i="3" s="1"/>
  <c r="G218" i="3"/>
  <c r="K218" i="3" s="1"/>
  <c r="R218" i="3" s="1"/>
  <c r="G219" i="3"/>
  <c r="K219" i="3" s="1"/>
  <c r="R219" i="3" s="1"/>
  <c r="G220" i="3"/>
  <c r="K220" i="3" s="1"/>
  <c r="R220" i="3" s="1"/>
  <c r="G221" i="3"/>
  <c r="K221" i="3" s="1"/>
  <c r="R221" i="3" s="1"/>
  <c r="G222" i="3"/>
  <c r="K222" i="3" s="1"/>
  <c r="R222" i="3" s="1"/>
  <c r="G223" i="3"/>
  <c r="K223" i="3" s="1"/>
  <c r="R223" i="3" s="1"/>
  <c r="G224" i="3"/>
  <c r="K224" i="3" s="1"/>
  <c r="R224" i="3" s="1"/>
  <c r="G225" i="3"/>
  <c r="K225" i="3" s="1"/>
  <c r="R225" i="3" s="1"/>
  <c r="G226" i="3"/>
  <c r="K226" i="3" s="1"/>
  <c r="R226" i="3" s="1"/>
  <c r="G227" i="3"/>
  <c r="K227" i="3" s="1"/>
  <c r="R227" i="3" s="1"/>
  <c r="G228" i="3"/>
  <c r="K228" i="3" s="1"/>
  <c r="R228" i="3" s="1"/>
  <c r="G229" i="3"/>
  <c r="K229" i="3" s="1"/>
  <c r="R229" i="3" s="1"/>
  <c r="G230" i="3"/>
  <c r="K230" i="3" s="1"/>
  <c r="R230" i="3" s="1"/>
  <c r="G231" i="3"/>
  <c r="K231" i="3" s="1"/>
  <c r="R231" i="3" s="1"/>
  <c r="G232" i="3"/>
  <c r="K232" i="3" s="1"/>
  <c r="R232" i="3" s="1"/>
  <c r="G233" i="3"/>
  <c r="K233" i="3" s="1"/>
  <c r="R233" i="3" s="1"/>
  <c r="G234" i="3"/>
  <c r="K234" i="3" s="1"/>
  <c r="R234" i="3" s="1"/>
  <c r="G235" i="3"/>
  <c r="K235" i="3" s="1"/>
  <c r="R235" i="3" s="1"/>
  <c r="G236" i="3"/>
  <c r="K236" i="3" s="1"/>
  <c r="R236" i="3" s="1"/>
  <c r="G237" i="3"/>
  <c r="K237" i="3" s="1"/>
  <c r="R237" i="3" s="1"/>
  <c r="G238" i="3"/>
  <c r="K238" i="3" s="1"/>
  <c r="R238" i="3" s="1"/>
  <c r="G239" i="3"/>
  <c r="K239" i="3" s="1"/>
  <c r="R239" i="3" s="1"/>
  <c r="G240" i="3"/>
  <c r="K240" i="3" s="1"/>
  <c r="R240" i="3" s="1"/>
  <c r="G241" i="3"/>
  <c r="K241" i="3" s="1"/>
  <c r="R241" i="3" s="1"/>
  <c r="G242" i="3"/>
  <c r="K242" i="3" s="1"/>
  <c r="R242" i="3" s="1"/>
  <c r="G243" i="3"/>
  <c r="K243" i="3" s="1"/>
  <c r="R243" i="3" s="1"/>
  <c r="G244" i="3"/>
  <c r="K244" i="3" s="1"/>
  <c r="R244" i="3" s="1"/>
  <c r="G245" i="3"/>
  <c r="K245" i="3" s="1"/>
  <c r="R245" i="3" s="1"/>
  <c r="G246" i="3"/>
  <c r="K246" i="3" s="1"/>
  <c r="R246" i="3" s="1"/>
  <c r="G247" i="3"/>
  <c r="K247" i="3" s="1"/>
  <c r="R247" i="3" s="1"/>
  <c r="G248" i="3"/>
  <c r="K248" i="3" s="1"/>
  <c r="R248" i="3" s="1"/>
  <c r="G249" i="3"/>
  <c r="K249" i="3" s="1"/>
  <c r="R249" i="3" s="1"/>
  <c r="G250" i="3"/>
  <c r="K250" i="3" s="1"/>
  <c r="R250" i="3" s="1"/>
  <c r="G251" i="3"/>
  <c r="K251" i="3" s="1"/>
  <c r="R251" i="3" s="1"/>
  <c r="G252" i="3"/>
  <c r="K252" i="3" s="1"/>
  <c r="R252" i="3" s="1"/>
  <c r="G253" i="3"/>
  <c r="K253" i="3" s="1"/>
  <c r="R253" i="3" s="1"/>
  <c r="G254" i="3"/>
  <c r="K254" i="3" s="1"/>
  <c r="R254" i="3" s="1"/>
  <c r="G255" i="3"/>
  <c r="K255" i="3" s="1"/>
  <c r="R255" i="3" s="1"/>
  <c r="G256" i="3"/>
  <c r="K256" i="3" s="1"/>
  <c r="R256" i="3" s="1"/>
  <c r="G257" i="3"/>
  <c r="K257" i="3" s="1"/>
  <c r="R257" i="3" s="1"/>
  <c r="G258" i="3"/>
  <c r="K258" i="3" s="1"/>
  <c r="R258" i="3" s="1"/>
  <c r="G259" i="3"/>
  <c r="K259" i="3" s="1"/>
  <c r="R259" i="3" s="1"/>
  <c r="G260" i="3"/>
  <c r="K260" i="3" s="1"/>
  <c r="R260" i="3" s="1"/>
  <c r="G261" i="3"/>
  <c r="K261" i="3" s="1"/>
  <c r="R261" i="3" s="1"/>
  <c r="G262" i="3"/>
  <c r="K262" i="3" s="1"/>
  <c r="R262" i="3" s="1"/>
  <c r="G263" i="3"/>
  <c r="K263" i="3" s="1"/>
  <c r="R263" i="3" s="1"/>
  <c r="G264" i="3"/>
  <c r="K264" i="3" s="1"/>
  <c r="R264" i="3" s="1"/>
  <c r="G265" i="3"/>
  <c r="K265" i="3" s="1"/>
  <c r="R265" i="3" s="1"/>
  <c r="G266" i="3"/>
  <c r="K266" i="3" s="1"/>
  <c r="R266" i="3" s="1"/>
  <c r="G99" i="3"/>
  <c r="K99" i="3" s="1"/>
  <c r="R99" i="3" s="1"/>
  <c r="G59" i="3"/>
  <c r="K59" i="3" s="1"/>
  <c r="R59" i="3" s="1"/>
  <c r="G60" i="3"/>
  <c r="K60" i="3" s="1"/>
  <c r="R60" i="3" s="1"/>
  <c r="G61" i="3"/>
  <c r="K61" i="3" s="1"/>
  <c r="R61" i="3" s="1"/>
  <c r="G62" i="3"/>
  <c r="K62" i="3" s="1"/>
  <c r="R62" i="3" s="1"/>
  <c r="G63" i="3"/>
  <c r="K63" i="3" s="1"/>
  <c r="R63" i="3" s="1"/>
  <c r="G64" i="3"/>
  <c r="K64" i="3" s="1"/>
  <c r="R64" i="3" s="1"/>
  <c r="G65" i="3"/>
  <c r="K65" i="3" s="1"/>
  <c r="R65" i="3" s="1"/>
  <c r="G66" i="3"/>
  <c r="K66" i="3" s="1"/>
  <c r="R66" i="3" s="1"/>
  <c r="G67" i="3"/>
  <c r="K67" i="3" s="1"/>
  <c r="R67" i="3" s="1"/>
  <c r="G68" i="3"/>
  <c r="K68" i="3" s="1"/>
  <c r="R68" i="3" s="1"/>
  <c r="G69" i="3"/>
  <c r="K69" i="3" s="1"/>
  <c r="R69" i="3" s="1"/>
  <c r="G70" i="3"/>
  <c r="K70" i="3" s="1"/>
  <c r="R70" i="3" s="1"/>
  <c r="G71" i="3"/>
  <c r="K71" i="3" s="1"/>
  <c r="R71" i="3" s="1"/>
  <c r="G72" i="3"/>
  <c r="K72" i="3" s="1"/>
  <c r="R72" i="3" s="1"/>
  <c r="G73" i="3"/>
  <c r="K73" i="3" s="1"/>
  <c r="R73" i="3" s="1"/>
  <c r="G74" i="3"/>
  <c r="K74" i="3" s="1"/>
  <c r="R74" i="3" s="1"/>
  <c r="G75" i="3"/>
  <c r="K75" i="3" s="1"/>
  <c r="R75" i="3" s="1"/>
  <c r="G76" i="3"/>
  <c r="K76" i="3" s="1"/>
  <c r="R76" i="3" s="1"/>
  <c r="G77" i="3"/>
  <c r="K77" i="3" s="1"/>
  <c r="R77" i="3" s="1"/>
  <c r="G78" i="3"/>
  <c r="K78" i="3" s="1"/>
  <c r="R78" i="3" s="1"/>
  <c r="G79" i="3"/>
  <c r="K79" i="3" s="1"/>
  <c r="R79" i="3" s="1"/>
  <c r="G80" i="3"/>
  <c r="K80" i="3" s="1"/>
  <c r="R80" i="3" s="1"/>
  <c r="G81" i="3"/>
  <c r="K81" i="3" s="1"/>
  <c r="R81" i="3" s="1"/>
  <c r="G82" i="3"/>
  <c r="K82" i="3" s="1"/>
  <c r="R82" i="3" s="1"/>
  <c r="G83" i="3"/>
  <c r="K83" i="3" s="1"/>
  <c r="R83" i="3" s="1"/>
  <c r="G84" i="3"/>
  <c r="K84" i="3" s="1"/>
  <c r="R84" i="3" s="1"/>
  <c r="G85" i="3"/>
  <c r="K85" i="3" s="1"/>
  <c r="R85" i="3" s="1"/>
  <c r="G86" i="3"/>
  <c r="K86" i="3" s="1"/>
  <c r="R86" i="3" s="1"/>
  <c r="G87" i="3"/>
  <c r="K87" i="3" s="1"/>
  <c r="R87" i="3" s="1"/>
  <c r="G88" i="3"/>
  <c r="K88" i="3" s="1"/>
  <c r="R88" i="3" s="1"/>
  <c r="G89" i="3"/>
  <c r="K89" i="3" s="1"/>
  <c r="R89" i="3" s="1"/>
  <c r="G90" i="3"/>
  <c r="K90" i="3" s="1"/>
  <c r="R90" i="3" s="1"/>
  <c r="G91" i="3"/>
  <c r="K91" i="3" s="1"/>
  <c r="R91" i="3" s="1"/>
  <c r="G92" i="3"/>
  <c r="K92" i="3" s="1"/>
  <c r="R92" i="3" s="1"/>
  <c r="G58" i="3"/>
  <c r="K58" i="3" s="1"/>
  <c r="R58" i="3" s="1"/>
  <c r="G5" i="3"/>
  <c r="K4" i="3" s="1"/>
  <c r="R4" i="3" s="1"/>
  <c r="G6" i="3"/>
  <c r="K5" i="3" s="1"/>
  <c r="R5" i="3" s="1"/>
  <c r="G7" i="3"/>
  <c r="K6" i="3" s="1"/>
  <c r="R6" i="3" s="1"/>
  <c r="G8" i="3"/>
  <c r="K7" i="3" s="1"/>
  <c r="R7" i="3" s="1"/>
  <c r="G9" i="3"/>
  <c r="K8" i="3" s="1"/>
  <c r="R8" i="3" s="1"/>
  <c r="G10" i="3"/>
  <c r="K9" i="3" s="1"/>
  <c r="R9" i="3" s="1"/>
  <c r="G11" i="3"/>
  <c r="K10" i="3" s="1"/>
  <c r="R10" i="3" s="1"/>
  <c r="G12" i="3"/>
  <c r="K11" i="3" s="1"/>
  <c r="R11" i="3" s="1"/>
  <c r="G13" i="3"/>
  <c r="K12" i="3" s="1"/>
  <c r="R12" i="3" s="1"/>
  <c r="G14" i="3"/>
  <c r="K13" i="3" s="1"/>
  <c r="R13" i="3" s="1"/>
  <c r="G15" i="3"/>
  <c r="K14" i="3" s="1"/>
  <c r="R14" i="3" s="1"/>
  <c r="G16" i="3"/>
  <c r="K15" i="3" s="1"/>
  <c r="R15" i="3" s="1"/>
  <c r="G17" i="3"/>
  <c r="K16" i="3" s="1"/>
  <c r="R16" i="3" s="1"/>
  <c r="G18" i="3"/>
  <c r="K17" i="3" s="1"/>
  <c r="R17" i="3" s="1"/>
  <c r="G19" i="3"/>
  <c r="K18" i="3" s="1"/>
  <c r="R18" i="3" s="1"/>
  <c r="G20" i="3"/>
  <c r="K19" i="3" s="1"/>
  <c r="R19" i="3" s="1"/>
  <c r="G21" i="3"/>
  <c r="K20" i="3" s="1"/>
  <c r="R20" i="3" s="1"/>
  <c r="G22" i="3"/>
  <c r="K21" i="3" s="1"/>
  <c r="R21" i="3" s="1"/>
  <c r="G23" i="3"/>
  <c r="K22" i="3" s="1"/>
  <c r="R22" i="3" s="1"/>
  <c r="G24" i="3"/>
  <c r="K23" i="3" s="1"/>
  <c r="R23" i="3" s="1"/>
  <c r="G25" i="3"/>
  <c r="K24" i="3" s="1"/>
  <c r="R24" i="3" s="1"/>
  <c r="G26" i="3"/>
  <c r="K25" i="3" s="1"/>
  <c r="R25" i="3" s="1"/>
  <c r="G27" i="3"/>
  <c r="K26" i="3" s="1"/>
  <c r="R26" i="3" s="1"/>
  <c r="G28" i="3"/>
  <c r="K27" i="3" s="1"/>
  <c r="R27" i="3" s="1"/>
  <c r="G29" i="3"/>
  <c r="K28" i="3" s="1"/>
  <c r="R28" i="3" s="1"/>
  <c r="G30" i="3"/>
  <c r="K29" i="3" s="1"/>
  <c r="R29" i="3" s="1"/>
  <c r="G31" i="3"/>
  <c r="K30" i="3" s="1"/>
  <c r="R30" i="3" s="1"/>
  <c r="G32" i="3"/>
  <c r="K31" i="3" s="1"/>
  <c r="R31" i="3" s="1"/>
  <c r="G33" i="3"/>
  <c r="K32" i="3" s="1"/>
  <c r="R32" i="3" s="1"/>
  <c r="G34" i="3"/>
  <c r="K33" i="3" s="1"/>
  <c r="R33" i="3" s="1"/>
  <c r="G35" i="3"/>
  <c r="K34" i="3" s="1"/>
  <c r="R34" i="3" s="1"/>
  <c r="G36" i="3"/>
  <c r="K35" i="3" s="1"/>
  <c r="R35" i="3" s="1"/>
  <c r="G37" i="3"/>
  <c r="K36" i="3" s="1"/>
  <c r="R36" i="3" s="1"/>
  <c r="G38" i="3"/>
  <c r="K37" i="3" s="1"/>
  <c r="R37" i="3" s="1"/>
  <c r="G39" i="3"/>
  <c r="K38" i="3" s="1"/>
  <c r="R38" i="3" s="1"/>
  <c r="G40" i="3"/>
  <c r="K39" i="3" s="1"/>
  <c r="R39" i="3" s="1"/>
  <c r="G41" i="3"/>
  <c r="K40" i="3" s="1"/>
  <c r="R40" i="3" s="1"/>
  <c r="G42" i="3"/>
  <c r="K41" i="3" s="1"/>
  <c r="R41" i="3" s="1"/>
  <c r="G43" i="3"/>
  <c r="K42" i="3" s="1"/>
  <c r="R42" i="3" s="1"/>
  <c r="G44" i="3"/>
  <c r="K43" i="3" s="1"/>
  <c r="R43" i="3" s="1"/>
  <c r="G45" i="3"/>
  <c r="K44" i="3" s="1"/>
  <c r="R44" i="3" s="1"/>
  <c r="G46" i="3"/>
  <c r="K45" i="3" s="1"/>
  <c r="R45" i="3" s="1"/>
  <c r="G47" i="3"/>
  <c r="K46" i="3" s="1"/>
  <c r="R46" i="3" s="1"/>
  <c r="G48" i="3"/>
  <c r="K47" i="3" s="1"/>
  <c r="R47" i="3" s="1"/>
  <c r="G49" i="3"/>
  <c r="K48" i="3" s="1"/>
  <c r="R48" i="3" s="1"/>
  <c r="G50" i="3"/>
  <c r="K49" i="3" s="1"/>
  <c r="R49" i="3" s="1"/>
  <c r="G4" i="3"/>
  <c r="K3" i="3" s="1"/>
  <c r="R3" i="3" s="1"/>
  <c r="C22" i="16"/>
  <c r="C3" i="16"/>
  <c r="C6" i="16"/>
  <c r="C5" i="16"/>
  <c r="C9" i="16"/>
  <c r="C7" i="16"/>
  <c r="C37" i="16"/>
  <c r="C10" i="16"/>
  <c r="C11" i="16"/>
  <c r="C8" i="16"/>
  <c r="C13" i="16"/>
  <c r="C26" i="16"/>
  <c r="C15" i="16"/>
  <c r="C16" i="16"/>
  <c r="C21" i="16"/>
  <c r="C12" i="16"/>
  <c r="C4" i="16"/>
  <c r="C17" i="16"/>
  <c r="C14" i="16"/>
  <c r="C23" i="16"/>
  <c r="C19" i="16"/>
  <c r="C33" i="16"/>
  <c r="C20" i="16"/>
  <c r="C31" i="16"/>
  <c r="C28" i="16"/>
  <c r="C24" i="16"/>
  <c r="C32" i="16"/>
  <c r="C41" i="16"/>
  <c r="C29" i="16"/>
  <c r="C40" i="16"/>
  <c r="C27" i="16"/>
  <c r="C35" i="16"/>
  <c r="C34" i="16"/>
  <c r="C39" i="16"/>
  <c r="C18" i="16"/>
  <c r="C30" i="16"/>
  <c r="C36" i="16"/>
  <c r="C38" i="16"/>
  <c r="C42" i="16"/>
  <c r="C25" i="16"/>
  <c r="C45" i="16"/>
  <c r="C44" i="16"/>
  <c r="C47" i="16"/>
  <c r="C43" i="16"/>
  <c r="C48" i="16"/>
  <c r="C46" i="16"/>
  <c r="C60" i="16"/>
  <c r="C64" i="16"/>
  <c r="C59" i="16"/>
  <c r="C63" i="16"/>
  <c r="C68" i="16"/>
  <c r="C65" i="16"/>
  <c r="C62" i="16"/>
  <c r="C61" i="16"/>
  <c r="C67" i="16"/>
  <c r="C70" i="16"/>
  <c r="C73" i="16"/>
  <c r="C80" i="16"/>
  <c r="C71" i="16"/>
  <c r="C75" i="16"/>
  <c r="C74" i="16"/>
  <c r="C69" i="16"/>
  <c r="C66" i="16"/>
  <c r="C72" i="16"/>
  <c r="C82" i="16"/>
  <c r="C77" i="16"/>
  <c r="C84" i="16"/>
  <c r="C81" i="16"/>
  <c r="C87" i="16"/>
  <c r="C79" i="16"/>
  <c r="C76" i="16"/>
  <c r="C86" i="16"/>
  <c r="C83" i="16"/>
  <c r="C85" i="16"/>
  <c r="C89" i="16"/>
  <c r="C78" i="16"/>
  <c r="C88" i="16"/>
  <c r="C90" i="16"/>
  <c r="C91" i="16"/>
  <c r="C92" i="16"/>
  <c r="C93" i="16"/>
  <c r="C110" i="16"/>
  <c r="C179" i="16"/>
  <c r="C104" i="16"/>
  <c r="C180" i="16"/>
  <c r="C116" i="16"/>
  <c r="C213" i="16"/>
  <c r="C113" i="16"/>
  <c r="C161" i="16"/>
  <c r="C122" i="16"/>
  <c r="C148" i="16"/>
  <c r="C204" i="16"/>
  <c r="C184" i="16"/>
  <c r="C114" i="16"/>
  <c r="C109" i="16"/>
  <c r="C133" i="16"/>
  <c r="C108" i="16"/>
  <c r="C111" i="16"/>
  <c r="C107" i="16"/>
  <c r="C138" i="16"/>
  <c r="C115" i="16"/>
  <c r="C135" i="16"/>
  <c r="C117" i="16"/>
  <c r="C134" i="16"/>
  <c r="C164" i="16"/>
  <c r="C124" i="16"/>
  <c r="C106" i="16"/>
  <c r="C125" i="16"/>
  <c r="C119" i="16"/>
  <c r="C132" i="16"/>
  <c r="C128" i="16"/>
  <c r="C141" i="16"/>
  <c r="C105" i="16"/>
  <c r="C185" i="16"/>
  <c r="C175" i="16"/>
  <c r="C153" i="16"/>
  <c r="C129" i="16"/>
  <c r="C144" i="16"/>
  <c r="C140" i="16"/>
  <c r="C136" i="16"/>
  <c r="C168" i="16"/>
  <c r="C126" i="16"/>
  <c r="C146" i="16"/>
  <c r="C139" i="16"/>
  <c r="C228" i="16"/>
  <c r="C151" i="16"/>
  <c r="C178" i="16"/>
  <c r="C121" i="16"/>
  <c r="C112" i="16"/>
  <c r="C150" i="16"/>
  <c r="C131" i="16"/>
  <c r="C166" i="16"/>
  <c r="C120" i="16"/>
  <c r="C167" i="16"/>
  <c r="C118" i="16"/>
  <c r="C171" i="16"/>
  <c r="C188" i="16"/>
  <c r="C173" i="16"/>
  <c r="C123" i="16"/>
  <c r="C152" i="16"/>
  <c r="C212" i="16"/>
  <c r="C142" i="16"/>
  <c r="C156" i="16"/>
  <c r="C127" i="16"/>
  <c r="C172" i="16"/>
  <c r="C210" i="16"/>
  <c r="C157" i="16"/>
  <c r="C176" i="16"/>
  <c r="C154" i="16"/>
  <c r="C143" i="16"/>
  <c r="C145" i="16"/>
  <c r="C183" i="16"/>
  <c r="C155" i="16"/>
  <c r="C149" i="16"/>
  <c r="C174" i="16"/>
  <c r="C165" i="16"/>
  <c r="C197" i="16"/>
  <c r="C181" i="16"/>
  <c r="C195" i="16"/>
  <c r="C218" i="16"/>
  <c r="C208" i="16"/>
  <c r="C191" i="16"/>
  <c r="C215" i="16"/>
  <c r="C198" i="16"/>
  <c r="C137" i="16"/>
  <c r="C158" i="16"/>
  <c r="C232" i="16"/>
  <c r="C196" i="16"/>
  <c r="C160" i="16"/>
  <c r="C169" i="16"/>
  <c r="C177" i="16"/>
  <c r="C170" i="16"/>
  <c r="C203" i="16"/>
  <c r="C147" i="16"/>
  <c r="C187" i="16"/>
  <c r="C182" i="16"/>
  <c r="C199" i="16"/>
  <c r="C186" i="16"/>
  <c r="C193" i="16"/>
  <c r="C206" i="16"/>
  <c r="C225" i="16"/>
  <c r="C163" i="16"/>
  <c r="C190" i="16"/>
  <c r="C130" i="16"/>
  <c r="C221" i="16"/>
  <c r="C214" i="16"/>
  <c r="C159" i="16"/>
  <c r="C192" i="16"/>
  <c r="C189" i="16"/>
  <c r="C223" i="16"/>
  <c r="C201" i="16"/>
  <c r="C224" i="16"/>
  <c r="C216" i="16"/>
  <c r="C194" i="16"/>
  <c r="C211" i="16"/>
  <c r="C200" i="16"/>
  <c r="C219" i="16"/>
  <c r="C220" i="16"/>
  <c r="C162" i="16"/>
  <c r="C217" i="16"/>
  <c r="C227" i="16"/>
  <c r="C229" i="16"/>
  <c r="C239" i="16"/>
  <c r="C242" i="16"/>
  <c r="C209" i="16"/>
  <c r="C226" i="16"/>
  <c r="C233" i="16"/>
  <c r="C235" i="16"/>
  <c r="C222" i="16"/>
  <c r="C230" i="16"/>
  <c r="C251" i="16"/>
  <c r="C205" i="16"/>
  <c r="C250" i="16"/>
  <c r="C236" i="16"/>
  <c r="C202" i="16"/>
  <c r="C244" i="16"/>
  <c r="C263" i="16"/>
  <c r="C231" i="16"/>
  <c r="C234" i="16"/>
  <c r="C237" i="16"/>
  <c r="C207" i="16"/>
  <c r="C245" i="16"/>
  <c r="C259" i="16"/>
  <c r="C243" i="16"/>
  <c r="C241" i="16"/>
  <c r="C240" i="16"/>
  <c r="C246" i="16"/>
  <c r="C258" i="16"/>
  <c r="C249" i="16"/>
  <c r="C247" i="16"/>
  <c r="C253" i="16"/>
  <c r="C262" i="16"/>
  <c r="C248" i="16"/>
  <c r="C265" i="16"/>
  <c r="C256" i="16"/>
  <c r="C238" i="16"/>
  <c r="C255" i="16"/>
  <c r="C260" i="16"/>
  <c r="C254" i="16"/>
  <c r="C257" i="16"/>
  <c r="C252" i="16"/>
  <c r="C269" i="16"/>
  <c r="C266" i="16"/>
  <c r="C264" i="16"/>
  <c r="C261" i="16"/>
  <c r="C271" i="16"/>
  <c r="C268" i="16"/>
  <c r="C270" i="16"/>
  <c r="C267" i="16"/>
  <c r="C279" i="16"/>
  <c r="C280" i="16"/>
  <c r="C282" i="16"/>
  <c r="C281" i="16"/>
  <c r="C283" i="16"/>
  <c r="C284" i="16"/>
  <c r="C286" i="16"/>
  <c r="C285" i="16"/>
  <c r="C287" i="16"/>
  <c r="C288" i="16"/>
  <c r="C2" i="16"/>
  <c r="E265" i="11"/>
  <c r="E264" i="11"/>
  <c r="E266" i="11"/>
  <c r="E274" i="3"/>
  <c r="E275" i="3"/>
  <c r="E276" i="3"/>
  <c r="E277" i="3"/>
  <c r="E278" i="3"/>
  <c r="E279" i="3"/>
  <c r="E280" i="3"/>
  <c r="E281" i="3"/>
  <c r="E282" i="3"/>
  <c r="E283"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99"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58"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P267" i="11" l="1"/>
  <c r="F264" i="11"/>
  <c r="H264" i="11"/>
  <c r="I264" i="11"/>
  <c r="J264" i="11"/>
  <c r="L264" i="11"/>
  <c r="M264" i="11"/>
  <c r="N264" i="11"/>
  <c r="P264" i="11"/>
  <c r="Q264" i="11"/>
  <c r="R264" i="11"/>
  <c r="S264" i="11"/>
  <c r="T264" i="11"/>
  <c r="W264" i="11"/>
  <c r="X264" i="11"/>
  <c r="Y264" i="11"/>
  <c r="Z264" i="11"/>
  <c r="AB264" i="11"/>
  <c r="F265" i="11"/>
  <c r="H265" i="11"/>
  <c r="I265" i="11"/>
  <c r="J265" i="11"/>
  <c r="K265" i="11"/>
  <c r="L265" i="11"/>
  <c r="M265" i="11"/>
  <c r="N265" i="11"/>
  <c r="P265" i="11"/>
  <c r="Q265" i="11"/>
  <c r="R265" i="11"/>
  <c r="T265" i="11"/>
  <c r="U265" i="11"/>
  <c r="W265" i="11"/>
  <c r="X265" i="11"/>
  <c r="Y265" i="11"/>
  <c r="Z265" i="11"/>
  <c r="AA265" i="11"/>
  <c r="AB265" i="11"/>
  <c r="F266" i="11"/>
  <c r="G266" i="11"/>
  <c r="H266" i="11"/>
  <c r="I266" i="11"/>
  <c r="J266" i="11"/>
  <c r="M266" i="11"/>
  <c r="N266" i="11"/>
  <c r="O266" i="11"/>
  <c r="P266" i="11"/>
  <c r="Q266" i="11"/>
  <c r="S266" i="11"/>
  <c r="W266" i="11"/>
  <c r="X266" i="11"/>
  <c r="Y266" i="11"/>
  <c r="Z266" i="11"/>
  <c r="AA266" i="11"/>
  <c r="F267" i="11"/>
  <c r="I267" i="11"/>
  <c r="L267" i="11"/>
  <c r="N267" i="11"/>
  <c r="Y267" i="11"/>
  <c r="AA267" i="11"/>
  <c r="M267" i="11" l="1"/>
  <c r="E267" i="11"/>
  <c r="Z267" i="11"/>
  <c r="X267" i="11"/>
  <c r="J267" i="11"/>
  <c r="R267" i="11"/>
  <c r="H267" i="11"/>
  <c r="Q267" i="11"/>
  <c r="G267" i="11"/>
  <c r="K267" i="11"/>
  <c r="AB266" i="11"/>
  <c r="T266" i="11"/>
  <c r="L266" i="11"/>
  <c r="W267" i="11"/>
  <c r="T267" i="11"/>
  <c r="AB267" i="11"/>
  <c r="O267" i="11"/>
  <c r="R266" i="11"/>
  <c r="F284" i="3"/>
  <c r="F267" i="3"/>
  <c r="F268" i="3"/>
  <c r="F269" i="3"/>
  <c r="F270" i="3"/>
  <c r="F271" i="3"/>
  <c r="F272" i="3"/>
  <c r="F273" i="3"/>
  <c r="F93" i="3"/>
  <c r="F94" i="3"/>
  <c r="F95" i="3"/>
  <c r="F96" i="3"/>
  <c r="F97" i="3"/>
  <c r="F98" i="3"/>
  <c r="C264" i="3"/>
  <c r="F264" i="3" s="1"/>
  <c r="D264" i="3"/>
  <c r="F550" i="3" s="1"/>
  <c r="M264" i="3"/>
  <c r="AC266" i="11" l="1"/>
  <c r="AC265" i="11"/>
  <c r="AC267" i="11"/>
  <c r="AC264" i="11"/>
  <c r="D194" i="16" l="1"/>
  <c r="D37" i="16"/>
  <c r="D79" i="16"/>
  <c r="D129" i="16"/>
  <c r="D233" i="16"/>
  <c r="D43" i="16"/>
  <c r="N18" i="3" s="1"/>
  <c r="D78" i="16"/>
  <c r="D166" i="16"/>
  <c r="D214" i="16"/>
  <c r="D159" i="16"/>
  <c r="F628" i="3"/>
  <c r="F629" i="3"/>
  <c r="F630" i="3"/>
  <c r="F631" i="3"/>
  <c r="F632" i="3"/>
  <c r="F633" i="3"/>
  <c r="F634" i="3"/>
  <c r="F635" i="3"/>
  <c r="F671" i="3"/>
  <c r="F672" i="3"/>
  <c r="F673" i="3"/>
  <c r="F674" i="3"/>
  <c r="F675" i="3"/>
  <c r="F676" i="3"/>
  <c r="F845" i="3"/>
  <c r="F846" i="3"/>
  <c r="F847" i="3"/>
  <c r="F848" i="3"/>
  <c r="F849" i="3"/>
  <c r="F850" i="3"/>
  <c r="F851" i="3"/>
  <c r="F862" i="3"/>
  <c r="F863" i="3"/>
  <c r="F864" i="3"/>
  <c r="D14" i="16"/>
  <c r="D40" i="16"/>
  <c r="D34" i="16"/>
  <c r="D25" i="16"/>
  <c r="D24" i="16"/>
  <c r="D42" i="16"/>
  <c r="D47" i="16"/>
  <c r="D30" i="16"/>
  <c r="D45" i="16"/>
  <c r="N13" i="3" s="1"/>
  <c r="D18" i="16"/>
  <c r="D48" i="16"/>
  <c r="N42" i="3" s="1"/>
  <c r="D46" i="16"/>
  <c r="D69" i="16"/>
  <c r="N58" i="3" s="1"/>
  <c r="D60" i="16"/>
  <c r="D59" i="16"/>
  <c r="D70" i="16"/>
  <c r="D64" i="16"/>
  <c r="D61" i="16"/>
  <c r="D63" i="16"/>
  <c r="D73" i="16"/>
  <c r="N88" i="3" s="1"/>
  <c r="D68" i="16"/>
  <c r="N73" i="3" s="1"/>
  <c r="D72" i="16"/>
  <c r="D67" i="16"/>
  <c r="D62" i="16"/>
  <c r="D65" i="16"/>
  <c r="D81" i="16"/>
  <c r="D71" i="16"/>
  <c r="D84" i="16"/>
  <c r="D80" i="16"/>
  <c r="N72" i="3" s="1"/>
  <c r="D77" i="16"/>
  <c r="N91" i="3" s="1"/>
  <c r="D75" i="16"/>
  <c r="D82" i="16"/>
  <c r="D83" i="16"/>
  <c r="D66" i="16"/>
  <c r="D74" i="16"/>
  <c r="N87" i="3" s="1"/>
  <c r="D87" i="16"/>
  <c r="D76" i="16"/>
  <c r="N79" i="3" s="1"/>
  <c r="D89" i="16"/>
  <c r="D85" i="16"/>
  <c r="N76" i="3" s="1"/>
  <c r="D92" i="16"/>
  <c r="D88" i="16"/>
  <c r="D86" i="16"/>
  <c r="D90" i="16"/>
  <c r="N75" i="3" s="1"/>
  <c r="D91" i="16"/>
  <c r="D93" i="16"/>
  <c r="N78" i="3" s="1"/>
  <c r="D111" i="16"/>
  <c r="D138" i="16"/>
  <c r="D175" i="16"/>
  <c r="D204" i="16"/>
  <c r="D110" i="16"/>
  <c r="N135" i="3" s="1"/>
  <c r="D179" i="16"/>
  <c r="D154" i="16"/>
  <c r="D104" i="16"/>
  <c r="N100" i="3" s="1"/>
  <c r="D210" i="16"/>
  <c r="D199" i="16"/>
  <c r="D121" i="16"/>
  <c r="D269" i="16"/>
  <c r="D124" i="16"/>
  <c r="D135" i="16"/>
  <c r="D107" i="16"/>
  <c r="N173" i="3" s="1"/>
  <c r="D122" i="16"/>
  <c r="D168" i="16"/>
  <c r="N148" i="3" s="1"/>
  <c r="D119" i="16"/>
  <c r="D184" i="16"/>
  <c r="D118" i="16"/>
  <c r="D167" i="16"/>
  <c r="D133" i="16"/>
  <c r="D128" i="16"/>
  <c r="D116" i="16"/>
  <c r="D143" i="16"/>
  <c r="D151" i="16"/>
  <c r="D131" i="16"/>
  <c r="D160" i="16"/>
  <c r="D171" i="16"/>
  <c r="D140" i="16"/>
  <c r="D161" i="16"/>
  <c r="D212" i="16"/>
  <c r="N115" i="3" s="1"/>
  <c r="D125" i="16"/>
  <c r="N198" i="3" s="1"/>
  <c r="D113" i="16"/>
  <c r="N129" i="3" s="1"/>
  <c r="D156" i="16"/>
  <c r="D132" i="16"/>
  <c r="D117" i="16"/>
  <c r="D142" i="16"/>
  <c r="D134" i="16"/>
  <c r="D191" i="16"/>
  <c r="D112" i="16"/>
  <c r="D178" i="16"/>
  <c r="D213" i="16"/>
  <c r="D185" i="16"/>
  <c r="N227" i="3" s="1"/>
  <c r="D146" i="16"/>
  <c r="N123" i="3" s="1"/>
  <c r="D176" i="16"/>
  <c r="D139" i="16"/>
  <c r="D219" i="16"/>
  <c r="D130" i="16"/>
  <c r="D218" i="16"/>
  <c r="D127" i="16"/>
  <c r="D157" i="16"/>
  <c r="D186" i="16"/>
  <c r="D114" i="16"/>
  <c r="D148" i="16"/>
  <c r="D188" i="16"/>
  <c r="N247" i="3" s="1"/>
  <c r="D123" i="16"/>
  <c r="D141" i="16"/>
  <c r="D164" i="16"/>
  <c r="D153" i="16"/>
  <c r="D198" i="16"/>
  <c r="D215" i="16"/>
  <c r="D165" i="16"/>
  <c r="D144" i="16"/>
  <c r="D203" i="16"/>
  <c r="D163" i="16"/>
  <c r="D177" i="16"/>
  <c r="D174" i="16"/>
  <c r="D180" i="16"/>
  <c r="D136" i="16"/>
  <c r="D182" i="16"/>
  <c r="D106" i="16"/>
  <c r="D211" i="16"/>
  <c r="D150" i="16"/>
  <c r="D189" i="16"/>
  <c r="D202" i="16"/>
  <c r="D120" i="16"/>
  <c r="N180" i="3" s="1"/>
  <c r="D195" i="16"/>
  <c r="N212" i="3" s="1"/>
  <c r="D108" i="16"/>
  <c r="D158" i="16"/>
  <c r="D169" i="16"/>
  <c r="D242" i="16"/>
  <c r="D172" i="16"/>
  <c r="D149" i="16"/>
  <c r="D224" i="16"/>
  <c r="N235" i="3" s="1"/>
  <c r="D200" i="16"/>
  <c r="D220" i="16"/>
  <c r="D197" i="16"/>
  <c r="N208" i="3" s="1"/>
  <c r="D183" i="16"/>
  <c r="D181" i="16"/>
  <c r="D232" i="16"/>
  <c r="N156" i="3" s="1"/>
  <c r="D235" i="16"/>
  <c r="D145" i="16"/>
  <c r="D105" i="16"/>
  <c r="D193" i="16"/>
  <c r="N192" i="3" s="1"/>
  <c r="D152" i="16"/>
  <c r="D201" i="16"/>
  <c r="N215" i="3" s="1"/>
  <c r="D237" i="16"/>
  <c r="N219" i="3" s="1"/>
  <c r="D227" i="16"/>
  <c r="D239" i="16"/>
  <c r="D196" i="16"/>
  <c r="N166" i="3" s="1"/>
  <c r="D190" i="16"/>
  <c r="D109" i="16"/>
  <c r="N124" i="3" s="1"/>
  <c r="D209" i="16"/>
  <c r="N238" i="3" s="1"/>
  <c r="D126" i="16"/>
  <c r="D221" i="16"/>
  <c r="N149" i="3" s="1"/>
  <c r="D245" i="16"/>
  <c r="N240" i="3" s="1"/>
  <c r="D244" i="16"/>
  <c r="D251" i="16"/>
  <c r="N131" i="3" s="1"/>
  <c r="D228" i="16"/>
  <c r="N125" i="3" s="1"/>
  <c r="D137" i="16"/>
  <c r="N188" i="3" s="1"/>
  <c r="D170" i="16"/>
  <c r="N191" i="3" s="1"/>
  <c r="D208" i="16"/>
  <c r="D147" i="16"/>
  <c r="N130" i="3" s="1"/>
  <c r="D162" i="16"/>
  <c r="D206" i="16"/>
  <c r="N152" i="3" s="1"/>
  <c r="D187" i="16"/>
  <c r="D217" i="16"/>
  <c r="D155" i="16"/>
  <c r="N181" i="3" s="1"/>
  <c r="D225" i="16"/>
  <c r="D234" i="16"/>
  <c r="D247" i="16"/>
  <c r="N222" i="3" s="1"/>
  <c r="D226" i="16"/>
  <c r="D230" i="16"/>
  <c r="N260" i="3" s="1"/>
  <c r="D229" i="16"/>
  <c r="D236" i="16"/>
  <c r="N245" i="3" s="1"/>
  <c r="D173" i="16"/>
  <c r="N146" i="3" s="1"/>
  <c r="D250" i="16"/>
  <c r="N221" i="3" s="1"/>
  <c r="D205" i="16"/>
  <c r="N159" i="3" s="1"/>
  <c r="D249" i="16"/>
  <c r="D246" i="16"/>
  <c r="N251" i="3" s="1"/>
  <c r="D115" i="16"/>
  <c r="N126" i="3" s="1"/>
  <c r="D216" i="16"/>
  <c r="D231" i="16"/>
  <c r="D222" i="16"/>
  <c r="N155" i="3" s="1"/>
  <c r="D259" i="16"/>
  <c r="D243" i="16"/>
  <c r="N248" i="3" s="1"/>
  <c r="D263" i="16"/>
  <c r="D223" i="16"/>
  <c r="N141" i="3" s="1"/>
  <c r="D258" i="16"/>
  <c r="N231" i="3" s="1"/>
  <c r="D238" i="16"/>
  <c r="N218" i="3" s="1"/>
  <c r="D262" i="16"/>
  <c r="N226" i="3" s="1"/>
  <c r="D252" i="16"/>
  <c r="D253" i="16"/>
  <c r="D261" i="16"/>
  <c r="N210" i="3" s="1"/>
  <c r="D265" i="16"/>
  <c r="N145" i="3" s="1"/>
  <c r="D192" i="16"/>
  <c r="N153" i="3" s="1"/>
  <c r="D207" i="16"/>
  <c r="N107" i="3" s="1"/>
  <c r="D264" i="16"/>
  <c r="N185" i="3" s="1"/>
  <c r="D240" i="16"/>
  <c r="N200" i="3" s="1"/>
  <c r="D257" i="16"/>
  <c r="D270" i="16"/>
  <c r="D255" i="16"/>
  <c r="N203" i="3" s="1"/>
  <c r="D248" i="16"/>
  <c r="N199" i="3" s="1"/>
  <c r="D266" i="16"/>
  <c r="D241" i="16"/>
  <c r="D256" i="16"/>
  <c r="N160" i="3" s="1"/>
  <c r="D260" i="16"/>
  <c r="N197" i="3" s="1"/>
  <c r="D254" i="16"/>
  <c r="N211" i="3" s="1"/>
  <c r="D267" i="16"/>
  <c r="N224" i="3" s="1"/>
  <c r="D271" i="16"/>
  <c r="D268" i="16"/>
  <c r="N201" i="3" s="1"/>
  <c r="D279" i="16"/>
  <c r="D280" i="16"/>
  <c r="D282" i="16"/>
  <c r="N279" i="3" s="1"/>
  <c r="D281" i="16"/>
  <c r="D284" i="16"/>
  <c r="N276" i="3" s="1"/>
  <c r="N280" i="3"/>
  <c r="D286" i="16"/>
  <c r="D283" i="16"/>
  <c r="D285" i="16"/>
  <c r="N278" i="3"/>
  <c r="N277" i="3"/>
  <c r="D287" i="16"/>
  <c r="D288" i="16"/>
  <c r="D26" i="16"/>
  <c r="D3" i="16"/>
  <c r="D7" i="16"/>
  <c r="D6" i="16"/>
  <c r="D22" i="16"/>
  <c r="D9" i="16"/>
  <c r="N45" i="3" s="1"/>
  <c r="D8" i="16"/>
  <c r="N14" i="3" s="1"/>
  <c r="D5" i="16"/>
  <c r="D13" i="16"/>
  <c r="D32" i="16"/>
  <c r="D4" i="16"/>
  <c r="N6" i="3" s="1"/>
  <c r="D10" i="16"/>
  <c r="D15" i="16"/>
  <c r="D31" i="16"/>
  <c r="N29" i="3" s="1"/>
  <c r="D11" i="16"/>
  <c r="N35" i="3" s="1"/>
  <c r="D17" i="16"/>
  <c r="D27" i="16"/>
  <c r="N24" i="3" s="1"/>
  <c r="D23" i="16"/>
  <c r="D19" i="16"/>
  <c r="D21" i="16"/>
  <c r="N34" i="3" s="1"/>
  <c r="D12" i="16"/>
  <c r="D44" i="16"/>
  <c r="N41" i="3" s="1"/>
  <c r="D35" i="16"/>
  <c r="N30" i="3" s="1"/>
  <c r="D39" i="16"/>
  <c r="N47" i="3" s="1"/>
  <c r="D41" i="16"/>
  <c r="D16" i="16"/>
  <c r="D29" i="16"/>
  <c r="D38" i="16"/>
  <c r="N46" i="3" s="1"/>
  <c r="D20" i="16"/>
  <c r="D33" i="16"/>
  <c r="N36" i="3" s="1"/>
  <c r="D36" i="16"/>
  <c r="D28" i="16"/>
  <c r="N25" i="3" s="1"/>
  <c r="D2" i="16"/>
  <c r="C294" i="15"/>
  <c r="G576" i="3" s="1"/>
  <c r="C293" i="15"/>
  <c r="G575" i="3" s="1"/>
  <c r="C292" i="15"/>
  <c r="G574" i="3" s="1"/>
  <c r="C291" i="15"/>
  <c r="G573" i="3" s="1"/>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52" i="3"/>
  <c r="F853" i="3"/>
  <c r="F854" i="3"/>
  <c r="F855" i="3"/>
  <c r="F856" i="3"/>
  <c r="F857" i="3"/>
  <c r="F858" i="3"/>
  <c r="F859" i="3"/>
  <c r="F860" i="3"/>
  <c r="F861" i="3"/>
  <c r="D4" i="3"/>
  <c r="F290" i="3" s="1"/>
  <c r="D5" i="3"/>
  <c r="F291" i="3" s="1"/>
  <c r="D6" i="3"/>
  <c r="F292" i="3" s="1"/>
  <c r="D7" i="3"/>
  <c r="F293" i="3" s="1"/>
  <c r="D8" i="3"/>
  <c r="F294" i="3" s="1"/>
  <c r="D9" i="3"/>
  <c r="F295" i="3" s="1"/>
  <c r="D10" i="3"/>
  <c r="F296" i="3" s="1"/>
  <c r="D11" i="3"/>
  <c r="F297" i="3" s="1"/>
  <c r="D12" i="3"/>
  <c r="F298" i="3" s="1"/>
  <c r="D13" i="3"/>
  <c r="F299" i="3" s="1"/>
  <c r="D14" i="3"/>
  <c r="F300" i="3" s="1"/>
  <c r="D15" i="3"/>
  <c r="F301" i="3" s="1"/>
  <c r="D16" i="3"/>
  <c r="F302" i="3" s="1"/>
  <c r="D17" i="3"/>
  <c r="F303" i="3" s="1"/>
  <c r="D18" i="3"/>
  <c r="F304" i="3" s="1"/>
  <c r="D19" i="3"/>
  <c r="F305" i="3" s="1"/>
  <c r="D20" i="3"/>
  <c r="F306" i="3" s="1"/>
  <c r="D21" i="3"/>
  <c r="F307" i="3" s="1"/>
  <c r="D22" i="3"/>
  <c r="F308" i="3" s="1"/>
  <c r="D23" i="3"/>
  <c r="F309" i="3" s="1"/>
  <c r="D24" i="3"/>
  <c r="F310" i="3" s="1"/>
  <c r="D25" i="3"/>
  <c r="F311" i="3" s="1"/>
  <c r="D26" i="3"/>
  <c r="F312" i="3" s="1"/>
  <c r="D27" i="3"/>
  <c r="F313" i="3" s="1"/>
  <c r="D28" i="3"/>
  <c r="F314" i="3" s="1"/>
  <c r="D29" i="3"/>
  <c r="F315" i="3" s="1"/>
  <c r="D30" i="3"/>
  <c r="F316" i="3" s="1"/>
  <c r="D31" i="3"/>
  <c r="F317" i="3" s="1"/>
  <c r="D32" i="3"/>
  <c r="F318" i="3" s="1"/>
  <c r="D33" i="3"/>
  <c r="F319" i="3" s="1"/>
  <c r="D34" i="3"/>
  <c r="F320" i="3" s="1"/>
  <c r="D35" i="3"/>
  <c r="F321" i="3" s="1"/>
  <c r="D36" i="3"/>
  <c r="F322" i="3" s="1"/>
  <c r="D37" i="3"/>
  <c r="F323" i="3" s="1"/>
  <c r="D38" i="3"/>
  <c r="F324" i="3" s="1"/>
  <c r="D39" i="3"/>
  <c r="F325" i="3" s="1"/>
  <c r="D40" i="3"/>
  <c r="F326" i="3" s="1"/>
  <c r="D41" i="3"/>
  <c r="F327" i="3" s="1"/>
  <c r="D42" i="3"/>
  <c r="F328" i="3" s="1"/>
  <c r="D43" i="3"/>
  <c r="F329" i="3" s="1"/>
  <c r="D44" i="3"/>
  <c r="F330" i="3" s="1"/>
  <c r="D45" i="3"/>
  <c r="F331" i="3" s="1"/>
  <c r="D46" i="3"/>
  <c r="F332" i="3" s="1"/>
  <c r="D47" i="3"/>
  <c r="F333" i="3" s="1"/>
  <c r="D48" i="3"/>
  <c r="F334" i="3" s="1"/>
  <c r="D49" i="3"/>
  <c r="F335" i="3" s="1"/>
  <c r="D58" i="3"/>
  <c r="F344" i="3" s="1"/>
  <c r="D59" i="3"/>
  <c r="F345" i="3" s="1"/>
  <c r="D60" i="3"/>
  <c r="F346" i="3" s="1"/>
  <c r="D61" i="3"/>
  <c r="F347" i="3" s="1"/>
  <c r="D62" i="3"/>
  <c r="F348" i="3" s="1"/>
  <c r="D63" i="3"/>
  <c r="F349" i="3" s="1"/>
  <c r="D64" i="3"/>
  <c r="F350" i="3" s="1"/>
  <c r="D65" i="3"/>
  <c r="F351" i="3" s="1"/>
  <c r="D66" i="3"/>
  <c r="F352" i="3" s="1"/>
  <c r="D67" i="3"/>
  <c r="F353" i="3" s="1"/>
  <c r="D68" i="3"/>
  <c r="F354" i="3" s="1"/>
  <c r="D69" i="3"/>
  <c r="F355" i="3" s="1"/>
  <c r="D70" i="3"/>
  <c r="F356" i="3" s="1"/>
  <c r="D71" i="3"/>
  <c r="F357" i="3" s="1"/>
  <c r="D72" i="3"/>
  <c r="F358" i="3" s="1"/>
  <c r="D73" i="3"/>
  <c r="F359" i="3" s="1"/>
  <c r="D74" i="3"/>
  <c r="F360" i="3" s="1"/>
  <c r="D75" i="3"/>
  <c r="F361" i="3" s="1"/>
  <c r="D76" i="3"/>
  <c r="F362" i="3" s="1"/>
  <c r="D77" i="3"/>
  <c r="F363" i="3" s="1"/>
  <c r="D78" i="3"/>
  <c r="F364" i="3" s="1"/>
  <c r="D79" i="3"/>
  <c r="F365" i="3" s="1"/>
  <c r="D80" i="3"/>
  <c r="F366" i="3" s="1"/>
  <c r="D81" i="3"/>
  <c r="F367" i="3" s="1"/>
  <c r="D82" i="3"/>
  <c r="F368" i="3" s="1"/>
  <c r="D83" i="3"/>
  <c r="F369" i="3" s="1"/>
  <c r="D84" i="3"/>
  <c r="F370" i="3" s="1"/>
  <c r="D85" i="3"/>
  <c r="F371" i="3" s="1"/>
  <c r="D86" i="3"/>
  <c r="F372" i="3" s="1"/>
  <c r="D87" i="3"/>
  <c r="F373" i="3" s="1"/>
  <c r="D88" i="3"/>
  <c r="F374" i="3" s="1"/>
  <c r="D89" i="3"/>
  <c r="F375" i="3" s="1"/>
  <c r="D90" i="3"/>
  <c r="F376" i="3" s="1"/>
  <c r="D91" i="3"/>
  <c r="F377" i="3" s="1"/>
  <c r="D92" i="3"/>
  <c r="F378" i="3" s="1"/>
  <c r="D99" i="3"/>
  <c r="F385" i="3" s="1"/>
  <c r="D100" i="3"/>
  <c r="F386" i="3" s="1"/>
  <c r="D101" i="3"/>
  <c r="F387" i="3" s="1"/>
  <c r="D102" i="3"/>
  <c r="F388" i="3" s="1"/>
  <c r="D103" i="3"/>
  <c r="F389" i="3" s="1"/>
  <c r="D104" i="3"/>
  <c r="F390" i="3" s="1"/>
  <c r="D105" i="3"/>
  <c r="F391" i="3" s="1"/>
  <c r="D106" i="3"/>
  <c r="F392" i="3" s="1"/>
  <c r="D107" i="3"/>
  <c r="F393" i="3" s="1"/>
  <c r="D108" i="3"/>
  <c r="F394" i="3" s="1"/>
  <c r="D109" i="3"/>
  <c r="F395" i="3" s="1"/>
  <c r="D110" i="3"/>
  <c r="F396" i="3" s="1"/>
  <c r="D111" i="3"/>
  <c r="F397" i="3" s="1"/>
  <c r="D112" i="3"/>
  <c r="F398" i="3" s="1"/>
  <c r="D113" i="3"/>
  <c r="F399" i="3" s="1"/>
  <c r="D114" i="3"/>
  <c r="F400" i="3" s="1"/>
  <c r="D115" i="3"/>
  <c r="F401" i="3" s="1"/>
  <c r="D116" i="3"/>
  <c r="F402" i="3" s="1"/>
  <c r="D117" i="3"/>
  <c r="F403" i="3" s="1"/>
  <c r="D118" i="3"/>
  <c r="F404" i="3" s="1"/>
  <c r="D119" i="3"/>
  <c r="F405" i="3" s="1"/>
  <c r="D120" i="3"/>
  <c r="F406" i="3" s="1"/>
  <c r="D121" i="3"/>
  <c r="F407" i="3" s="1"/>
  <c r="D122" i="3"/>
  <c r="F408" i="3" s="1"/>
  <c r="D123" i="3"/>
  <c r="F409" i="3" s="1"/>
  <c r="D124" i="3"/>
  <c r="F410" i="3" s="1"/>
  <c r="D125" i="3"/>
  <c r="F411" i="3" s="1"/>
  <c r="D126" i="3"/>
  <c r="F412" i="3" s="1"/>
  <c r="D127" i="3"/>
  <c r="F413" i="3" s="1"/>
  <c r="D128" i="3"/>
  <c r="F414" i="3" s="1"/>
  <c r="D129" i="3"/>
  <c r="F415" i="3" s="1"/>
  <c r="D130" i="3"/>
  <c r="F416" i="3" s="1"/>
  <c r="D131" i="3"/>
  <c r="F417" i="3" s="1"/>
  <c r="D132" i="3"/>
  <c r="F418" i="3" s="1"/>
  <c r="D133" i="3"/>
  <c r="F419" i="3" s="1"/>
  <c r="D134" i="3"/>
  <c r="F420" i="3" s="1"/>
  <c r="D135" i="3"/>
  <c r="F421" i="3" s="1"/>
  <c r="D136" i="3"/>
  <c r="F422" i="3" s="1"/>
  <c r="D137" i="3"/>
  <c r="F423" i="3" s="1"/>
  <c r="D138" i="3"/>
  <c r="F424" i="3" s="1"/>
  <c r="D139" i="3"/>
  <c r="F425" i="3" s="1"/>
  <c r="D140" i="3"/>
  <c r="F426" i="3" s="1"/>
  <c r="D141" i="3"/>
  <c r="F427" i="3" s="1"/>
  <c r="D142" i="3"/>
  <c r="F428" i="3" s="1"/>
  <c r="D143" i="3"/>
  <c r="F429" i="3" s="1"/>
  <c r="D144" i="3"/>
  <c r="F430" i="3" s="1"/>
  <c r="D145" i="3"/>
  <c r="F431" i="3" s="1"/>
  <c r="D146" i="3"/>
  <c r="F432" i="3" s="1"/>
  <c r="D147" i="3"/>
  <c r="F433" i="3" s="1"/>
  <c r="D148" i="3"/>
  <c r="F434" i="3" s="1"/>
  <c r="D149" i="3"/>
  <c r="F435" i="3" s="1"/>
  <c r="D150" i="3"/>
  <c r="F436" i="3" s="1"/>
  <c r="D151" i="3"/>
  <c r="F437" i="3" s="1"/>
  <c r="D152" i="3"/>
  <c r="F438" i="3" s="1"/>
  <c r="D153" i="3"/>
  <c r="F439" i="3" s="1"/>
  <c r="D154" i="3"/>
  <c r="F440" i="3" s="1"/>
  <c r="D155" i="3"/>
  <c r="F441" i="3" s="1"/>
  <c r="D156" i="3"/>
  <c r="F442" i="3" s="1"/>
  <c r="D157" i="3"/>
  <c r="F443" i="3" s="1"/>
  <c r="D158" i="3"/>
  <c r="F444" i="3" s="1"/>
  <c r="D159" i="3"/>
  <c r="F445" i="3" s="1"/>
  <c r="D160" i="3"/>
  <c r="F446" i="3" s="1"/>
  <c r="D161" i="3"/>
  <c r="F447" i="3" s="1"/>
  <c r="D162" i="3"/>
  <c r="F448" i="3" s="1"/>
  <c r="D163" i="3"/>
  <c r="F449" i="3" s="1"/>
  <c r="D164" i="3"/>
  <c r="F450" i="3" s="1"/>
  <c r="D165" i="3"/>
  <c r="F451" i="3" s="1"/>
  <c r="D166" i="3"/>
  <c r="F452" i="3" s="1"/>
  <c r="D167" i="3"/>
  <c r="F453" i="3" s="1"/>
  <c r="D168" i="3"/>
  <c r="F454" i="3" s="1"/>
  <c r="D169" i="3"/>
  <c r="F455" i="3" s="1"/>
  <c r="D170" i="3"/>
  <c r="F456" i="3" s="1"/>
  <c r="D171" i="3"/>
  <c r="F457" i="3" s="1"/>
  <c r="D172" i="3"/>
  <c r="F458" i="3" s="1"/>
  <c r="D173" i="3"/>
  <c r="F459" i="3" s="1"/>
  <c r="D174" i="3"/>
  <c r="F460" i="3" s="1"/>
  <c r="D175" i="3"/>
  <c r="F461" i="3" s="1"/>
  <c r="D176" i="3"/>
  <c r="F462" i="3" s="1"/>
  <c r="D177" i="3"/>
  <c r="F463" i="3" s="1"/>
  <c r="D178" i="3"/>
  <c r="F464" i="3" s="1"/>
  <c r="D179" i="3"/>
  <c r="F465" i="3" s="1"/>
  <c r="D180" i="3"/>
  <c r="F466" i="3" s="1"/>
  <c r="D181" i="3"/>
  <c r="F467" i="3" s="1"/>
  <c r="D182" i="3"/>
  <c r="F468" i="3" s="1"/>
  <c r="D183" i="3"/>
  <c r="F469" i="3" s="1"/>
  <c r="D184" i="3"/>
  <c r="F470" i="3" s="1"/>
  <c r="D185" i="3"/>
  <c r="F471" i="3" s="1"/>
  <c r="D186" i="3"/>
  <c r="F472" i="3" s="1"/>
  <c r="D187" i="3"/>
  <c r="F473" i="3" s="1"/>
  <c r="D188" i="3"/>
  <c r="F474" i="3" s="1"/>
  <c r="D189" i="3"/>
  <c r="F475" i="3" s="1"/>
  <c r="D190" i="3"/>
  <c r="F476" i="3" s="1"/>
  <c r="D191" i="3"/>
  <c r="F477" i="3" s="1"/>
  <c r="D192" i="3"/>
  <c r="F478" i="3" s="1"/>
  <c r="D193" i="3"/>
  <c r="F479" i="3" s="1"/>
  <c r="D194" i="3"/>
  <c r="F480" i="3" s="1"/>
  <c r="D195" i="3"/>
  <c r="F481" i="3" s="1"/>
  <c r="D196" i="3"/>
  <c r="F482" i="3" s="1"/>
  <c r="D197" i="3"/>
  <c r="F483" i="3" s="1"/>
  <c r="D198" i="3"/>
  <c r="F484" i="3" s="1"/>
  <c r="D199" i="3"/>
  <c r="F485" i="3" s="1"/>
  <c r="D200" i="3"/>
  <c r="F486" i="3" s="1"/>
  <c r="D201" i="3"/>
  <c r="F487" i="3" s="1"/>
  <c r="D202" i="3"/>
  <c r="F488" i="3" s="1"/>
  <c r="D203" i="3"/>
  <c r="F489" i="3" s="1"/>
  <c r="D204" i="3"/>
  <c r="F490" i="3" s="1"/>
  <c r="D205" i="3"/>
  <c r="F491" i="3" s="1"/>
  <c r="D206" i="3"/>
  <c r="F492" i="3" s="1"/>
  <c r="D207" i="3"/>
  <c r="F493" i="3" s="1"/>
  <c r="D208" i="3"/>
  <c r="F494" i="3" s="1"/>
  <c r="D209" i="3"/>
  <c r="F495" i="3" s="1"/>
  <c r="D210" i="3"/>
  <c r="F496" i="3" s="1"/>
  <c r="D211" i="3"/>
  <c r="F497" i="3" s="1"/>
  <c r="D212" i="3"/>
  <c r="F498" i="3" s="1"/>
  <c r="D213" i="3"/>
  <c r="F499" i="3" s="1"/>
  <c r="D214" i="3"/>
  <c r="F500" i="3" s="1"/>
  <c r="D215" i="3"/>
  <c r="F501" i="3" s="1"/>
  <c r="D216" i="3"/>
  <c r="F502" i="3" s="1"/>
  <c r="D217" i="3"/>
  <c r="F503" i="3" s="1"/>
  <c r="D218" i="3"/>
  <c r="F504" i="3" s="1"/>
  <c r="D219" i="3"/>
  <c r="F505" i="3" s="1"/>
  <c r="D220" i="3"/>
  <c r="F506" i="3" s="1"/>
  <c r="D221" i="3"/>
  <c r="F507" i="3" s="1"/>
  <c r="D222" i="3"/>
  <c r="F508" i="3" s="1"/>
  <c r="D223" i="3"/>
  <c r="F509" i="3" s="1"/>
  <c r="D224" i="3"/>
  <c r="F510" i="3" s="1"/>
  <c r="D225" i="3"/>
  <c r="F511" i="3" s="1"/>
  <c r="D226" i="3"/>
  <c r="F512" i="3" s="1"/>
  <c r="D227" i="3"/>
  <c r="F513" i="3" s="1"/>
  <c r="D228" i="3"/>
  <c r="F514" i="3" s="1"/>
  <c r="D229" i="3"/>
  <c r="F515" i="3" s="1"/>
  <c r="D230" i="3"/>
  <c r="F516" i="3" s="1"/>
  <c r="D231" i="3"/>
  <c r="F517" i="3" s="1"/>
  <c r="D232" i="3"/>
  <c r="F518" i="3" s="1"/>
  <c r="D233" i="3"/>
  <c r="F519" i="3" s="1"/>
  <c r="D234" i="3"/>
  <c r="F520" i="3" s="1"/>
  <c r="D235" i="3"/>
  <c r="F521" i="3" s="1"/>
  <c r="D236" i="3"/>
  <c r="F522" i="3" s="1"/>
  <c r="D237" i="3"/>
  <c r="F523" i="3" s="1"/>
  <c r="D238" i="3"/>
  <c r="F524" i="3" s="1"/>
  <c r="D239" i="3"/>
  <c r="F525" i="3" s="1"/>
  <c r="D240" i="3"/>
  <c r="F526" i="3" s="1"/>
  <c r="D241" i="3"/>
  <c r="F527" i="3" s="1"/>
  <c r="D242" i="3"/>
  <c r="F528" i="3" s="1"/>
  <c r="D243" i="3"/>
  <c r="F529" i="3" s="1"/>
  <c r="D244" i="3"/>
  <c r="F530" i="3" s="1"/>
  <c r="D245" i="3"/>
  <c r="F531" i="3" s="1"/>
  <c r="D246" i="3"/>
  <c r="F532" i="3" s="1"/>
  <c r="D247" i="3"/>
  <c r="F533" i="3" s="1"/>
  <c r="D248" i="3"/>
  <c r="F534" i="3" s="1"/>
  <c r="D249" i="3"/>
  <c r="F535" i="3" s="1"/>
  <c r="D250" i="3"/>
  <c r="F536" i="3" s="1"/>
  <c r="D251" i="3"/>
  <c r="F537" i="3" s="1"/>
  <c r="D252" i="3"/>
  <c r="F538" i="3" s="1"/>
  <c r="D253" i="3"/>
  <c r="F539" i="3" s="1"/>
  <c r="D254" i="3"/>
  <c r="F540" i="3" s="1"/>
  <c r="D255" i="3"/>
  <c r="F541" i="3" s="1"/>
  <c r="D256" i="3"/>
  <c r="F542" i="3" s="1"/>
  <c r="D257" i="3"/>
  <c r="F543" i="3" s="1"/>
  <c r="D258" i="3"/>
  <c r="F544" i="3" s="1"/>
  <c r="D259" i="3"/>
  <c r="F545" i="3" s="1"/>
  <c r="D260" i="3"/>
  <c r="F546" i="3" s="1"/>
  <c r="D261" i="3"/>
  <c r="F547" i="3" s="1"/>
  <c r="D262" i="3"/>
  <c r="F548" i="3" s="1"/>
  <c r="D263" i="3"/>
  <c r="F549" i="3" s="1"/>
  <c r="D265" i="3"/>
  <c r="F551" i="3" s="1"/>
  <c r="D266" i="3"/>
  <c r="F552" i="3" s="1"/>
  <c r="D274" i="3"/>
  <c r="F560" i="3" s="1"/>
  <c r="D275" i="3"/>
  <c r="F561" i="3" s="1"/>
  <c r="D276" i="3"/>
  <c r="F562" i="3" s="1"/>
  <c r="D277" i="3"/>
  <c r="F563" i="3" s="1"/>
  <c r="D278" i="3"/>
  <c r="F564" i="3" s="1"/>
  <c r="D279" i="3"/>
  <c r="F565" i="3" s="1"/>
  <c r="D280" i="3"/>
  <c r="F566" i="3" s="1"/>
  <c r="D281" i="3"/>
  <c r="F567" i="3" s="1"/>
  <c r="D282" i="3"/>
  <c r="F568" i="3" s="1"/>
  <c r="D283" i="3"/>
  <c r="F569" i="3" s="1"/>
  <c r="C4" i="3"/>
  <c r="F5" i="3" s="1"/>
  <c r="C5" i="3"/>
  <c r="F6" i="3" s="1"/>
  <c r="C6" i="3"/>
  <c r="F7" i="3" s="1"/>
  <c r="C7" i="3"/>
  <c r="F8" i="3" s="1"/>
  <c r="C8" i="3"/>
  <c r="F9" i="3" s="1"/>
  <c r="C9" i="3"/>
  <c r="F10" i="3" s="1"/>
  <c r="C10" i="3"/>
  <c r="F11" i="3" s="1"/>
  <c r="C11" i="3"/>
  <c r="F12" i="3" s="1"/>
  <c r="C12" i="3"/>
  <c r="F13" i="3" s="1"/>
  <c r="C13" i="3"/>
  <c r="F14" i="3" s="1"/>
  <c r="C14" i="3"/>
  <c r="F15" i="3" s="1"/>
  <c r="C15" i="3"/>
  <c r="F16" i="3" s="1"/>
  <c r="C16" i="3"/>
  <c r="F17" i="3" s="1"/>
  <c r="C17" i="3"/>
  <c r="F18" i="3" s="1"/>
  <c r="C18" i="3"/>
  <c r="F19" i="3" s="1"/>
  <c r="C19" i="3"/>
  <c r="F20" i="3" s="1"/>
  <c r="C20" i="3"/>
  <c r="F21" i="3" s="1"/>
  <c r="C21" i="3"/>
  <c r="F22" i="3" s="1"/>
  <c r="C22" i="3"/>
  <c r="F23" i="3" s="1"/>
  <c r="C23" i="3"/>
  <c r="F24" i="3" s="1"/>
  <c r="C24" i="3"/>
  <c r="F25" i="3" s="1"/>
  <c r="C25" i="3"/>
  <c r="F26" i="3" s="1"/>
  <c r="C26" i="3"/>
  <c r="F27" i="3" s="1"/>
  <c r="C27" i="3"/>
  <c r="F28" i="3" s="1"/>
  <c r="C28" i="3"/>
  <c r="F29" i="3" s="1"/>
  <c r="C29" i="3"/>
  <c r="F30" i="3" s="1"/>
  <c r="C30" i="3"/>
  <c r="F31" i="3" s="1"/>
  <c r="C31" i="3"/>
  <c r="F32" i="3" s="1"/>
  <c r="C32" i="3"/>
  <c r="F33" i="3" s="1"/>
  <c r="C33" i="3"/>
  <c r="F34" i="3" s="1"/>
  <c r="C34" i="3"/>
  <c r="F35" i="3" s="1"/>
  <c r="C35" i="3"/>
  <c r="F36" i="3" s="1"/>
  <c r="C36" i="3"/>
  <c r="F37" i="3" s="1"/>
  <c r="C37" i="3"/>
  <c r="F38" i="3" s="1"/>
  <c r="C38" i="3"/>
  <c r="F39" i="3" s="1"/>
  <c r="C39" i="3"/>
  <c r="F40" i="3" s="1"/>
  <c r="C40" i="3"/>
  <c r="F41" i="3" s="1"/>
  <c r="C41" i="3"/>
  <c r="F42" i="3" s="1"/>
  <c r="C42" i="3"/>
  <c r="F43" i="3" s="1"/>
  <c r="C43" i="3"/>
  <c r="F44" i="3" s="1"/>
  <c r="C44" i="3"/>
  <c r="F45" i="3" s="1"/>
  <c r="C45" i="3"/>
  <c r="F46" i="3" s="1"/>
  <c r="C46" i="3"/>
  <c r="F47" i="3" s="1"/>
  <c r="C47" i="3"/>
  <c r="F48" i="3" s="1"/>
  <c r="C48" i="3"/>
  <c r="F49" i="3" s="1"/>
  <c r="C49" i="3"/>
  <c r="F50" i="3" s="1"/>
  <c r="C58" i="3"/>
  <c r="F58" i="3" s="1"/>
  <c r="C59" i="3"/>
  <c r="F59" i="3" s="1"/>
  <c r="C60" i="3"/>
  <c r="F60" i="3" s="1"/>
  <c r="C61" i="3"/>
  <c r="F61" i="3" s="1"/>
  <c r="C62" i="3"/>
  <c r="F62" i="3" s="1"/>
  <c r="C63" i="3"/>
  <c r="F63" i="3" s="1"/>
  <c r="C64" i="3"/>
  <c r="F64" i="3" s="1"/>
  <c r="C65" i="3"/>
  <c r="F65" i="3" s="1"/>
  <c r="C66" i="3"/>
  <c r="F66" i="3" s="1"/>
  <c r="C67" i="3"/>
  <c r="F67" i="3" s="1"/>
  <c r="C68" i="3"/>
  <c r="F68" i="3" s="1"/>
  <c r="C69" i="3"/>
  <c r="F69" i="3" s="1"/>
  <c r="C70" i="3"/>
  <c r="F70" i="3" s="1"/>
  <c r="C71" i="3"/>
  <c r="F71" i="3" s="1"/>
  <c r="C72" i="3"/>
  <c r="F72" i="3" s="1"/>
  <c r="C73" i="3"/>
  <c r="F73" i="3" s="1"/>
  <c r="C74" i="3"/>
  <c r="F74" i="3" s="1"/>
  <c r="C75" i="3"/>
  <c r="F75" i="3" s="1"/>
  <c r="C76" i="3"/>
  <c r="F76" i="3" s="1"/>
  <c r="C77" i="3"/>
  <c r="F77" i="3" s="1"/>
  <c r="C78" i="3"/>
  <c r="F78" i="3" s="1"/>
  <c r="C79" i="3"/>
  <c r="F79" i="3" s="1"/>
  <c r="C80" i="3"/>
  <c r="F80" i="3" s="1"/>
  <c r="C81" i="3"/>
  <c r="F81" i="3" s="1"/>
  <c r="C82" i="3"/>
  <c r="F82" i="3" s="1"/>
  <c r="C83" i="3"/>
  <c r="F83" i="3" s="1"/>
  <c r="C84" i="3"/>
  <c r="F84" i="3" s="1"/>
  <c r="C85" i="3"/>
  <c r="F85" i="3" s="1"/>
  <c r="C86" i="3"/>
  <c r="F86" i="3" s="1"/>
  <c r="C87" i="3"/>
  <c r="F87" i="3" s="1"/>
  <c r="C88" i="3"/>
  <c r="F88" i="3" s="1"/>
  <c r="C89" i="3"/>
  <c r="F89" i="3" s="1"/>
  <c r="C90" i="3"/>
  <c r="F90" i="3" s="1"/>
  <c r="C91" i="3"/>
  <c r="F91" i="3" s="1"/>
  <c r="C92" i="3"/>
  <c r="F92" i="3" s="1"/>
  <c r="C99" i="3"/>
  <c r="F99" i="3" s="1"/>
  <c r="C100" i="3"/>
  <c r="F100" i="3" s="1"/>
  <c r="C101" i="3"/>
  <c r="F101" i="3" s="1"/>
  <c r="C102" i="3"/>
  <c r="F102" i="3" s="1"/>
  <c r="C103" i="3"/>
  <c r="F103" i="3" s="1"/>
  <c r="C104" i="3"/>
  <c r="F104" i="3" s="1"/>
  <c r="C105" i="3"/>
  <c r="F105" i="3" s="1"/>
  <c r="C106" i="3"/>
  <c r="F106" i="3" s="1"/>
  <c r="C107" i="3"/>
  <c r="F107" i="3" s="1"/>
  <c r="C108" i="3"/>
  <c r="F108" i="3" s="1"/>
  <c r="C109" i="3"/>
  <c r="F109" i="3" s="1"/>
  <c r="C110" i="3"/>
  <c r="F110" i="3" s="1"/>
  <c r="C111" i="3"/>
  <c r="F111" i="3" s="1"/>
  <c r="C112" i="3"/>
  <c r="F112" i="3" s="1"/>
  <c r="C113" i="3"/>
  <c r="F113" i="3" s="1"/>
  <c r="C114" i="3"/>
  <c r="F114" i="3" s="1"/>
  <c r="C115" i="3"/>
  <c r="F115" i="3" s="1"/>
  <c r="C116" i="3"/>
  <c r="F116" i="3" s="1"/>
  <c r="C117" i="3"/>
  <c r="F117" i="3" s="1"/>
  <c r="C118" i="3"/>
  <c r="F118" i="3" s="1"/>
  <c r="C119" i="3"/>
  <c r="F119" i="3" s="1"/>
  <c r="C120" i="3"/>
  <c r="F120" i="3" s="1"/>
  <c r="C121" i="3"/>
  <c r="F121" i="3" s="1"/>
  <c r="C122" i="3"/>
  <c r="F122" i="3" s="1"/>
  <c r="C123" i="3"/>
  <c r="F123" i="3" s="1"/>
  <c r="C124" i="3"/>
  <c r="F124" i="3" s="1"/>
  <c r="C125" i="3"/>
  <c r="F125" i="3" s="1"/>
  <c r="C126" i="3"/>
  <c r="F126" i="3" s="1"/>
  <c r="C127" i="3"/>
  <c r="F127" i="3" s="1"/>
  <c r="C128" i="3"/>
  <c r="F128" i="3" s="1"/>
  <c r="C129" i="3"/>
  <c r="F129" i="3" s="1"/>
  <c r="C130" i="3"/>
  <c r="F130" i="3" s="1"/>
  <c r="C131" i="3"/>
  <c r="F131" i="3" s="1"/>
  <c r="C132" i="3"/>
  <c r="F132" i="3" s="1"/>
  <c r="C133" i="3"/>
  <c r="F133" i="3" s="1"/>
  <c r="C134" i="3"/>
  <c r="F134" i="3" s="1"/>
  <c r="C135" i="3"/>
  <c r="F135" i="3" s="1"/>
  <c r="C136" i="3"/>
  <c r="F136" i="3" s="1"/>
  <c r="C137" i="3"/>
  <c r="F137" i="3" s="1"/>
  <c r="C138" i="3"/>
  <c r="F138" i="3" s="1"/>
  <c r="C139" i="3"/>
  <c r="F139" i="3" s="1"/>
  <c r="C140" i="3"/>
  <c r="F140" i="3" s="1"/>
  <c r="C141" i="3"/>
  <c r="F141" i="3" s="1"/>
  <c r="C142" i="3"/>
  <c r="F142" i="3" s="1"/>
  <c r="C143" i="3"/>
  <c r="F143" i="3" s="1"/>
  <c r="C144" i="3"/>
  <c r="F144" i="3" s="1"/>
  <c r="C145" i="3"/>
  <c r="F145" i="3" s="1"/>
  <c r="C146" i="3"/>
  <c r="F146" i="3" s="1"/>
  <c r="C147" i="3"/>
  <c r="F147" i="3" s="1"/>
  <c r="C148" i="3"/>
  <c r="F148" i="3" s="1"/>
  <c r="C149" i="3"/>
  <c r="F149" i="3" s="1"/>
  <c r="C150" i="3"/>
  <c r="F150" i="3" s="1"/>
  <c r="C151" i="3"/>
  <c r="F151" i="3" s="1"/>
  <c r="C152" i="3"/>
  <c r="F152" i="3" s="1"/>
  <c r="C153" i="3"/>
  <c r="F153" i="3" s="1"/>
  <c r="C154" i="3"/>
  <c r="F154" i="3" s="1"/>
  <c r="C155" i="3"/>
  <c r="F155" i="3" s="1"/>
  <c r="C156" i="3"/>
  <c r="F156" i="3" s="1"/>
  <c r="C157" i="3"/>
  <c r="F157" i="3" s="1"/>
  <c r="C158" i="3"/>
  <c r="F158" i="3" s="1"/>
  <c r="C159" i="3"/>
  <c r="F159" i="3" s="1"/>
  <c r="C160" i="3"/>
  <c r="F160" i="3" s="1"/>
  <c r="C161" i="3"/>
  <c r="F161" i="3" s="1"/>
  <c r="C162" i="3"/>
  <c r="F162" i="3" s="1"/>
  <c r="C163" i="3"/>
  <c r="F163" i="3" s="1"/>
  <c r="C164" i="3"/>
  <c r="F164" i="3" s="1"/>
  <c r="C165" i="3"/>
  <c r="F165" i="3" s="1"/>
  <c r="C166" i="3"/>
  <c r="F166" i="3" s="1"/>
  <c r="C167" i="3"/>
  <c r="F167" i="3" s="1"/>
  <c r="C168" i="3"/>
  <c r="F168" i="3" s="1"/>
  <c r="C169" i="3"/>
  <c r="F169" i="3" s="1"/>
  <c r="C170" i="3"/>
  <c r="F170" i="3" s="1"/>
  <c r="C171" i="3"/>
  <c r="F171" i="3" s="1"/>
  <c r="C172" i="3"/>
  <c r="F172" i="3" s="1"/>
  <c r="C173" i="3"/>
  <c r="F173" i="3" s="1"/>
  <c r="C174" i="3"/>
  <c r="F174" i="3" s="1"/>
  <c r="C175" i="3"/>
  <c r="F175" i="3" s="1"/>
  <c r="C176" i="3"/>
  <c r="F176" i="3" s="1"/>
  <c r="C177" i="3"/>
  <c r="F177" i="3" s="1"/>
  <c r="C178" i="3"/>
  <c r="F178" i="3" s="1"/>
  <c r="C179" i="3"/>
  <c r="F179" i="3" s="1"/>
  <c r="C180" i="3"/>
  <c r="F180" i="3" s="1"/>
  <c r="C181" i="3"/>
  <c r="F181" i="3" s="1"/>
  <c r="C182" i="3"/>
  <c r="F182" i="3" s="1"/>
  <c r="C183" i="3"/>
  <c r="F183" i="3" s="1"/>
  <c r="C184" i="3"/>
  <c r="F184" i="3" s="1"/>
  <c r="C185" i="3"/>
  <c r="F185" i="3" s="1"/>
  <c r="C186" i="3"/>
  <c r="F186" i="3" s="1"/>
  <c r="C187" i="3"/>
  <c r="F187" i="3" s="1"/>
  <c r="C188" i="3"/>
  <c r="F188" i="3" s="1"/>
  <c r="C189" i="3"/>
  <c r="F189" i="3" s="1"/>
  <c r="C190" i="3"/>
  <c r="F190" i="3" s="1"/>
  <c r="C191" i="3"/>
  <c r="F191" i="3" s="1"/>
  <c r="C192" i="3"/>
  <c r="F192" i="3" s="1"/>
  <c r="C193" i="3"/>
  <c r="F193" i="3" s="1"/>
  <c r="C194" i="3"/>
  <c r="F194" i="3" s="1"/>
  <c r="C195" i="3"/>
  <c r="F195" i="3" s="1"/>
  <c r="C196" i="3"/>
  <c r="F196" i="3" s="1"/>
  <c r="C197" i="3"/>
  <c r="F197" i="3" s="1"/>
  <c r="C198" i="3"/>
  <c r="F198" i="3" s="1"/>
  <c r="C199" i="3"/>
  <c r="F199" i="3" s="1"/>
  <c r="C200" i="3"/>
  <c r="F200" i="3" s="1"/>
  <c r="C201" i="3"/>
  <c r="F201" i="3" s="1"/>
  <c r="C202" i="3"/>
  <c r="F202" i="3" s="1"/>
  <c r="C203" i="3"/>
  <c r="F203" i="3" s="1"/>
  <c r="C204" i="3"/>
  <c r="F204" i="3" s="1"/>
  <c r="C205" i="3"/>
  <c r="F205" i="3" s="1"/>
  <c r="C206" i="3"/>
  <c r="F206" i="3" s="1"/>
  <c r="C207" i="3"/>
  <c r="F207" i="3" s="1"/>
  <c r="C208" i="3"/>
  <c r="F208" i="3" s="1"/>
  <c r="C209" i="3"/>
  <c r="F209" i="3" s="1"/>
  <c r="C210" i="3"/>
  <c r="F210" i="3" s="1"/>
  <c r="C211" i="3"/>
  <c r="F211" i="3" s="1"/>
  <c r="C212" i="3"/>
  <c r="F212" i="3" s="1"/>
  <c r="C213" i="3"/>
  <c r="F213" i="3" s="1"/>
  <c r="C214" i="3"/>
  <c r="F214" i="3" s="1"/>
  <c r="C215" i="3"/>
  <c r="F215" i="3" s="1"/>
  <c r="C216" i="3"/>
  <c r="F216" i="3" s="1"/>
  <c r="C217" i="3"/>
  <c r="F217" i="3" s="1"/>
  <c r="C218" i="3"/>
  <c r="F218" i="3" s="1"/>
  <c r="C219" i="3"/>
  <c r="F219" i="3" s="1"/>
  <c r="C220" i="3"/>
  <c r="F220" i="3" s="1"/>
  <c r="C221" i="3"/>
  <c r="F221" i="3" s="1"/>
  <c r="C222" i="3"/>
  <c r="F222" i="3" s="1"/>
  <c r="C223" i="3"/>
  <c r="F223" i="3" s="1"/>
  <c r="C224" i="3"/>
  <c r="F224" i="3" s="1"/>
  <c r="C225" i="3"/>
  <c r="F225" i="3" s="1"/>
  <c r="C226" i="3"/>
  <c r="F226" i="3" s="1"/>
  <c r="C227" i="3"/>
  <c r="F227" i="3" s="1"/>
  <c r="C228" i="3"/>
  <c r="F228" i="3" s="1"/>
  <c r="C229" i="3"/>
  <c r="F229" i="3" s="1"/>
  <c r="C230" i="3"/>
  <c r="F230" i="3" s="1"/>
  <c r="C231" i="3"/>
  <c r="F231" i="3" s="1"/>
  <c r="C232" i="3"/>
  <c r="F232" i="3" s="1"/>
  <c r="C233" i="3"/>
  <c r="F233" i="3" s="1"/>
  <c r="C234" i="3"/>
  <c r="F234" i="3" s="1"/>
  <c r="C235" i="3"/>
  <c r="F235" i="3" s="1"/>
  <c r="C236" i="3"/>
  <c r="F236" i="3" s="1"/>
  <c r="C237" i="3"/>
  <c r="F237" i="3" s="1"/>
  <c r="C238" i="3"/>
  <c r="F238" i="3" s="1"/>
  <c r="C239" i="3"/>
  <c r="F239" i="3" s="1"/>
  <c r="C240" i="3"/>
  <c r="F240" i="3" s="1"/>
  <c r="C241" i="3"/>
  <c r="F241" i="3" s="1"/>
  <c r="C242" i="3"/>
  <c r="F242" i="3" s="1"/>
  <c r="C243" i="3"/>
  <c r="F243" i="3" s="1"/>
  <c r="C244" i="3"/>
  <c r="F244" i="3" s="1"/>
  <c r="C245" i="3"/>
  <c r="F245" i="3" s="1"/>
  <c r="C246" i="3"/>
  <c r="F246" i="3" s="1"/>
  <c r="C247" i="3"/>
  <c r="F247" i="3" s="1"/>
  <c r="C248" i="3"/>
  <c r="F248" i="3" s="1"/>
  <c r="C249" i="3"/>
  <c r="F249" i="3" s="1"/>
  <c r="C250" i="3"/>
  <c r="F250" i="3" s="1"/>
  <c r="C251" i="3"/>
  <c r="F251" i="3" s="1"/>
  <c r="C252" i="3"/>
  <c r="F252" i="3" s="1"/>
  <c r="C253" i="3"/>
  <c r="F253" i="3" s="1"/>
  <c r="C254" i="3"/>
  <c r="F254" i="3" s="1"/>
  <c r="C255" i="3"/>
  <c r="F255" i="3" s="1"/>
  <c r="C256" i="3"/>
  <c r="F256" i="3" s="1"/>
  <c r="C257" i="3"/>
  <c r="F257" i="3" s="1"/>
  <c r="C258" i="3"/>
  <c r="F258" i="3" s="1"/>
  <c r="C259" i="3"/>
  <c r="F259" i="3" s="1"/>
  <c r="C260" i="3"/>
  <c r="F260" i="3" s="1"/>
  <c r="C261" i="3"/>
  <c r="F261" i="3" s="1"/>
  <c r="C262" i="3"/>
  <c r="F262" i="3" s="1"/>
  <c r="C263" i="3"/>
  <c r="F263" i="3" s="1"/>
  <c r="C265" i="3"/>
  <c r="F265" i="3" s="1"/>
  <c r="C266" i="3"/>
  <c r="F266" i="3" s="1"/>
  <c r="C274" i="3"/>
  <c r="F274" i="3" s="1"/>
  <c r="C275" i="3"/>
  <c r="F275" i="3" s="1"/>
  <c r="C276" i="3"/>
  <c r="F276" i="3" s="1"/>
  <c r="C277" i="3"/>
  <c r="F277" i="3" s="1"/>
  <c r="C278" i="3"/>
  <c r="F278" i="3" s="1"/>
  <c r="C279" i="3"/>
  <c r="F279" i="3" s="1"/>
  <c r="C280" i="3"/>
  <c r="F280" i="3" s="1"/>
  <c r="C281" i="3"/>
  <c r="F281" i="3" s="1"/>
  <c r="C282" i="3"/>
  <c r="F282" i="3" s="1"/>
  <c r="C283" i="3"/>
  <c r="F283" i="3" s="1"/>
  <c r="C3" i="3"/>
  <c r="F4" i="3" s="1"/>
  <c r="M6" i="3"/>
  <c r="D44" i="11" s="1"/>
  <c r="D3" i="3"/>
  <c r="F289" i="3" s="1"/>
  <c r="B4" i="2"/>
  <c r="D16" i="2" s="1"/>
  <c r="F16" i="2" s="1"/>
  <c r="C4" i="19"/>
  <c r="D3" i="17"/>
  <c r="C51" i="17" s="1"/>
  <c r="E63" i="17" s="1"/>
  <c r="D3" i="14"/>
  <c r="E10" i="14" s="1"/>
  <c r="F10" i="14" s="1"/>
  <c r="F3" i="14" s="1"/>
  <c r="D3" i="13"/>
  <c r="C51" i="13" s="1"/>
  <c r="E63" i="13" s="1"/>
  <c r="D11" i="2"/>
  <c r="E11" i="2" s="1"/>
  <c r="M3" i="17"/>
  <c r="L5" i="17"/>
  <c r="L6" i="17" s="1"/>
  <c r="M6" i="17" s="1"/>
  <c r="L7" i="17"/>
  <c r="M7" i="17" s="1"/>
  <c r="M3" i="14"/>
  <c r="L5" i="14" s="1"/>
  <c r="M3" i="13"/>
  <c r="L5" i="13" s="1"/>
  <c r="E14" i="14"/>
  <c r="C68" i="13"/>
  <c r="F66" i="13"/>
  <c r="G66" i="13" s="1"/>
  <c r="C68" i="17"/>
  <c r="B9" i="17"/>
  <c r="H53" i="17"/>
  <c r="D68" i="17"/>
  <c r="G66" i="17"/>
  <c r="G53" i="17"/>
  <c r="F85" i="14"/>
  <c r="G85" i="14" s="1"/>
  <c r="H88" i="14"/>
  <c r="H9" i="14" s="1"/>
  <c r="G88" i="14"/>
  <c r="D68" i="13"/>
  <c r="B9" i="13" s="1"/>
  <c r="F581" i="3"/>
  <c r="G9" i="14"/>
  <c r="M282" i="3"/>
  <c r="M283" i="3"/>
  <c r="M4" i="3"/>
  <c r="M5"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D106" i="11" s="1"/>
  <c r="M164" i="3"/>
  <c r="M165" i="3"/>
  <c r="M166" i="3"/>
  <c r="M167" i="3"/>
  <c r="M168" i="3"/>
  <c r="M169" i="3"/>
  <c r="M170" i="3"/>
  <c r="M171" i="3"/>
  <c r="M172" i="3"/>
  <c r="M173" i="3"/>
  <c r="M174" i="3"/>
  <c r="M175" i="3"/>
  <c r="M176" i="3"/>
  <c r="M177" i="3"/>
  <c r="M178" i="3"/>
  <c r="M179" i="3"/>
  <c r="D183" i="11" s="1"/>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D166" i="11" s="1"/>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5" i="3"/>
  <c r="M266" i="3"/>
  <c r="M274" i="3"/>
  <c r="M275" i="3"/>
  <c r="M276" i="3"/>
  <c r="M277" i="3"/>
  <c r="M278" i="3"/>
  <c r="M279" i="3"/>
  <c r="M280" i="3"/>
  <c r="M281" i="3"/>
  <c r="M3" i="3"/>
  <c r="G53" i="13"/>
  <c r="E16" i="14"/>
  <c r="E13" i="14"/>
  <c r="E20" i="14"/>
  <c r="E19" i="14"/>
  <c r="E18" i="14"/>
  <c r="E17" i="14"/>
  <c r="E15" i="14"/>
  <c r="L12" i="17"/>
  <c r="M12" i="17"/>
  <c r="L18" i="17"/>
  <c r="M18" i="17" s="1"/>
  <c r="L13" i="17"/>
  <c r="M13" i="17" s="1"/>
  <c r="L17" i="17"/>
  <c r="M17" i="17" s="1"/>
  <c r="L20" i="17"/>
  <c r="M20" i="17"/>
  <c r="M5" i="17"/>
  <c r="L14" i="17"/>
  <c r="M14" i="17" s="1"/>
  <c r="L19" i="17"/>
  <c r="M19" i="17" s="1"/>
  <c r="L15" i="17"/>
  <c r="M15" i="17"/>
  <c r="L11" i="17"/>
  <c r="M11" i="17" s="1"/>
  <c r="L23" i="17"/>
  <c r="M23" i="17"/>
  <c r="D247" i="11" l="1"/>
  <c r="D140" i="11"/>
  <c r="BP140" i="11" s="1"/>
  <c r="D117" i="11"/>
  <c r="D126" i="11"/>
  <c r="D160" i="11"/>
  <c r="BX160" i="11" s="1"/>
  <c r="D147" i="11"/>
  <c r="BP147" i="11" s="1"/>
  <c r="N69" i="3"/>
  <c r="N11" i="3"/>
  <c r="N20" i="3"/>
  <c r="N37" i="3"/>
  <c r="N274" i="3"/>
  <c r="N157" i="3"/>
  <c r="N137" i="3"/>
  <c r="N71" i="3"/>
  <c r="N250" i="3"/>
  <c r="N112" i="3"/>
  <c r="N193" i="3"/>
  <c r="N128" i="3"/>
  <c r="N38" i="3"/>
  <c r="N120" i="3"/>
  <c r="N265" i="3"/>
  <c r="N263" i="3"/>
  <c r="N187" i="3"/>
  <c r="N9" i="3"/>
  <c r="N103" i="3"/>
  <c r="N257" i="3"/>
  <c r="N262" i="3"/>
  <c r="N178" i="3"/>
  <c r="N168" i="3"/>
  <c r="N80" i="3"/>
  <c r="N172" i="3"/>
  <c r="N82" i="3"/>
  <c r="N147" i="3"/>
  <c r="N205" i="3"/>
  <c r="N66" i="3"/>
  <c r="N230" i="3"/>
  <c r="N253" i="3"/>
  <c r="N33" i="3"/>
  <c r="N204" i="3"/>
  <c r="N176" i="3"/>
  <c r="N142" i="3"/>
  <c r="N62" i="3"/>
  <c r="N127" i="3"/>
  <c r="N92" i="3"/>
  <c r="N40" i="3"/>
  <c r="N282" i="3"/>
  <c r="N243" i="3"/>
  <c r="N184" i="3"/>
  <c r="N101" i="3"/>
  <c r="N195" i="3"/>
  <c r="N114" i="3"/>
  <c r="N60" i="3"/>
  <c r="N234" i="3"/>
  <c r="N109" i="3"/>
  <c r="N44" i="3"/>
  <c r="N134" i="3"/>
  <c r="N31" i="3"/>
  <c r="N10" i="3"/>
  <c r="N7" i="3"/>
  <c r="N189" i="3"/>
  <c r="N174" i="3"/>
  <c r="N202" i="3"/>
  <c r="N133" i="3"/>
  <c r="N110" i="3"/>
  <c r="N106" i="3"/>
  <c r="N170" i="3"/>
  <c r="N216" i="3"/>
  <c r="N140" i="3"/>
  <c r="N252" i="3"/>
  <c r="N237" i="3"/>
  <c r="N182" i="3"/>
  <c r="N118" i="3"/>
  <c r="N63" i="3"/>
  <c r="N61" i="3"/>
  <c r="N84" i="3"/>
  <c r="N4" i="3"/>
  <c r="N23" i="3"/>
  <c r="N64" i="3"/>
  <c r="N28" i="3"/>
  <c r="N39" i="3"/>
  <c r="N283" i="3"/>
  <c r="D296" i="16"/>
  <c r="G868" i="3" s="1"/>
  <c r="N259" i="3"/>
  <c r="N177" i="3"/>
  <c r="N217" i="3"/>
  <c r="N119" i="3"/>
  <c r="N116" i="3"/>
  <c r="N254" i="3"/>
  <c r="N239" i="3"/>
  <c r="N233" i="3"/>
  <c r="N121" i="3"/>
  <c r="N207" i="3"/>
  <c r="N111" i="3"/>
  <c r="D295" i="16"/>
  <c r="G867" i="3" s="1"/>
  <c r="N67" i="3"/>
  <c r="N81" i="3"/>
  <c r="N43" i="3"/>
  <c r="N22" i="3"/>
  <c r="N275" i="3"/>
  <c r="N209" i="3"/>
  <c r="N183" i="3"/>
  <c r="N264" i="3"/>
  <c r="N232" i="3"/>
  <c r="N171" i="3"/>
  <c r="N105" i="3"/>
  <c r="N266" i="3"/>
  <c r="N246" i="3"/>
  <c r="N255" i="3"/>
  <c r="N256" i="3"/>
  <c r="N162" i="3"/>
  <c r="N244" i="3"/>
  <c r="N225" i="3"/>
  <c r="N89" i="3"/>
  <c r="N17" i="3"/>
  <c r="N26" i="3"/>
  <c r="N104" i="3"/>
  <c r="N12" i="3"/>
  <c r="N48" i="3"/>
  <c r="N8" i="3"/>
  <c r="N281" i="3"/>
  <c r="N214" i="3"/>
  <c r="N228" i="3"/>
  <c r="N158" i="3"/>
  <c r="N138" i="3"/>
  <c r="N117" i="3"/>
  <c r="N242" i="3"/>
  <c r="N161" i="3"/>
  <c r="N194" i="3"/>
  <c r="N179" i="3"/>
  <c r="N249" i="3"/>
  <c r="N186" i="3"/>
  <c r="N99" i="3"/>
  <c r="N102" i="3"/>
  <c r="N74" i="3"/>
  <c r="N85" i="3"/>
  <c r="N68" i="3"/>
  <c r="N59" i="3"/>
  <c r="N15" i="3"/>
  <c r="N132" i="3"/>
  <c r="N3" i="3"/>
  <c r="D293" i="16"/>
  <c r="G865" i="3" s="1"/>
  <c r="N19" i="3"/>
  <c r="N16" i="3"/>
  <c r="N108" i="3"/>
  <c r="N220" i="3"/>
  <c r="N213" i="3"/>
  <c r="N163" i="3"/>
  <c r="N196" i="3"/>
  <c r="N144" i="3"/>
  <c r="N113" i="3"/>
  <c r="N65" i="3"/>
  <c r="N86" i="3"/>
  <c r="N77" i="3"/>
  <c r="N32" i="3"/>
  <c r="N167" i="3"/>
  <c r="N70" i="3"/>
  <c r="N49" i="3"/>
  <c r="N236" i="3"/>
  <c r="N241" i="3"/>
  <c r="N190" i="3"/>
  <c r="N223" i="3"/>
  <c r="N150" i="3"/>
  <c r="N164" i="3"/>
  <c r="N154" i="3"/>
  <c r="N261" i="3"/>
  <c r="N151" i="3"/>
  <c r="N136" i="3"/>
  <c r="N165" i="3"/>
  <c r="N90" i="3"/>
  <c r="D294" i="16"/>
  <c r="G866" i="3" s="1"/>
  <c r="N21" i="3"/>
  <c r="N206" i="3"/>
  <c r="N5" i="3"/>
  <c r="N229" i="3"/>
  <c r="N139" i="3"/>
  <c r="N143" i="3"/>
  <c r="N169" i="3"/>
  <c r="N122" i="3"/>
  <c r="N83" i="3"/>
  <c r="N27" i="3"/>
  <c r="N258" i="3"/>
  <c r="N175" i="3"/>
  <c r="BH140" i="11"/>
  <c r="BX140" i="11"/>
  <c r="BI140" i="11"/>
  <c r="BQ140" i="11"/>
  <c r="BY140" i="11"/>
  <c r="BJ140" i="11"/>
  <c r="BR140" i="11"/>
  <c r="BZ140" i="11"/>
  <c r="BC140" i="11"/>
  <c r="BK140" i="11"/>
  <c r="BS140" i="11"/>
  <c r="BD140" i="11"/>
  <c r="BL140" i="11"/>
  <c r="BT140" i="11"/>
  <c r="BE140" i="11"/>
  <c r="BM140" i="11"/>
  <c r="BU140" i="11"/>
  <c r="BF140" i="11"/>
  <c r="BN140" i="11"/>
  <c r="BV140" i="11"/>
  <c r="BG140" i="11"/>
  <c r="BO140" i="11"/>
  <c r="BW140" i="11"/>
  <c r="BP160" i="11"/>
  <c r="BY160" i="11"/>
  <c r="BZ160" i="11"/>
  <c r="BC160" i="11"/>
  <c r="BK160" i="11"/>
  <c r="BS160" i="11"/>
  <c r="BD160" i="11"/>
  <c r="BL160" i="11"/>
  <c r="BT160" i="11"/>
  <c r="BE160" i="11"/>
  <c r="BM160" i="11"/>
  <c r="BU160" i="11"/>
  <c r="BF160" i="11"/>
  <c r="BN160" i="11"/>
  <c r="BV160" i="11"/>
  <c r="BG160" i="11"/>
  <c r="BO160" i="11"/>
  <c r="BW160" i="11"/>
  <c r="BZ147" i="11"/>
  <c r="BN147" i="11"/>
  <c r="BH183" i="11"/>
  <c r="BP183" i="11"/>
  <c r="BX183" i="11"/>
  <c r="BI183" i="11"/>
  <c r="BQ183" i="11"/>
  <c r="BY183" i="11"/>
  <c r="BJ183" i="11"/>
  <c r="BR183" i="11"/>
  <c r="BZ183" i="11"/>
  <c r="BC183" i="11"/>
  <c r="BK183" i="11"/>
  <c r="BS183" i="11"/>
  <c r="BD183" i="11"/>
  <c r="BL183" i="11"/>
  <c r="BT183" i="11"/>
  <c r="BF183" i="11"/>
  <c r="BN183" i="11"/>
  <c r="BV183" i="11"/>
  <c r="BU183" i="11"/>
  <c r="BW183" i="11"/>
  <c r="BE183" i="11"/>
  <c r="BG183" i="11"/>
  <c r="BO183" i="11"/>
  <c r="BM183" i="11"/>
  <c r="BJ106" i="11"/>
  <c r="BR106" i="11"/>
  <c r="BZ106" i="11"/>
  <c r="BC106" i="11"/>
  <c r="BK106" i="11"/>
  <c r="BS106" i="11"/>
  <c r="BD106" i="11"/>
  <c r="BL106" i="11"/>
  <c r="BT106" i="11"/>
  <c r="BE106" i="11"/>
  <c r="BM106" i="11"/>
  <c r="BU106" i="11"/>
  <c r="BF106" i="11"/>
  <c r="BN106" i="11"/>
  <c r="BV106" i="11"/>
  <c r="BH106" i="11"/>
  <c r="BP106" i="11"/>
  <c r="BX106" i="11"/>
  <c r="BO106" i="11"/>
  <c r="BQ106" i="11"/>
  <c r="BW106" i="11"/>
  <c r="BY106" i="11"/>
  <c r="BG106" i="11"/>
  <c r="BI106" i="11"/>
  <c r="BC44" i="11"/>
  <c r="BK44" i="11"/>
  <c r="BS44" i="11"/>
  <c r="BD44" i="11"/>
  <c r="BL44" i="11"/>
  <c r="BT44" i="11"/>
  <c r="BE44" i="11"/>
  <c r="BM44" i="11"/>
  <c r="BU44" i="11"/>
  <c r="BF44" i="11"/>
  <c r="BN44" i="11"/>
  <c r="BV44" i="11"/>
  <c r="BG44" i="11"/>
  <c r="BO44" i="11"/>
  <c r="BW44" i="11"/>
  <c r="BI44" i="11"/>
  <c r="BQ44" i="11"/>
  <c r="BY44" i="11"/>
  <c r="BZ44" i="11"/>
  <c r="BH44" i="11"/>
  <c r="BJ44" i="11"/>
  <c r="BP44" i="11"/>
  <c r="BR44" i="11"/>
  <c r="BX44" i="11"/>
  <c r="BJ117" i="11"/>
  <c r="BR117" i="11"/>
  <c r="BZ117" i="11"/>
  <c r="BC117" i="11"/>
  <c r="BK117" i="11"/>
  <c r="BS117" i="11"/>
  <c r="BE117" i="11"/>
  <c r="BM117" i="11"/>
  <c r="BU117" i="11"/>
  <c r="BI117" i="11"/>
  <c r="BW117" i="11"/>
  <c r="BL117" i="11"/>
  <c r="BX117" i="11"/>
  <c r="BN117" i="11"/>
  <c r="BY117" i="11"/>
  <c r="BO117" i="11"/>
  <c r="BD117" i="11"/>
  <c r="BP117" i="11"/>
  <c r="BF117" i="11"/>
  <c r="BQ117" i="11"/>
  <c r="BG117" i="11"/>
  <c r="BT117" i="11"/>
  <c r="BH117" i="11"/>
  <c r="BV117" i="11"/>
  <c r="BH166" i="11"/>
  <c r="BP166" i="11"/>
  <c r="BX166" i="11"/>
  <c r="BI166" i="11"/>
  <c r="BQ166" i="11"/>
  <c r="BY166" i="11"/>
  <c r="BJ166" i="11"/>
  <c r="BR166" i="11"/>
  <c r="BZ166" i="11"/>
  <c r="BC166" i="11"/>
  <c r="BK166" i="11"/>
  <c r="BS166" i="11"/>
  <c r="BD166" i="11"/>
  <c r="BL166" i="11"/>
  <c r="BT166" i="11"/>
  <c r="BE166" i="11"/>
  <c r="BM166" i="11"/>
  <c r="BU166" i="11"/>
  <c r="BF166" i="11"/>
  <c r="BN166" i="11"/>
  <c r="BV166" i="11"/>
  <c r="BG166" i="11"/>
  <c r="BO166" i="11"/>
  <c r="BW166" i="11"/>
  <c r="BJ126" i="11"/>
  <c r="BR126" i="11"/>
  <c r="BZ126" i="11"/>
  <c r="BE126" i="11"/>
  <c r="BN126" i="11"/>
  <c r="BW126" i="11"/>
  <c r="BF126" i="11"/>
  <c r="BO126" i="11"/>
  <c r="BX126" i="11"/>
  <c r="BG126" i="11"/>
  <c r="BP126" i="11"/>
  <c r="BY126" i="11"/>
  <c r="BH126" i="11"/>
  <c r="BQ126" i="11"/>
  <c r="BI126" i="11"/>
  <c r="BS126" i="11"/>
  <c r="BK126" i="11"/>
  <c r="BT126" i="11"/>
  <c r="BC126" i="11"/>
  <c r="BL126" i="11"/>
  <c r="BU126" i="11"/>
  <c r="BM126" i="11"/>
  <c r="BV126" i="11"/>
  <c r="BD126" i="11"/>
  <c r="BI247" i="11"/>
  <c r="BQ247" i="11"/>
  <c r="BY247" i="11"/>
  <c r="BC247" i="11"/>
  <c r="BK247" i="11"/>
  <c r="BS247" i="11"/>
  <c r="BE247" i="11"/>
  <c r="BO247" i="11"/>
  <c r="BZ247" i="11"/>
  <c r="BF247" i="11"/>
  <c r="BP247" i="11"/>
  <c r="BG247" i="11"/>
  <c r="BR247" i="11"/>
  <c r="BH247" i="11"/>
  <c r="BT247" i="11"/>
  <c r="BJ247" i="11"/>
  <c r="BU247" i="11"/>
  <c r="BM247" i="11"/>
  <c r="BW247" i="11"/>
  <c r="BD247" i="11"/>
  <c r="BL247" i="11"/>
  <c r="BV247" i="11"/>
  <c r="BN247" i="11"/>
  <c r="BX247" i="11"/>
  <c r="E58" i="13"/>
  <c r="F58" i="13" s="1"/>
  <c r="B50" i="13" s="1"/>
  <c r="F3" i="13" s="1"/>
  <c r="H63" i="17"/>
  <c r="L10" i="17"/>
  <c r="M10" i="17" s="1"/>
  <c r="L21" i="17"/>
  <c r="M21" i="17" s="1"/>
  <c r="L16" i="17"/>
  <c r="M16" i="17" s="1"/>
  <c r="L8" i="17"/>
  <c r="M8" i="17" s="1"/>
  <c r="L9" i="17"/>
  <c r="M9" i="17" s="1"/>
  <c r="L22" i="17"/>
  <c r="M22" i="17" s="1"/>
  <c r="D237" i="11"/>
  <c r="D170" i="11"/>
  <c r="D94" i="11"/>
  <c r="D103" i="11"/>
  <c r="D90" i="11"/>
  <c r="D89" i="11"/>
  <c r="D249" i="11"/>
  <c r="D225" i="11"/>
  <c r="D175" i="11"/>
  <c r="D257" i="11"/>
  <c r="D234" i="11"/>
  <c r="D104" i="11"/>
  <c r="D111" i="11"/>
  <c r="D180" i="11"/>
  <c r="D130" i="11"/>
  <c r="D158" i="11"/>
  <c r="D177" i="11"/>
  <c r="D92" i="11"/>
  <c r="D122" i="11"/>
  <c r="D164" i="11"/>
  <c r="D228" i="11"/>
  <c r="D98" i="11"/>
  <c r="D226" i="11"/>
  <c r="D65" i="11"/>
  <c r="D255" i="11"/>
  <c r="D121" i="11"/>
  <c r="D162" i="11"/>
  <c r="D86" i="11"/>
  <c r="D172" i="11"/>
  <c r="D187" i="11"/>
  <c r="D155" i="11"/>
  <c r="D123" i="11"/>
  <c r="D221" i="11"/>
  <c r="D248" i="11"/>
  <c r="D163" i="11"/>
  <c r="D189" i="11"/>
  <c r="D139" i="11"/>
  <c r="D119" i="11"/>
  <c r="D87" i="11"/>
  <c r="D169" i="11"/>
  <c r="D134" i="11"/>
  <c r="D242" i="11"/>
  <c r="D128" i="11"/>
  <c r="D250" i="11"/>
  <c r="D231" i="11"/>
  <c r="D171" i="11"/>
  <c r="D102" i="11"/>
  <c r="D261" i="11"/>
  <c r="D232" i="11"/>
  <c r="D184" i="11"/>
  <c r="D149" i="11"/>
  <c r="D93" i="11"/>
  <c r="D222" i="11"/>
  <c r="D136" i="11"/>
  <c r="D150" i="11"/>
  <c r="D240" i="11"/>
  <c r="D233" i="11"/>
  <c r="D218" i="11"/>
  <c r="D186" i="11"/>
  <c r="D57" i="11"/>
  <c r="D53" i="11"/>
  <c r="D262" i="11"/>
  <c r="D168" i="11"/>
  <c r="D161" i="11"/>
  <c r="D254" i="11"/>
  <c r="D143" i="11"/>
  <c r="D179" i="11"/>
  <c r="D176" i="11"/>
  <c r="D108" i="11"/>
  <c r="D256" i="11"/>
  <c r="D211" i="11"/>
  <c r="D253" i="11"/>
  <c r="D110" i="11"/>
  <c r="D82" i="11"/>
  <c r="D107" i="11"/>
  <c r="D238" i="11"/>
  <c r="L11" i="14"/>
  <c r="M11" i="14" s="1"/>
  <c r="L6" i="14"/>
  <c r="M6" i="14" s="1"/>
  <c r="L20" i="14"/>
  <c r="M20" i="14" s="1"/>
  <c r="M5" i="14"/>
  <c r="L10" i="14"/>
  <c r="M10" i="14" s="1"/>
  <c r="L15" i="14"/>
  <c r="M15" i="14" s="1"/>
  <c r="L7" i="14"/>
  <c r="M7" i="14" s="1"/>
  <c r="L18" i="14"/>
  <c r="M18" i="14" s="1"/>
  <c r="L17" i="14"/>
  <c r="M17" i="14" s="1"/>
  <c r="L21" i="14"/>
  <c r="M21" i="14" s="1"/>
  <c r="L12" i="14"/>
  <c r="M12" i="14" s="1"/>
  <c r="L9" i="14"/>
  <c r="M9" i="14" s="1"/>
  <c r="L14" i="14"/>
  <c r="M14" i="14" s="1"/>
  <c r="L23" i="14"/>
  <c r="M23" i="14" s="1"/>
  <c r="L19" i="14"/>
  <c r="M19" i="14" s="1"/>
  <c r="L13" i="14"/>
  <c r="M13" i="14" s="1"/>
  <c r="L16" i="14"/>
  <c r="M16" i="14" s="1"/>
  <c r="L22" i="14"/>
  <c r="M22" i="14" s="1"/>
  <c r="L8" i="14"/>
  <c r="M8" i="14" s="1"/>
  <c r="B22" i="14"/>
  <c r="D252" i="11"/>
  <c r="D88" i="11"/>
  <c r="D235" i="11"/>
  <c r="D223" i="11"/>
  <c r="D61" i="11"/>
  <c r="D54" i="11"/>
  <c r="D173" i="11"/>
  <c r="D76" i="11"/>
  <c r="D63" i="11"/>
  <c r="D100" i="11"/>
  <c r="D165" i="11"/>
  <c r="D133" i="11"/>
  <c r="D258" i="11"/>
  <c r="D260" i="11"/>
  <c r="D259" i="11"/>
  <c r="D263" i="11"/>
  <c r="D159" i="11"/>
  <c r="D152" i="11"/>
  <c r="D251" i="11"/>
  <c r="D113" i="11"/>
  <c r="D244" i="11"/>
  <c r="D142" i="11"/>
  <c r="D132" i="11"/>
  <c r="D131" i="11"/>
  <c r="D118" i="11"/>
  <c r="D198" i="11"/>
  <c r="D137" i="11"/>
  <c r="D178" i="11"/>
  <c r="D193" i="11"/>
  <c r="D115" i="11"/>
  <c r="D224" i="11"/>
  <c r="D120" i="11"/>
  <c r="D195" i="11"/>
  <c r="D153" i="11"/>
  <c r="D191" i="11"/>
  <c r="D207" i="11"/>
  <c r="D151" i="11"/>
  <c r="D236" i="11"/>
  <c r="D181" i="11"/>
  <c r="D192" i="11"/>
  <c r="D145" i="11"/>
  <c r="D95" i="11"/>
  <c r="D109" i="11"/>
  <c r="D239" i="11"/>
  <c r="D97" i="11"/>
  <c r="D182" i="11"/>
  <c r="D201" i="11"/>
  <c r="D129" i="11"/>
  <c r="D204" i="11"/>
  <c r="D216" i="11"/>
  <c r="D194" i="11"/>
  <c r="D138" i="11"/>
  <c r="D212" i="11"/>
  <c r="D146" i="11"/>
  <c r="D213" i="11"/>
  <c r="D230" i="11"/>
  <c r="D206" i="11"/>
  <c r="D208" i="11"/>
  <c r="D190" i="11"/>
  <c r="D219" i="11"/>
  <c r="D185" i="11"/>
  <c r="D116" i="11"/>
  <c r="D91" i="11"/>
  <c r="D241" i="11"/>
  <c r="D156" i="11"/>
  <c r="D200" i="11"/>
  <c r="D199" i="11"/>
  <c r="D135" i="11"/>
  <c r="D101" i="11"/>
  <c r="D148" i="11"/>
  <c r="D202" i="11"/>
  <c r="D217" i="11"/>
  <c r="D154" i="11"/>
  <c r="D167" i="11"/>
  <c r="D243" i="11"/>
  <c r="D188" i="11"/>
  <c r="D144" i="11"/>
  <c r="D209" i="11"/>
  <c r="D227" i="11"/>
  <c r="D141" i="11"/>
  <c r="D174" i="11"/>
  <c r="D203" i="11"/>
  <c r="D205" i="11"/>
  <c r="D210" i="11"/>
  <c r="D124" i="11"/>
  <c r="D246" i="11"/>
  <c r="D105" i="11"/>
  <c r="D112" i="11"/>
  <c r="D114" i="11"/>
  <c r="D99" i="11"/>
  <c r="D96" i="11"/>
  <c r="D196" i="11"/>
  <c r="D214" i="11"/>
  <c r="D157" i="11"/>
  <c r="D215" i="11"/>
  <c r="D245" i="11"/>
  <c r="D197" i="11"/>
  <c r="D125" i="11"/>
  <c r="D229" i="11"/>
  <c r="D220" i="11"/>
  <c r="D83" i="11"/>
  <c r="D85" i="11"/>
  <c r="D70" i="11"/>
  <c r="D69" i="11"/>
  <c r="D84" i="11"/>
  <c r="D32" i="11"/>
  <c r="D30" i="11"/>
  <c r="D24" i="11"/>
  <c r="D39" i="11"/>
  <c r="D10" i="11"/>
  <c r="D21" i="11"/>
  <c r="D17" i="11"/>
  <c r="D35" i="11"/>
  <c r="D50" i="11"/>
  <c r="D16" i="11"/>
  <c r="D34" i="11"/>
  <c r="D26" i="11"/>
  <c r="D7" i="11"/>
  <c r="D64" i="11"/>
  <c r="D19" i="11"/>
  <c r="D49" i="11"/>
  <c r="D52" i="11"/>
  <c r="D4" i="11"/>
  <c r="D67" i="11"/>
  <c r="D58" i="11"/>
  <c r="D80" i="11"/>
  <c r="D56" i="11"/>
  <c r="D6" i="11"/>
  <c r="D43" i="11"/>
  <c r="D62" i="11"/>
  <c r="L18" i="13"/>
  <c r="M18" i="13" s="1"/>
  <c r="L23" i="13"/>
  <c r="M23" i="13" s="1"/>
  <c r="L15" i="13"/>
  <c r="M15" i="13" s="1"/>
  <c r="L20" i="13"/>
  <c r="M20" i="13" s="1"/>
  <c r="L14" i="13"/>
  <c r="M14" i="13" s="1"/>
  <c r="L13" i="13"/>
  <c r="M13" i="13" s="1"/>
  <c r="L8" i="13"/>
  <c r="M8" i="13" s="1"/>
  <c r="L19" i="13"/>
  <c r="M19" i="13" s="1"/>
  <c r="L17" i="13"/>
  <c r="M17" i="13" s="1"/>
  <c r="L22" i="13"/>
  <c r="M22" i="13" s="1"/>
  <c r="L11" i="13"/>
  <c r="M11" i="13" s="1"/>
  <c r="L21" i="13"/>
  <c r="M21" i="13" s="1"/>
  <c r="M5" i="13"/>
  <c r="L9" i="13"/>
  <c r="M9" i="13" s="1"/>
  <c r="L6" i="13"/>
  <c r="M6" i="13" s="1"/>
  <c r="L12" i="13"/>
  <c r="M12" i="13" s="1"/>
  <c r="L7" i="13"/>
  <c r="M7" i="13" s="1"/>
  <c r="L16" i="13"/>
  <c r="M16" i="13" s="1"/>
  <c r="L10" i="13"/>
  <c r="M10" i="13" s="1"/>
  <c r="D55" i="11"/>
  <c r="D77" i="11"/>
  <c r="D74" i="11"/>
  <c r="D60" i="11"/>
  <c r="D59" i="11"/>
  <c r="D66" i="11"/>
  <c r="D51" i="11"/>
  <c r="D73" i="11"/>
  <c r="D75" i="11"/>
  <c r="D72" i="11"/>
  <c r="D71" i="11"/>
  <c r="D81" i="11"/>
  <c r="D78" i="11"/>
  <c r="D79" i="11"/>
  <c r="D68" i="11"/>
  <c r="D18" i="11"/>
  <c r="D42" i="11"/>
  <c r="D11" i="11"/>
  <c r="D29" i="11"/>
  <c r="D9" i="11"/>
  <c r="D48" i="11"/>
  <c r="D23" i="11"/>
  <c r="D28" i="11"/>
  <c r="D31" i="11"/>
  <c r="D47" i="11"/>
  <c r="D46" i="11"/>
  <c r="D38" i="11"/>
  <c r="D5" i="11"/>
  <c r="D36" i="11"/>
  <c r="D33" i="11"/>
  <c r="D41" i="11"/>
  <c r="D15" i="11"/>
  <c r="D25" i="11"/>
  <c r="D37" i="11"/>
  <c r="D40" i="11"/>
  <c r="D14" i="11"/>
  <c r="D8" i="11"/>
  <c r="D20" i="11"/>
  <c r="D13" i="11"/>
  <c r="D45" i="11"/>
  <c r="D22" i="11"/>
  <c r="D12" i="11"/>
  <c r="D27" i="11"/>
  <c r="E58" i="17"/>
  <c r="F58" i="17" s="1"/>
  <c r="B50" i="17" s="1"/>
  <c r="F3" i="17" s="1"/>
  <c r="H53" i="13"/>
  <c r="D63" i="17"/>
  <c r="G63" i="17" s="1"/>
  <c r="F63" i="17"/>
  <c r="G10" i="14"/>
  <c r="D58" i="17"/>
  <c r="D60" i="17" s="1"/>
  <c r="E60" i="17" s="1"/>
  <c r="C11" i="2"/>
  <c r="C12" i="2" s="1"/>
  <c r="D12" i="2" s="1"/>
  <c r="D58" i="13"/>
  <c r="D62" i="13" s="1"/>
  <c r="E62" i="13" s="1"/>
  <c r="F62" i="13" s="1"/>
  <c r="E16" i="2"/>
  <c r="F63" i="13"/>
  <c r="D63" i="13"/>
  <c r="G63" i="13" s="1"/>
  <c r="I63" i="17"/>
  <c r="J63" i="17" s="1"/>
  <c r="H14" i="14"/>
  <c r="AD11" i="2"/>
  <c r="AF11" i="2"/>
  <c r="P11" i="2"/>
  <c r="AC11" i="2"/>
  <c r="K11" i="2"/>
  <c r="BO147" i="11" l="1"/>
  <c r="BK147" i="11"/>
  <c r="BV147" i="11"/>
  <c r="BC147" i="11"/>
  <c r="BM147" i="11"/>
  <c r="BF147" i="11"/>
  <c r="BR147" i="11"/>
  <c r="BG147" i="11"/>
  <c r="BT147" i="11"/>
  <c r="BY147" i="11"/>
  <c r="BE147" i="11"/>
  <c r="BL147" i="11"/>
  <c r="BQ147" i="11"/>
  <c r="BW147" i="11"/>
  <c r="BD147" i="11"/>
  <c r="BI147" i="11"/>
  <c r="BU147" i="11"/>
  <c r="BS147" i="11"/>
  <c r="BH147" i="11"/>
  <c r="BJ147" i="11"/>
  <c r="BX147" i="11"/>
  <c r="BR160" i="11"/>
  <c r="BJ160" i="11"/>
  <c r="BH160" i="11"/>
  <c r="BQ160" i="11"/>
  <c r="BI160" i="11"/>
  <c r="BC46" i="11"/>
  <c r="BK46" i="11"/>
  <c r="BS46" i="11"/>
  <c r="BD46" i="11"/>
  <c r="BL46" i="11"/>
  <c r="BT46" i="11"/>
  <c r="BE46" i="11"/>
  <c r="BM46" i="11"/>
  <c r="BU46" i="11"/>
  <c r="BF46" i="11"/>
  <c r="BN46" i="11"/>
  <c r="BV46" i="11"/>
  <c r="BG46" i="11"/>
  <c r="BO46" i="11"/>
  <c r="BW46" i="11"/>
  <c r="BI46" i="11"/>
  <c r="BQ46" i="11"/>
  <c r="BY46" i="11"/>
  <c r="BJ46" i="11"/>
  <c r="BP46" i="11"/>
  <c r="BR46" i="11"/>
  <c r="BX46" i="11"/>
  <c r="BZ46" i="11"/>
  <c r="BH46" i="11"/>
  <c r="BE64" i="11"/>
  <c r="BM64" i="11"/>
  <c r="BU64" i="11"/>
  <c r="BF64" i="11"/>
  <c r="BN64" i="11"/>
  <c r="BV64" i="11"/>
  <c r="BG64" i="11"/>
  <c r="BO64" i="11"/>
  <c r="BW64" i="11"/>
  <c r="BH64" i="11"/>
  <c r="BP64" i="11"/>
  <c r="BX64" i="11"/>
  <c r="BI64" i="11"/>
  <c r="BQ64" i="11"/>
  <c r="BY64" i="11"/>
  <c r="BC64" i="11"/>
  <c r="BK64" i="11"/>
  <c r="BS64" i="11"/>
  <c r="BL64" i="11"/>
  <c r="BR64" i="11"/>
  <c r="BT64" i="11"/>
  <c r="BZ64" i="11"/>
  <c r="BD64" i="11"/>
  <c r="BJ64" i="11"/>
  <c r="BH202" i="11"/>
  <c r="BP202" i="11"/>
  <c r="BX202" i="11"/>
  <c r="BI202" i="11"/>
  <c r="BQ202" i="11"/>
  <c r="BY202" i="11"/>
  <c r="BJ202" i="11"/>
  <c r="BR202" i="11"/>
  <c r="BZ202" i="11"/>
  <c r="BC202" i="11"/>
  <c r="BK202" i="11"/>
  <c r="BS202" i="11"/>
  <c r="BD202" i="11"/>
  <c r="BL202" i="11"/>
  <c r="BT202" i="11"/>
  <c r="BV202" i="11"/>
  <c r="BE202" i="11"/>
  <c r="BW202" i="11"/>
  <c r="BF202" i="11"/>
  <c r="BG202" i="11"/>
  <c r="BM202" i="11"/>
  <c r="BN202" i="11"/>
  <c r="BU202" i="11"/>
  <c r="BO202" i="11"/>
  <c r="BH132" i="11"/>
  <c r="BP132" i="11"/>
  <c r="BX132" i="11"/>
  <c r="BI132" i="11"/>
  <c r="BQ132" i="11"/>
  <c r="BY132" i="11"/>
  <c r="BJ132" i="11"/>
  <c r="BR132" i="11"/>
  <c r="BZ132" i="11"/>
  <c r="BC132" i="11"/>
  <c r="BK132" i="11"/>
  <c r="BS132" i="11"/>
  <c r="BD132" i="11"/>
  <c r="BL132" i="11"/>
  <c r="BT132" i="11"/>
  <c r="BE132" i="11"/>
  <c r="BM132" i="11"/>
  <c r="BU132" i="11"/>
  <c r="BF132" i="11"/>
  <c r="BN132" i="11"/>
  <c r="BV132" i="11"/>
  <c r="BG132" i="11"/>
  <c r="BO132" i="11"/>
  <c r="BW132" i="11"/>
  <c r="BI225" i="11"/>
  <c r="BQ225" i="11"/>
  <c r="BY225" i="11"/>
  <c r="BJ225" i="11"/>
  <c r="BC225" i="11"/>
  <c r="BK225" i="11"/>
  <c r="BS225" i="11"/>
  <c r="BE225" i="11"/>
  <c r="BM225" i="11"/>
  <c r="BU225" i="11"/>
  <c r="BF225" i="11"/>
  <c r="BN225" i="11"/>
  <c r="BV225" i="11"/>
  <c r="BO225" i="11"/>
  <c r="BP225" i="11"/>
  <c r="BR225" i="11"/>
  <c r="BT225" i="11"/>
  <c r="BD225" i="11"/>
  <c r="BW225" i="11"/>
  <c r="BH225" i="11"/>
  <c r="BZ225" i="11"/>
  <c r="BG225" i="11"/>
  <c r="BL225" i="11"/>
  <c r="BX225" i="11"/>
  <c r="BE75" i="11"/>
  <c r="BM75" i="11"/>
  <c r="BU75" i="11"/>
  <c r="BF75" i="11"/>
  <c r="BN75" i="11"/>
  <c r="BV75" i="11"/>
  <c r="BK75" i="11"/>
  <c r="BW75" i="11"/>
  <c r="BL75" i="11"/>
  <c r="BX75" i="11"/>
  <c r="BC75" i="11"/>
  <c r="BO75" i="11"/>
  <c r="BY75" i="11"/>
  <c r="BD75" i="11"/>
  <c r="BP75" i="11"/>
  <c r="BZ75" i="11"/>
  <c r="BG75" i="11"/>
  <c r="BQ75" i="11"/>
  <c r="BH75" i="11"/>
  <c r="BI75" i="11"/>
  <c r="BS75" i="11"/>
  <c r="BJ75" i="11"/>
  <c r="BR75" i="11"/>
  <c r="BT75" i="11"/>
  <c r="BH157" i="11"/>
  <c r="BP157" i="11"/>
  <c r="BX157" i="11"/>
  <c r="BI157" i="11"/>
  <c r="BQ157" i="11"/>
  <c r="BY157" i="11"/>
  <c r="BJ157" i="11"/>
  <c r="BR157" i="11"/>
  <c r="BZ157" i="11"/>
  <c r="BC157" i="11"/>
  <c r="BK157" i="11"/>
  <c r="BD157" i="11"/>
  <c r="BL157" i="11"/>
  <c r="BT157" i="11"/>
  <c r="BF157" i="11"/>
  <c r="BV157" i="11"/>
  <c r="BE157" i="11"/>
  <c r="BW157" i="11"/>
  <c r="BG157" i="11"/>
  <c r="BM157" i="11"/>
  <c r="BN157" i="11"/>
  <c r="BO157" i="11"/>
  <c r="BS157" i="11"/>
  <c r="BU157" i="11"/>
  <c r="BI246" i="11"/>
  <c r="BQ246" i="11"/>
  <c r="BY246" i="11"/>
  <c r="BC246" i="11"/>
  <c r="BK246" i="11"/>
  <c r="BS246" i="11"/>
  <c r="BG246" i="11"/>
  <c r="BR246" i="11"/>
  <c r="BH246" i="11"/>
  <c r="BT246" i="11"/>
  <c r="BJ246" i="11"/>
  <c r="BU246" i="11"/>
  <c r="BL246" i="11"/>
  <c r="BV246" i="11"/>
  <c r="BM246" i="11"/>
  <c r="BW246" i="11"/>
  <c r="BE246" i="11"/>
  <c r="BO246" i="11"/>
  <c r="BZ246" i="11"/>
  <c r="BN246" i="11"/>
  <c r="BP246" i="11"/>
  <c r="BX246" i="11"/>
  <c r="BD246" i="11"/>
  <c r="BF246" i="11"/>
  <c r="BI209" i="11"/>
  <c r="BQ209" i="11"/>
  <c r="BY209" i="11"/>
  <c r="BJ209" i="11"/>
  <c r="BR209" i="11"/>
  <c r="BZ209" i="11"/>
  <c r="BC209" i="11"/>
  <c r="BK209" i="11"/>
  <c r="BS209" i="11"/>
  <c r="BD209" i="11"/>
  <c r="BL209" i="11"/>
  <c r="BT209" i="11"/>
  <c r="BE209" i="11"/>
  <c r="BM209" i="11"/>
  <c r="BU209" i="11"/>
  <c r="BF209" i="11"/>
  <c r="BN209" i="11"/>
  <c r="BV209" i="11"/>
  <c r="BH209" i="11"/>
  <c r="BP209" i="11"/>
  <c r="BX209" i="11"/>
  <c r="BO209" i="11"/>
  <c r="BW209" i="11"/>
  <c r="BG209" i="11"/>
  <c r="BH148" i="11"/>
  <c r="BP148" i="11"/>
  <c r="BX148" i="11"/>
  <c r="BI148" i="11"/>
  <c r="BQ148" i="11"/>
  <c r="BY148" i="11"/>
  <c r="BJ148" i="11"/>
  <c r="BR148" i="11"/>
  <c r="BZ148" i="11"/>
  <c r="BC148" i="11"/>
  <c r="BK148" i="11"/>
  <c r="BS148" i="11"/>
  <c r="BD148" i="11"/>
  <c r="BL148" i="11"/>
  <c r="BT148" i="11"/>
  <c r="BF148" i="11"/>
  <c r="BN148" i="11"/>
  <c r="BV148" i="11"/>
  <c r="BW148" i="11"/>
  <c r="BE148" i="11"/>
  <c r="BG148" i="11"/>
  <c r="BM148" i="11"/>
  <c r="BO148" i="11"/>
  <c r="BU148" i="11"/>
  <c r="BJ116" i="11"/>
  <c r="BR116" i="11"/>
  <c r="BZ116" i="11"/>
  <c r="BC116" i="11"/>
  <c r="BK116" i="11"/>
  <c r="BS116" i="11"/>
  <c r="BD116" i="11"/>
  <c r="BE116" i="11"/>
  <c r="BM116" i="11"/>
  <c r="BU116" i="11"/>
  <c r="BH116" i="11"/>
  <c r="BV116" i="11"/>
  <c r="BI116" i="11"/>
  <c r="BW116" i="11"/>
  <c r="BL116" i="11"/>
  <c r="BX116" i="11"/>
  <c r="BN116" i="11"/>
  <c r="BY116" i="11"/>
  <c r="BO116" i="11"/>
  <c r="BP116" i="11"/>
  <c r="BF116" i="11"/>
  <c r="BQ116" i="11"/>
  <c r="BG116" i="11"/>
  <c r="BT116" i="11"/>
  <c r="BH146" i="11"/>
  <c r="BP146" i="11"/>
  <c r="BX146" i="11"/>
  <c r="BI146" i="11"/>
  <c r="BQ146" i="11"/>
  <c r="BY146" i="11"/>
  <c r="BJ146" i="11"/>
  <c r="BR146" i="11"/>
  <c r="BZ146" i="11"/>
  <c r="BC146" i="11"/>
  <c r="BK146" i="11"/>
  <c r="BS146" i="11"/>
  <c r="BD146" i="11"/>
  <c r="BL146" i="11"/>
  <c r="BT146" i="11"/>
  <c r="BF146" i="11"/>
  <c r="BN146" i="11"/>
  <c r="BV146" i="11"/>
  <c r="BG146" i="11"/>
  <c r="BM146" i="11"/>
  <c r="BO146" i="11"/>
  <c r="BU146" i="11"/>
  <c r="BW146" i="11"/>
  <c r="BE146" i="11"/>
  <c r="BH182" i="11"/>
  <c r="BP182" i="11"/>
  <c r="BX182" i="11"/>
  <c r="BI182" i="11"/>
  <c r="BQ182" i="11"/>
  <c r="BY182" i="11"/>
  <c r="BJ182" i="11"/>
  <c r="BR182" i="11"/>
  <c r="BZ182" i="11"/>
  <c r="BC182" i="11"/>
  <c r="BK182" i="11"/>
  <c r="BS182" i="11"/>
  <c r="BD182" i="11"/>
  <c r="BL182" i="11"/>
  <c r="BT182" i="11"/>
  <c r="BF182" i="11"/>
  <c r="BN182" i="11"/>
  <c r="BV182" i="11"/>
  <c r="BM182" i="11"/>
  <c r="BO182" i="11"/>
  <c r="BU182" i="11"/>
  <c r="BW182" i="11"/>
  <c r="BG182" i="11"/>
  <c r="BE182" i="11"/>
  <c r="BI236" i="11"/>
  <c r="BQ236" i="11"/>
  <c r="BY236" i="11"/>
  <c r="BC236" i="11"/>
  <c r="BK236" i="11"/>
  <c r="BS236" i="11"/>
  <c r="BM236" i="11"/>
  <c r="BW236" i="11"/>
  <c r="BD236" i="11"/>
  <c r="BN236" i="11"/>
  <c r="BX236" i="11"/>
  <c r="BE236" i="11"/>
  <c r="BO236" i="11"/>
  <c r="BZ236" i="11"/>
  <c r="BF236" i="11"/>
  <c r="BP236" i="11"/>
  <c r="BG236" i="11"/>
  <c r="BR236" i="11"/>
  <c r="BJ236" i="11"/>
  <c r="BU236" i="11"/>
  <c r="BH236" i="11"/>
  <c r="BL236" i="11"/>
  <c r="BT236" i="11"/>
  <c r="BV236" i="11"/>
  <c r="BJ115" i="11"/>
  <c r="BR115" i="11"/>
  <c r="BZ115" i="11"/>
  <c r="BC115" i="11"/>
  <c r="BK115" i="11"/>
  <c r="BS115" i="11"/>
  <c r="BD115" i="11"/>
  <c r="BL115" i="11"/>
  <c r="BT115" i="11"/>
  <c r="BE115" i="11"/>
  <c r="BM115" i="11"/>
  <c r="BU115" i="11"/>
  <c r="BP115" i="11"/>
  <c r="BQ115" i="11"/>
  <c r="BF115" i="11"/>
  <c r="BV115" i="11"/>
  <c r="BG115" i="11"/>
  <c r="BW115" i="11"/>
  <c r="BH115" i="11"/>
  <c r="BX115" i="11"/>
  <c r="BI115" i="11"/>
  <c r="BY115" i="11"/>
  <c r="BN115" i="11"/>
  <c r="BO115" i="11"/>
  <c r="BH142" i="11"/>
  <c r="BP142" i="11"/>
  <c r="BX142" i="11"/>
  <c r="BI142" i="11"/>
  <c r="BQ142" i="11"/>
  <c r="BY142" i="11"/>
  <c r="BJ142" i="11"/>
  <c r="BR142" i="11"/>
  <c r="BZ142" i="11"/>
  <c r="BC142" i="11"/>
  <c r="BK142" i="11"/>
  <c r="BS142" i="11"/>
  <c r="BD142" i="11"/>
  <c r="BL142" i="11"/>
  <c r="BT142" i="11"/>
  <c r="BF142" i="11"/>
  <c r="BN142" i="11"/>
  <c r="BV142" i="11"/>
  <c r="BG142" i="11"/>
  <c r="BM142" i="11"/>
  <c r="BO142" i="11"/>
  <c r="BU142" i="11"/>
  <c r="BW142" i="11"/>
  <c r="BE142" i="11"/>
  <c r="BC260" i="11"/>
  <c r="BK260" i="11"/>
  <c r="BS260" i="11"/>
  <c r="BD260" i="11"/>
  <c r="BL260" i="11"/>
  <c r="BT260" i="11"/>
  <c r="BE260" i="11"/>
  <c r="BM260" i="11"/>
  <c r="BU260" i="11"/>
  <c r="BF260" i="11"/>
  <c r="BN260" i="11"/>
  <c r="BV260" i="11"/>
  <c r="BG260" i="11"/>
  <c r="BO260" i="11"/>
  <c r="BW260" i="11"/>
  <c r="BI260" i="11"/>
  <c r="BQ260" i="11"/>
  <c r="BY260" i="11"/>
  <c r="BH260" i="11"/>
  <c r="BJ260" i="11"/>
  <c r="BP260" i="11"/>
  <c r="BX260" i="11"/>
  <c r="BR260" i="11"/>
  <c r="BZ260" i="11"/>
  <c r="BC54" i="11"/>
  <c r="BK54" i="11"/>
  <c r="BS54" i="11"/>
  <c r="BF54" i="11"/>
  <c r="BN54" i="11"/>
  <c r="BV54" i="11"/>
  <c r="BL54" i="11"/>
  <c r="BW54" i="11"/>
  <c r="BM54" i="11"/>
  <c r="BX54" i="11"/>
  <c r="BD54" i="11"/>
  <c r="BO54" i="11"/>
  <c r="BY54" i="11"/>
  <c r="BE54" i="11"/>
  <c r="BP54" i="11"/>
  <c r="BZ54" i="11"/>
  <c r="BG54" i="11"/>
  <c r="BQ54" i="11"/>
  <c r="BH54" i="11"/>
  <c r="BR54" i="11"/>
  <c r="BI54" i="11"/>
  <c r="BT54" i="11"/>
  <c r="BJ54" i="11"/>
  <c r="BU54" i="11"/>
  <c r="BC256" i="11"/>
  <c r="BK256" i="11"/>
  <c r="BS256" i="11"/>
  <c r="BD256" i="11"/>
  <c r="BL256" i="11"/>
  <c r="BT256" i="11"/>
  <c r="BE256" i="11"/>
  <c r="BM256" i="11"/>
  <c r="BU256" i="11"/>
  <c r="BF256" i="11"/>
  <c r="BN256" i="11"/>
  <c r="BV256" i="11"/>
  <c r="BG256" i="11"/>
  <c r="BO256" i="11"/>
  <c r="BW256" i="11"/>
  <c r="BI256" i="11"/>
  <c r="BQ256" i="11"/>
  <c r="BY256" i="11"/>
  <c r="BH256" i="11"/>
  <c r="BJ256" i="11"/>
  <c r="BP256" i="11"/>
  <c r="BX256" i="11"/>
  <c r="BR256" i="11"/>
  <c r="BZ256" i="11"/>
  <c r="BC262" i="11"/>
  <c r="BK262" i="11"/>
  <c r="BS262" i="11"/>
  <c r="BD262" i="11"/>
  <c r="BL262" i="11"/>
  <c r="BT262" i="11"/>
  <c r="BE262" i="11"/>
  <c r="BM262" i="11"/>
  <c r="BU262" i="11"/>
  <c r="BF262" i="11"/>
  <c r="BN262" i="11"/>
  <c r="BV262" i="11"/>
  <c r="BG262" i="11"/>
  <c r="BO262" i="11"/>
  <c r="BW262" i="11"/>
  <c r="BI262" i="11"/>
  <c r="BQ262" i="11"/>
  <c r="BY262" i="11"/>
  <c r="BP262" i="11"/>
  <c r="BR262" i="11"/>
  <c r="BX262" i="11"/>
  <c r="BZ262" i="11"/>
  <c r="BH262" i="11"/>
  <c r="BJ262" i="11"/>
  <c r="BH136" i="11"/>
  <c r="BP136" i="11"/>
  <c r="BX136" i="11"/>
  <c r="BI136" i="11"/>
  <c r="BQ136" i="11"/>
  <c r="BY136" i="11"/>
  <c r="BJ136" i="11"/>
  <c r="BR136" i="11"/>
  <c r="BZ136" i="11"/>
  <c r="BC136" i="11"/>
  <c r="BK136" i="11"/>
  <c r="BS136" i="11"/>
  <c r="BD136" i="11"/>
  <c r="BL136" i="11"/>
  <c r="BT136" i="11"/>
  <c r="BE136" i="11"/>
  <c r="BM136" i="11"/>
  <c r="BU136" i="11"/>
  <c r="BF136" i="11"/>
  <c r="BN136" i="11"/>
  <c r="BV136" i="11"/>
  <c r="BG136" i="11"/>
  <c r="BO136" i="11"/>
  <c r="BW136" i="11"/>
  <c r="BH171" i="11"/>
  <c r="BP171" i="11"/>
  <c r="BX171" i="11"/>
  <c r="BI171" i="11"/>
  <c r="BQ171" i="11"/>
  <c r="BY171" i="11"/>
  <c r="BJ171" i="11"/>
  <c r="BR171" i="11"/>
  <c r="BZ171" i="11"/>
  <c r="BC171" i="11"/>
  <c r="BK171" i="11"/>
  <c r="BS171" i="11"/>
  <c r="BD171" i="11"/>
  <c r="BL171" i="11"/>
  <c r="BT171" i="11"/>
  <c r="BE171" i="11"/>
  <c r="BM171" i="11"/>
  <c r="BU171" i="11"/>
  <c r="BF171" i="11"/>
  <c r="BN171" i="11"/>
  <c r="BV171" i="11"/>
  <c r="BG171" i="11"/>
  <c r="BO171" i="11"/>
  <c r="BW171" i="11"/>
  <c r="BJ119" i="11"/>
  <c r="BR119" i="11"/>
  <c r="BZ119" i="11"/>
  <c r="BC119" i="11"/>
  <c r="BK119" i="11"/>
  <c r="BS119" i="11"/>
  <c r="BE119" i="11"/>
  <c r="BM119" i="11"/>
  <c r="BU119" i="11"/>
  <c r="BN119" i="11"/>
  <c r="BY119" i="11"/>
  <c r="BO119" i="11"/>
  <c r="BD119" i="11"/>
  <c r="BP119" i="11"/>
  <c r="BF119" i="11"/>
  <c r="BQ119" i="11"/>
  <c r="BG119" i="11"/>
  <c r="BT119" i="11"/>
  <c r="BH119" i="11"/>
  <c r="BV119" i="11"/>
  <c r="BI119" i="11"/>
  <c r="BW119" i="11"/>
  <c r="BL119" i="11"/>
  <c r="BX119" i="11"/>
  <c r="BH187" i="11"/>
  <c r="BP187" i="11"/>
  <c r="BX187" i="11"/>
  <c r="BI187" i="11"/>
  <c r="BQ187" i="11"/>
  <c r="BY187" i="11"/>
  <c r="BJ187" i="11"/>
  <c r="BR187" i="11"/>
  <c r="BZ187" i="11"/>
  <c r="BC187" i="11"/>
  <c r="BK187" i="11"/>
  <c r="BS187" i="11"/>
  <c r="BD187" i="11"/>
  <c r="BL187" i="11"/>
  <c r="BT187" i="11"/>
  <c r="BF187" i="11"/>
  <c r="BN187" i="11"/>
  <c r="BV187" i="11"/>
  <c r="BU187" i="11"/>
  <c r="BW187" i="11"/>
  <c r="BE187" i="11"/>
  <c r="BG187" i="11"/>
  <c r="BO187" i="11"/>
  <c r="BM187" i="11"/>
  <c r="BI226" i="11"/>
  <c r="BQ226" i="11"/>
  <c r="BY226" i="11"/>
  <c r="BC226" i="11"/>
  <c r="BK226" i="11"/>
  <c r="BS226" i="11"/>
  <c r="BE226" i="11"/>
  <c r="BM226" i="11"/>
  <c r="BU226" i="11"/>
  <c r="BF226" i="11"/>
  <c r="BN226" i="11"/>
  <c r="BV226" i="11"/>
  <c r="BG226" i="11"/>
  <c r="BW226" i="11"/>
  <c r="BH226" i="11"/>
  <c r="BX226" i="11"/>
  <c r="BJ226" i="11"/>
  <c r="BZ226" i="11"/>
  <c r="BL226" i="11"/>
  <c r="BO226" i="11"/>
  <c r="BR226" i="11"/>
  <c r="BP226" i="11"/>
  <c r="BD226" i="11"/>
  <c r="BT226" i="11"/>
  <c r="BH130" i="11"/>
  <c r="BP130" i="11"/>
  <c r="BX130" i="11"/>
  <c r="BI130" i="11"/>
  <c r="BQ130" i="11"/>
  <c r="BY130" i="11"/>
  <c r="BJ130" i="11"/>
  <c r="BR130" i="11"/>
  <c r="BZ130" i="11"/>
  <c r="BC130" i="11"/>
  <c r="BK130" i="11"/>
  <c r="BS130" i="11"/>
  <c r="BD130" i="11"/>
  <c r="BL130" i="11"/>
  <c r="BT130" i="11"/>
  <c r="BE130" i="11"/>
  <c r="BM130" i="11"/>
  <c r="BU130" i="11"/>
  <c r="BF130" i="11"/>
  <c r="BN130" i="11"/>
  <c r="BV130" i="11"/>
  <c r="BG130" i="11"/>
  <c r="BO130" i="11"/>
  <c r="BW130" i="11"/>
  <c r="BI249" i="11"/>
  <c r="BQ249" i="11"/>
  <c r="BY249" i="11"/>
  <c r="BC249" i="11"/>
  <c r="BK249" i="11"/>
  <c r="BS249" i="11"/>
  <c r="BJ249" i="11"/>
  <c r="BU249" i="11"/>
  <c r="BL249" i="11"/>
  <c r="BV249" i="11"/>
  <c r="BM249" i="11"/>
  <c r="BW249" i="11"/>
  <c r="BD249" i="11"/>
  <c r="BN249" i="11"/>
  <c r="BX249" i="11"/>
  <c r="BE249" i="11"/>
  <c r="BO249" i="11"/>
  <c r="BZ249" i="11"/>
  <c r="BG249" i="11"/>
  <c r="BR249" i="11"/>
  <c r="BF249" i="11"/>
  <c r="BP249" i="11"/>
  <c r="BH249" i="11"/>
  <c r="BT249" i="11"/>
  <c r="BI215" i="11"/>
  <c r="BQ215" i="11"/>
  <c r="BY215" i="11"/>
  <c r="BJ215" i="11"/>
  <c r="BR215" i="11"/>
  <c r="BZ215" i="11"/>
  <c r="BC215" i="11"/>
  <c r="BK215" i="11"/>
  <c r="BS215" i="11"/>
  <c r="BD215" i="11"/>
  <c r="BL215" i="11"/>
  <c r="BT215" i="11"/>
  <c r="BE215" i="11"/>
  <c r="BM215" i="11"/>
  <c r="BU215" i="11"/>
  <c r="BF215" i="11"/>
  <c r="BN215" i="11"/>
  <c r="BV215" i="11"/>
  <c r="BH215" i="11"/>
  <c r="BP215" i="11"/>
  <c r="BX215" i="11"/>
  <c r="BG215" i="11"/>
  <c r="BO215" i="11"/>
  <c r="BW215" i="11"/>
  <c r="BH181" i="11"/>
  <c r="BP181" i="11"/>
  <c r="BX181" i="11"/>
  <c r="BI181" i="11"/>
  <c r="BQ181" i="11"/>
  <c r="BY181" i="11"/>
  <c r="BJ181" i="11"/>
  <c r="BR181" i="11"/>
  <c r="BZ181" i="11"/>
  <c r="BC181" i="11"/>
  <c r="BK181" i="11"/>
  <c r="BS181" i="11"/>
  <c r="BD181" i="11"/>
  <c r="BL181" i="11"/>
  <c r="BT181" i="11"/>
  <c r="BE181" i="11"/>
  <c r="BF181" i="11"/>
  <c r="BN181" i="11"/>
  <c r="BV181" i="11"/>
  <c r="BG181" i="11"/>
  <c r="BM181" i="11"/>
  <c r="BO181" i="11"/>
  <c r="BU181" i="11"/>
  <c r="BW181" i="11"/>
  <c r="BH150" i="11"/>
  <c r="BP150" i="11"/>
  <c r="BX150" i="11"/>
  <c r="BI150" i="11"/>
  <c r="BQ150" i="11"/>
  <c r="BY150" i="11"/>
  <c r="BJ150" i="11"/>
  <c r="BR150" i="11"/>
  <c r="BZ150" i="11"/>
  <c r="BC150" i="11"/>
  <c r="BK150" i="11"/>
  <c r="BS150" i="11"/>
  <c r="BD150" i="11"/>
  <c r="BL150" i="11"/>
  <c r="BT150" i="11"/>
  <c r="BF150" i="11"/>
  <c r="BN150" i="11"/>
  <c r="BV150" i="11"/>
  <c r="BG150" i="11"/>
  <c r="BM150" i="11"/>
  <c r="BO150" i="11"/>
  <c r="BU150" i="11"/>
  <c r="BW150" i="11"/>
  <c r="BE150" i="11"/>
  <c r="BF87" i="11"/>
  <c r="BN87" i="11"/>
  <c r="BV87" i="11"/>
  <c r="BG87" i="11"/>
  <c r="BO87" i="11"/>
  <c r="BW87" i="11"/>
  <c r="BH87" i="11"/>
  <c r="BP87" i="11"/>
  <c r="BX87" i="11"/>
  <c r="BI87" i="11"/>
  <c r="BQ87" i="11"/>
  <c r="BY87" i="11"/>
  <c r="BJ87" i="11"/>
  <c r="BR87" i="11"/>
  <c r="BZ87" i="11"/>
  <c r="BD87" i="11"/>
  <c r="BL87" i="11"/>
  <c r="BU87" i="11"/>
  <c r="BC87" i="11"/>
  <c r="BE87" i="11"/>
  <c r="BK87" i="11"/>
  <c r="BM87" i="11"/>
  <c r="BS87" i="11"/>
  <c r="BT87" i="11"/>
  <c r="BI22" i="11"/>
  <c r="BQ22" i="11"/>
  <c r="BY22" i="11"/>
  <c r="BJ22" i="11"/>
  <c r="BR22" i="11"/>
  <c r="BZ22" i="11"/>
  <c r="BG22" i="11"/>
  <c r="BS22" i="11"/>
  <c r="BH22" i="11"/>
  <c r="BT22" i="11"/>
  <c r="BK22" i="11"/>
  <c r="BU22" i="11"/>
  <c r="BL22" i="11"/>
  <c r="BV22" i="11"/>
  <c r="BE22" i="11"/>
  <c r="BO22" i="11"/>
  <c r="BX22" i="11"/>
  <c r="BC22" i="11"/>
  <c r="BD22" i="11"/>
  <c r="BF22" i="11"/>
  <c r="BM22" i="11"/>
  <c r="BN22" i="11"/>
  <c r="BP22" i="11"/>
  <c r="BW22" i="11"/>
  <c r="BE80" i="11"/>
  <c r="BM80" i="11"/>
  <c r="BD80" i="11"/>
  <c r="BN80" i="11"/>
  <c r="BV80" i="11"/>
  <c r="BF80" i="11"/>
  <c r="BO80" i="11"/>
  <c r="BW80" i="11"/>
  <c r="BG80" i="11"/>
  <c r="BP80" i="11"/>
  <c r="BX80" i="11"/>
  <c r="BH80" i="11"/>
  <c r="BQ80" i="11"/>
  <c r="BY80" i="11"/>
  <c r="BI80" i="11"/>
  <c r="BR80" i="11"/>
  <c r="BZ80" i="11"/>
  <c r="BK80" i="11"/>
  <c r="BT80" i="11"/>
  <c r="BC80" i="11"/>
  <c r="BJ80" i="11"/>
  <c r="BL80" i="11"/>
  <c r="BS80" i="11"/>
  <c r="BU80" i="11"/>
  <c r="BH7" i="11"/>
  <c r="BP7" i="11"/>
  <c r="BX7" i="11"/>
  <c r="BI7" i="11"/>
  <c r="BQ7" i="11"/>
  <c r="BY7" i="11"/>
  <c r="BJ7" i="11"/>
  <c r="BR7" i="11"/>
  <c r="BZ7" i="11"/>
  <c r="BM7" i="11"/>
  <c r="BC7" i="11"/>
  <c r="BN7" i="11"/>
  <c r="BD7" i="11"/>
  <c r="BO7" i="11"/>
  <c r="BE7" i="11"/>
  <c r="BS7" i="11"/>
  <c r="BF7" i="11"/>
  <c r="BT7" i="11"/>
  <c r="BK7" i="11"/>
  <c r="BV7" i="11"/>
  <c r="BL7" i="11"/>
  <c r="BW7" i="11"/>
  <c r="BG7" i="11"/>
  <c r="BU7" i="11"/>
  <c r="BI10" i="11"/>
  <c r="BQ10" i="11"/>
  <c r="BY10" i="11"/>
  <c r="BJ10" i="11"/>
  <c r="BR10" i="11"/>
  <c r="BZ10" i="11"/>
  <c r="BG10" i="11"/>
  <c r="BS10" i="11"/>
  <c r="BH10" i="11"/>
  <c r="BT10" i="11"/>
  <c r="BK10" i="11"/>
  <c r="BU10" i="11"/>
  <c r="BL10" i="11"/>
  <c r="BV10" i="11"/>
  <c r="BC10" i="11"/>
  <c r="BM10" i="11"/>
  <c r="BW10" i="11"/>
  <c r="BE10" i="11"/>
  <c r="BO10" i="11"/>
  <c r="BF10" i="11"/>
  <c r="BP10" i="11"/>
  <c r="BD10" i="11"/>
  <c r="BN10" i="11"/>
  <c r="BX10" i="11"/>
  <c r="BF85" i="11"/>
  <c r="BN85" i="11"/>
  <c r="BV85" i="11"/>
  <c r="BG85" i="11"/>
  <c r="BO85" i="11"/>
  <c r="BW85" i="11"/>
  <c r="BH85" i="11"/>
  <c r="BP85" i="11"/>
  <c r="BX85" i="11"/>
  <c r="BI85" i="11"/>
  <c r="BQ85" i="11"/>
  <c r="BY85" i="11"/>
  <c r="BJ85" i="11"/>
  <c r="BR85" i="11"/>
  <c r="BZ85" i="11"/>
  <c r="BD85" i="11"/>
  <c r="BL85" i="11"/>
  <c r="BT85" i="11"/>
  <c r="BK85" i="11"/>
  <c r="BM85" i="11"/>
  <c r="BS85" i="11"/>
  <c r="BU85" i="11"/>
  <c r="BC85" i="11"/>
  <c r="BE85" i="11"/>
  <c r="BC45" i="11"/>
  <c r="BK45" i="11"/>
  <c r="BS45" i="11"/>
  <c r="BD45" i="11"/>
  <c r="BL45" i="11"/>
  <c r="BT45" i="11"/>
  <c r="BE45" i="11"/>
  <c r="BM45" i="11"/>
  <c r="BU45" i="11"/>
  <c r="BF45" i="11"/>
  <c r="BN45" i="11"/>
  <c r="BV45" i="11"/>
  <c r="BG45" i="11"/>
  <c r="BO45" i="11"/>
  <c r="BW45" i="11"/>
  <c r="BI45" i="11"/>
  <c r="BQ45" i="11"/>
  <c r="BY45" i="11"/>
  <c r="BH45" i="11"/>
  <c r="BJ45" i="11"/>
  <c r="BP45" i="11"/>
  <c r="BR45" i="11"/>
  <c r="BX45" i="11"/>
  <c r="BZ45" i="11"/>
  <c r="BI15" i="11"/>
  <c r="BQ15" i="11"/>
  <c r="BY15" i="11"/>
  <c r="BJ15" i="11"/>
  <c r="BR15" i="11"/>
  <c r="BZ15" i="11"/>
  <c r="BE15" i="11"/>
  <c r="BO15" i="11"/>
  <c r="BF15" i="11"/>
  <c r="BP15" i="11"/>
  <c r="BG15" i="11"/>
  <c r="BS15" i="11"/>
  <c r="BH15" i="11"/>
  <c r="BT15" i="11"/>
  <c r="BC15" i="11"/>
  <c r="BM15" i="11"/>
  <c r="BW15" i="11"/>
  <c r="BD15" i="11"/>
  <c r="BN15" i="11"/>
  <c r="BX15" i="11"/>
  <c r="BV15" i="11"/>
  <c r="BK15" i="11"/>
  <c r="BL15" i="11"/>
  <c r="BU15" i="11"/>
  <c r="BI31" i="11"/>
  <c r="BQ31" i="11"/>
  <c r="BY31" i="11"/>
  <c r="BJ31" i="11"/>
  <c r="BR31" i="11"/>
  <c r="BZ31" i="11"/>
  <c r="BE31" i="11"/>
  <c r="BO31" i="11"/>
  <c r="BF31" i="11"/>
  <c r="BP31" i="11"/>
  <c r="BG31" i="11"/>
  <c r="BS31" i="11"/>
  <c r="BK31" i="11"/>
  <c r="BX31" i="11"/>
  <c r="BL31" i="11"/>
  <c r="BM31" i="11"/>
  <c r="BN31" i="11"/>
  <c r="BT31" i="11"/>
  <c r="BC31" i="11"/>
  <c r="BU31" i="11"/>
  <c r="BD31" i="11"/>
  <c r="BV31" i="11"/>
  <c r="BH31" i="11"/>
  <c r="BW31" i="11"/>
  <c r="BI18" i="11"/>
  <c r="BQ18" i="11"/>
  <c r="BY18" i="11"/>
  <c r="BJ18" i="11"/>
  <c r="BR18" i="11"/>
  <c r="BZ18" i="11"/>
  <c r="BG18" i="11"/>
  <c r="BS18" i="11"/>
  <c r="BH18" i="11"/>
  <c r="BT18" i="11"/>
  <c r="BK18" i="11"/>
  <c r="BU18" i="11"/>
  <c r="BL18" i="11"/>
  <c r="BV18" i="11"/>
  <c r="BE18" i="11"/>
  <c r="BO18" i="11"/>
  <c r="BF18" i="11"/>
  <c r="BP18" i="11"/>
  <c r="BC18" i="11"/>
  <c r="BD18" i="11"/>
  <c r="BM18" i="11"/>
  <c r="BN18" i="11"/>
  <c r="BW18" i="11"/>
  <c r="BX18" i="11"/>
  <c r="BE73" i="11"/>
  <c r="BM73" i="11"/>
  <c r="BU73" i="11"/>
  <c r="BF73" i="11"/>
  <c r="BN73" i="11"/>
  <c r="BV73" i="11"/>
  <c r="BG73" i="11"/>
  <c r="BQ73" i="11"/>
  <c r="BH73" i="11"/>
  <c r="BR73" i="11"/>
  <c r="BI73" i="11"/>
  <c r="BS73" i="11"/>
  <c r="BJ73" i="11"/>
  <c r="BT73" i="11"/>
  <c r="BK73" i="11"/>
  <c r="BW73" i="11"/>
  <c r="BL73" i="11"/>
  <c r="BX73" i="11"/>
  <c r="BC73" i="11"/>
  <c r="BO73" i="11"/>
  <c r="BY73" i="11"/>
  <c r="BD73" i="11"/>
  <c r="BP73" i="11"/>
  <c r="BZ73" i="11"/>
  <c r="BE58" i="11"/>
  <c r="BM58" i="11"/>
  <c r="BU58" i="11"/>
  <c r="BF58" i="11"/>
  <c r="BN58" i="11"/>
  <c r="BV58" i="11"/>
  <c r="BG58" i="11"/>
  <c r="BO58" i="11"/>
  <c r="BW58" i="11"/>
  <c r="BH58" i="11"/>
  <c r="BP58" i="11"/>
  <c r="BX58" i="11"/>
  <c r="BI58" i="11"/>
  <c r="BQ58" i="11"/>
  <c r="BY58" i="11"/>
  <c r="BC58" i="11"/>
  <c r="BK58" i="11"/>
  <c r="BS58" i="11"/>
  <c r="BD58" i="11"/>
  <c r="BJ58" i="11"/>
  <c r="BL58" i="11"/>
  <c r="BR58" i="11"/>
  <c r="BT58" i="11"/>
  <c r="BZ58" i="11"/>
  <c r="BI26" i="11"/>
  <c r="BQ26" i="11"/>
  <c r="BY26" i="11"/>
  <c r="BJ26" i="11"/>
  <c r="BR26" i="11"/>
  <c r="BZ26" i="11"/>
  <c r="BG26" i="11"/>
  <c r="BS26" i="11"/>
  <c r="BH26" i="11"/>
  <c r="BT26" i="11"/>
  <c r="BK26" i="11"/>
  <c r="BU26" i="11"/>
  <c r="BL26" i="11"/>
  <c r="BV26" i="11"/>
  <c r="BP26" i="11"/>
  <c r="BC26" i="11"/>
  <c r="BW26" i="11"/>
  <c r="BD26" i="11"/>
  <c r="BX26" i="11"/>
  <c r="BE26" i="11"/>
  <c r="BF26" i="11"/>
  <c r="BM26" i="11"/>
  <c r="BN26" i="11"/>
  <c r="BO26" i="11"/>
  <c r="BJ39" i="11"/>
  <c r="BR39" i="11"/>
  <c r="BZ39" i="11"/>
  <c r="BF39" i="11"/>
  <c r="BO39" i="11"/>
  <c r="BX39" i="11"/>
  <c r="BG39" i="11"/>
  <c r="BP39" i="11"/>
  <c r="BY39" i="11"/>
  <c r="BH39" i="11"/>
  <c r="BQ39" i="11"/>
  <c r="BI39" i="11"/>
  <c r="BS39" i="11"/>
  <c r="BK39" i="11"/>
  <c r="BT39" i="11"/>
  <c r="BD39" i="11"/>
  <c r="BM39" i="11"/>
  <c r="BV39" i="11"/>
  <c r="BN39" i="11"/>
  <c r="BU39" i="11"/>
  <c r="BW39" i="11"/>
  <c r="BC39" i="11"/>
  <c r="BE39" i="11"/>
  <c r="BL39" i="11"/>
  <c r="BF83" i="11"/>
  <c r="BN83" i="11"/>
  <c r="BV83" i="11"/>
  <c r="BG83" i="11"/>
  <c r="BO83" i="11"/>
  <c r="BW83" i="11"/>
  <c r="BH83" i="11"/>
  <c r="BP83" i="11"/>
  <c r="BX83" i="11"/>
  <c r="BI83" i="11"/>
  <c r="BQ83" i="11"/>
  <c r="BY83" i="11"/>
  <c r="BJ83" i="11"/>
  <c r="BR83" i="11"/>
  <c r="BZ83" i="11"/>
  <c r="BD83" i="11"/>
  <c r="BL83" i="11"/>
  <c r="BT83" i="11"/>
  <c r="BC83" i="11"/>
  <c r="BE83" i="11"/>
  <c r="BK83" i="11"/>
  <c r="BM83" i="11"/>
  <c r="BS83" i="11"/>
  <c r="BU83" i="11"/>
  <c r="BI214" i="11"/>
  <c r="BQ214" i="11"/>
  <c r="BY214" i="11"/>
  <c r="BJ214" i="11"/>
  <c r="BR214" i="11"/>
  <c r="BZ214" i="11"/>
  <c r="BC214" i="11"/>
  <c r="BK214" i="11"/>
  <c r="BS214" i="11"/>
  <c r="BD214" i="11"/>
  <c r="BL214" i="11"/>
  <c r="BT214" i="11"/>
  <c r="BE214" i="11"/>
  <c r="BM214" i="11"/>
  <c r="BU214" i="11"/>
  <c r="BF214" i="11"/>
  <c r="BN214" i="11"/>
  <c r="BV214" i="11"/>
  <c r="BH214" i="11"/>
  <c r="BP214" i="11"/>
  <c r="BX214" i="11"/>
  <c r="BW214" i="11"/>
  <c r="BG214" i="11"/>
  <c r="BO214" i="11"/>
  <c r="BJ124" i="11"/>
  <c r="BR124" i="11"/>
  <c r="BZ124" i="11"/>
  <c r="BG124" i="11"/>
  <c r="BP124" i="11"/>
  <c r="BY124" i="11"/>
  <c r="BH124" i="11"/>
  <c r="BQ124" i="11"/>
  <c r="BI124" i="11"/>
  <c r="BS124" i="11"/>
  <c r="BK124" i="11"/>
  <c r="BT124" i="11"/>
  <c r="BC124" i="11"/>
  <c r="BL124" i="11"/>
  <c r="BU124" i="11"/>
  <c r="BD124" i="11"/>
  <c r="BM124" i="11"/>
  <c r="BV124" i="11"/>
  <c r="BE124" i="11"/>
  <c r="BN124" i="11"/>
  <c r="BW124" i="11"/>
  <c r="BF124" i="11"/>
  <c r="BO124" i="11"/>
  <c r="BX124" i="11"/>
  <c r="BH144" i="11"/>
  <c r="BP144" i="11"/>
  <c r="BX144" i="11"/>
  <c r="BI144" i="11"/>
  <c r="BQ144" i="11"/>
  <c r="BY144" i="11"/>
  <c r="BJ144" i="11"/>
  <c r="BR144" i="11"/>
  <c r="BZ144" i="11"/>
  <c r="BC144" i="11"/>
  <c r="BK144" i="11"/>
  <c r="BS144" i="11"/>
  <c r="BD144" i="11"/>
  <c r="BL144" i="11"/>
  <c r="BT144" i="11"/>
  <c r="BF144" i="11"/>
  <c r="BN144" i="11"/>
  <c r="BV144" i="11"/>
  <c r="BW144" i="11"/>
  <c r="BE144" i="11"/>
  <c r="BG144" i="11"/>
  <c r="BM144" i="11"/>
  <c r="BO144" i="11"/>
  <c r="BU144" i="11"/>
  <c r="BJ101" i="11"/>
  <c r="BR101" i="11"/>
  <c r="BZ101" i="11"/>
  <c r="BC101" i="11"/>
  <c r="BK101" i="11"/>
  <c r="BS101" i="11"/>
  <c r="BD101" i="11"/>
  <c r="BL101" i="11"/>
  <c r="BT101" i="11"/>
  <c r="BE101" i="11"/>
  <c r="BM101" i="11"/>
  <c r="BU101" i="11"/>
  <c r="BF101" i="11"/>
  <c r="BN101" i="11"/>
  <c r="BV101" i="11"/>
  <c r="BH101" i="11"/>
  <c r="BP101" i="11"/>
  <c r="BX101" i="11"/>
  <c r="BG101" i="11"/>
  <c r="BI101" i="11"/>
  <c r="BO101" i="11"/>
  <c r="BQ101" i="11"/>
  <c r="BW101" i="11"/>
  <c r="BY101" i="11"/>
  <c r="BH185" i="11"/>
  <c r="BP185" i="11"/>
  <c r="BX185" i="11"/>
  <c r="BI185" i="11"/>
  <c r="BQ185" i="11"/>
  <c r="BY185" i="11"/>
  <c r="BJ185" i="11"/>
  <c r="BR185" i="11"/>
  <c r="BZ185" i="11"/>
  <c r="BC185" i="11"/>
  <c r="BK185" i="11"/>
  <c r="BS185" i="11"/>
  <c r="BD185" i="11"/>
  <c r="BL185" i="11"/>
  <c r="BT185" i="11"/>
  <c r="BF185" i="11"/>
  <c r="BN185" i="11"/>
  <c r="BV185" i="11"/>
  <c r="BE185" i="11"/>
  <c r="BG185" i="11"/>
  <c r="BM185" i="11"/>
  <c r="BO185" i="11"/>
  <c r="BU185" i="11"/>
  <c r="BW185" i="11"/>
  <c r="BI212" i="11"/>
  <c r="BQ212" i="11"/>
  <c r="BY212" i="11"/>
  <c r="BJ212" i="11"/>
  <c r="BR212" i="11"/>
  <c r="BZ212" i="11"/>
  <c r="BC212" i="11"/>
  <c r="BK212" i="11"/>
  <c r="BS212" i="11"/>
  <c r="BD212" i="11"/>
  <c r="BL212" i="11"/>
  <c r="BT212" i="11"/>
  <c r="BE212" i="11"/>
  <c r="BM212" i="11"/>
  <c r="BU212" i="11"/>
  <c r="BF212" i="11"/>
  <c r="BN212" i="11"/>
  <c r="BV212" i="11"/>
  <c r="BH212" i="11"/>
  <c r="BP212" i="11"/>
  <c r="BX212" i="11"/>
  <c r="BG212" i="11"/>
  <c r="BO212" i="11"/>
  <c r="BW212" i="11"/>
  <c r="BJ97" i="11"/>
  <c r="BR97" i="11"/>
  <c r="BZ97" i="11"/>
  <c r="BC97" i="11"/>
  <c r="BK97" i="11"/>
  <c r="BS97" i="11"/>
  <c r="BD97" i="11"/>
  <c r="BL97" i="11"/>
  <c r="BT97" i="11"/>
  <c r="BE97" i="11"/>
  <c r="BM97" i="11"/>
  <c r="BU97" i="11"/>
  <c r="BF97" i="11"/>
  <c r="BN97" i="11"/>
  <c r="BV97" i="11"/>
  <c r="BG97" i="11"/>
  <c r="BO97" i="11"/>
  <c r="BW97" i="11"/>
  <c r="BH97" i="11"/>
  <c r="BP97" i="11"/>
  <c r="BX97" i="11"/>
  <c r="BI97" i="11"/>
  <c r="BQ97" i="11"/>
  <c r="BY97" i="11"/>
  <c r="BH151" i="11"/>
  <c r="BP151" i="11"/>
  <c r="BX151" i="11"/>
  <c r="BI151" i="11"/>
  <c r="BQ151" i="11"/>
  <c r="BY151" i="11"/>
  <c r="BJ151" i="11"/>
  <c r="BR151" i="11"/>
  <c r="BZ151" i="11"/>
  <c r="BC151" i="11"/>
  <c r="BK151" i="11"/>
  <c r="BS151" i="11"/>
  <c r="BD151" i="11"/>
  <c r="BL151" i="11"/>
  <c r="BT151" i="11"/>
  <c r="BF151" i="11"/>
  <c r="BN151" i="11"/>
  <c r="BV151" i="11"/>
  <c r="BO151" i="11"/>
  <c r="BU151" i="11"/>
  <c r="BW151" i="11"/>
  <c r="BE151" i="11"/>
  <c r="BG151" i="11"/>
  <c r="BM151" i="11"/>
  <c r="BH193" i="11"/>
  <c r="BP193" i="11"/>
  <c r="BX193" i="11"/>
  <c r="BI193" i="11"/>
  <c r="BQ193" i="11"/>
  <c r="BY193" i="11"/>
  <c r="BJ193" i="11"/>
  <c r="BR193" i="11"/>
  <c r="BZ193" i="11"/>
  <c r="BC193" i="11"/>
  <c r="BK193" i="11"/>
  <c r="BS193" i="11"/>
  <c r="BD193" i="11"/>
  <c r="BL193" i="11"/>
  <c r="BT193" i="11"/>
  <c r="BF193" i="11"/>
  <c r="BN193" i="11"/>
  <c r="BV193" i="11"/>
  <c r="BE193" i="11"/>
  <c r="BG193" i="11"/>
  <c r="BM193" i="11"/>
  <c r="BO193" i="11"/>
  <c r="BU193" i="11"/>
  <c r="BW193" i="11"/>
  <c r="BI244" i="11"/>
  <c r="BQ244" i="11"/>
  <c r="BY244" i="11"/>
  <c r="BC244" i="11"/>
  <c r="BK244" i="11"/>
  <c r="BS244" i="11"/>
  <c r="BM244" i="11"/>
  <c r="BW244" i="11"/>
  <c r="BD244" i="11"/>
  <c r="BN244" i="11"/>
  <c r="BX244" i="11"/>
  <c r="BE244" i="11"/>
  <c r="BO244" i="11"/>
  <c r="BZ244" i="11"/>
  <c r="BF244" i="11"/>
  <c r="BP244" i="11"/>
  <c r="BG244" i="11"/>
  <c r="BR244" i="11"/>
  <c r="BJ244" i="11"/>
  <c r="BU244" i="11"/>
  <c r="BT244" i="11"/>
  <c r="BV244" i="11"/>
  <c r="BH244" i="11"/>
  <c r="BL244" i="11"/>
  <c r="BC258" i="11"/>
  <c r="BK258" i="11"/>
  <c r="BS258" i="11"/>
  <c r="BD258" i="11"/>
  <c r="BL258" i="11"/>
  <c r="BT258" i="11"/>
  <c r="BE258" i="11"/>
  <c r="BM258" i="11"/>
  <c r="BU258" i="11"/>
  <c r="BF258" i="11"/>
  <c r="BN258" i="11"/>
  <c r="BV258" i="11"/>
  <c r="BG258" i="11"/>
  <c r="BO258" i="11"/>
  <c r="BW258" i="11"/>
  <c r="BI258" i="11"/>
  <c r="BQ258" i="11"/>
  <c r="BY258" i="11"/>
  <c r="BP258" i="11"/>
  <c r="BR258" i="11"/>
  <c r="BX258" i="11"/>
  <c r="BZ258" i="11"/>
  <c r="BH258" i="11"/>
  <c r="BJ258" i="11"/>
  <c r="BE61" i="11"/>
  <c r="BM61" i="11"/>
  <c r="BU61" i="11"/>
  <c r="BF61" i="11"/>
  <c r="BN61" i="11"/>
  <c r="BV61" i="11"/>
  <c r="BG61" i="11"/>
  <c r="BO61" i="11"/>
  <c r="BW61" i="11"/>
  <c r="BH61" i="11"/>
  <c r="BP61" i="11"/>
  <c r="BX61" i="11"/>
  <c r="BI61" i="11"/>
  <c r="BQ61" i="11"/>
  <c r="BY61" i="11"/>
  <c r="BC61" i="11"/>
  <c r="BK61" i="11"/>
  <c r="BS61" i="11"/>
  <c r="BT61" i="11"/>
  <c r="BZ61" i="11"/>
  <c r="BD61" i="11"/>
  <c r="BJ61" i="11"/>
  <c r="BL61" i="11"/>
  <c r="BR61" i="11"/>
  <c r="BJ108" i="11"/>
  <c r="BR108" i="11"/>
  <c r="BZ108" i="11"/>
  <c r="BC108" i="11"/>
  <c r="BK108" i="11"/>
  <c r="BS108" i="11"/>
  <c r="BD108" i="11"/>
  <c r="BL108" i="11"/>
  <c r="BT108" i="11"/>
  <c r="BE108" i="11"/>
  <c r="BM108" i="11"/>
  <c r="BU108" i="11"/>
  <c r="BF108" i="11"/>
  <c r="BN108" i="11"/>
  <c r="BV108" i="11"/>
  <c r="BH108" i="11"/>
  <c r="BP108" i="11"/>
  <c r="BX108" i="11"/>
  <c r="BG108" i="11"/>
  <c r="BI108" i="11"/>
  <c r="BO108" i="11"/>
  <c r="BQ108" i="11"/>
  <c r="BW108" i="11"/>
  <c r="BY108" i="11"/>
  <c r="BC53" i="11"/>
  <c r="BK53" i="11"/>
  <c r="BS53" i="11"/>
  <c r="BD53" i="11"/>
  <c r="BL53" i="11"/>
  <c r="BF53" i="11"/>
  <c r="BN53" i="11"/>
  <c r="BV53" i="11"/>
  <c r="BG53" i="11"/>
  <c r="BO53" i="11"/>
  <c r="BW53" i="11"/>
  <c r="BJ53" i="11"/>
  <c r="BY53" i="11"/>
  <c r="BM53" i="11"/>
  <c r="BZ53" i="11"/>
  <c r="BP53" i="11"/>
  <c r="BQ53" i="11"/>
  <c r="BR53" i="11"/>
  <c r="BE53" i="11"/>
  <c r="BT53" i="11"/>
  <c r="BH53" i="11"/>
  <c r="BU53" i="11"/>
  <c r="BI53" i="11"/>
  <c r="BX53" i="11"/>
  <c r="BI222" i="11"/>
  <c r="BQ222" i="11"/>
  <c r="BY222" i="11"/>
  <c r="BJ222" i="11"/>
  <c r="BR222" i="11"/>
  <c r="BZ222" i="11"/>
  <c r="BC222" i="11"/>
  <c r="BK222" i="11"/>
  <c r="BS222" i="11"/>
  <c r="BD222" i="11"/>
  <c r="BE222" i="11"/>
  <c r="BM222" i="11"/>
  <c r="BU222" i="11"/>
  <c r="BF222" i="11"/>
  <c r="BN222" i="11"/>
  <c r="BV222" i="11"/>
  <c r="BW222" i="11"/>
  <c r="BX222" i="11"/>
  <c r="BG222" i="11"/>
  <c r="BH222" i="11"/>
  <c r="BL222" i="11"/>
  <c r="BP222" i="11"/>
  <c r="BO222" i="11"/>
  <c r="BT222" i="11"/>
  <c r="BI231" i="11"/>
  <c r="BQ231" i="11"/>
  <c r="BY231" i="11"/>
  <c r="BC231" i="11"/>
  <c r="BK231" i="11"/>
  <c r="BS231" i="11"/>
  <c r="BE231" i="11"/>
  <c r="BM231" i="11"/>
  <c r="BF231" i="11"/>
  <c r="BN231" i="11"/>
  <c r="BO231" i="11"/>
  <c r="BZ231" i="11"/>
  <c r="BP231" i="11"/>
  <c r="BR231" i="11"/>
  <c r="BD231" i="11"/>
  <c r="BT231" i="11"/>
  <c r="BG231" i="11"/>
  <c r="BU231" i="11"/>
  <c r="BJ231" i="11"/>
  <c r="BW231" i="11"/>
  <c r="BH231" i="11"/>
  <c r="BV231" i="11"/>
  <c r="BL231" i="11"/>
  <c r="BX231" i="11"/>
  <c r="BH139" i="11"/>
  <c r="BP139" i="11"/>
  <c r="BX139" i="11"/>
  <c r="BI139" i="11"/>
  <c r="BQ139" i="11"/>
  <c r="BY139" i="11"/>
  <c r="BJ139" i="11"/>
  <c r="BR139" i="11"/>
  <c r="BZ139" i="11"/>
  <c r="BC139" i="11"/>
  <c r="BK139" i="11"/>
  <c r="BS139" i="11"/>
  <c r="BD139" i="11"/>
  <c r="BL139" i="11"/>
  <c r="BT139" i="11"/>
  <c r="BE139" i="11"/>
  <c r="BM139" i="11"/>
  <c r="BU139" i="11"/>
  <c r="BF139" i="11"/>
  <c r="BN139" i="11"/>
  <c r="BV139" i="11"/>
  <c r="BG139" i="11"/>
  <c r="BO139" i="11"/>
  <c r="BW139" i="11"/>
  <c r="BH172" i="11"/>
  <c r="BP172" i="11"/>
  <c r="BX172" i="11"/>
  <c r="BI172" i="11"/>
  <c r="BQ172" i="11"/>
  <c r="BY172" i="11"/>
  <c r="BJ172" i="11"/>
  <c r="BR172" i="11"/>
  <c r="BZ172" i="11"/>
  <c r="BC172" i="11"/>
  <c r="BK172" i="11"/>
  <c r="BS172" i="11"/>
  <c r="BD172" i="11"/>
  <c r="BL172" i="11"/>
  <c r="BT172" i="11"/>
  <c r="BE172" i="11"/>
  <c r="BM172" i="11"/>
  <c r="BU172" i="11"/>
  <c r="BF172" i="11"/>
  <c r="BN172" i="11"/>
  <c r="BV172" i="11"/>
  <c r="BW172" i="11"/>
  <c r="BO172" i="11"/>
  <c r="BG172" i="11"/>
  <c r="BJ98" i="11"/>
  <c r="BR98" i="11"/>
  <c r="BZ98" i="11"/>
  <c r="BC98" i="11"/>
  <c r="BK98" i="11"/>
  <c r="BS98" i="11"/>
  <c r="BD98" i="11"/>
  <c r="BL98" i="11"/>
  <c r="BT98" i="11"/>
  <c r="BE98" i="11"/>
  <c r="BM98" i="11"/>
  <c r="BU98" i="11"/>
  <c r="BF98" i="11"/>
  <c r="BN98" i="11"/>
  <c r="BV98" i="11"/>
  <c r="BG98" i="11"/>
  <c r="BO98" i="11"/>
  <c r="BW98" i="11"/>
  <c r="BH98" i="11"/>
  <c r="BP98" i="11"/>
  <c r="BX98" i="11"/>
  <c r="BI98" i="11"/>
  <c r="BQ98" i="11"/>
  <c r="BY98" i="11"/>
  <c r="BH180" i="11"/>
  <c r="BP180" i="11"/>
  <c r="BX180" i="11"/>
  <c r="BI180" i="11"/>
  <c r="BQ180" i="11"/>
  <c r="BY180" i="11"/>
  <c r="BJ180" i="11"/>
  <c r="BR180" i="11"/>
  <c r="BZ180" i="11"/>
  <c r="BC180" i="11"/>
  <c r="BK180" i="11"/>
  <c r="BS180" i="11"/>
  <c r="BD180" i="11"/>
  <c r="BL180" i="11"/>
  <c r="BT180" i="11"/>
  <c r="BE180" i="11"/>
  <c r="BM180" i="11"/>
  <c r="BU180" i="11"/>
  <c r="BF180" i="11"/>
  <c r="BN180" i="11"/>
  <c r="BV180" i="11"/>
  <c r="BW180" i="11"/>
  <c r="BO180" i="11"/>
  <c r="BG180" i="11"/>
  <c r="BF89" i="11"/>
  <c r="BN89" i="11"/>
  <c r="BV89" i="11"/>
  <c r="BG89" i="11"/>
  <c r="BO89" i="11"/>
  <c r="BW89" i="11"/>
  <c r="BH89" i="11"/>
  <c r="BP89" i="11"/>
  <c r="BX89" i="11"/>
  <c r="BJ89" i="11"/>
  <c r="BU89" i="11"/>
  <c r="BK89" i="11"/>
  <c r="BY89" i="11"/>
  <c r="BL89" i="11"/>
  <c r="BZ89" i="11"/>
  <c r="BM89" i="11"/>
  <c r="BC89" i="11"/>
  <c r="BQ89" i="11"/>
  <c r="BD89" i="11"/>
  <c r="BR89" i="11"/>
  <c r="BE89" i="11"/>
  <c r="BS89" i="11"/>
  <c r="BI89" i="11"/>
  <c r="BT89" i="11"/>
  <c r="BI12" i="11"/>
  <c r="BQ12" i="11"/>
  <c r="BY12" i="11"/>
  <c r="BJ12" i="11"/>
  <c r="BR12" i="11"/>
  <c r="BZ12" i="11"/>
  <c r="BC12" i="11"/>
  <c r="BM12" i="11"/>
  <c r="BW12" i="11"/>
  <c r="BD12" i="11"/>
  <c r="BN12" i="11"/>
  <c r="BX12" i="11"/>
  <c r="BE12" i="11"/>
  <c r="BO12" i="11"/>
  <c r="BF12" i="11"/>
  <c r="BP12" i="11"/>
  <c r="BK12" i="11"/>
  <c r="BU12" i="11"/>
  <c r="BL12" i="11"/>
  <c r="BV12" i="11"/>
  <c r="BH12" i="11"/>
  <c r="BS12" i="11"/>
  <c r="BT12" i="11"/>
  <c r="BG12" i="11"/>
  <c r="BJ105" i="11"/>
  <c r="BR105" i="11"/>
  <c r="BZ105" i="11"/>
  <c r="BC105" i="11"/>
  <c r="BK105" i="11"/>
  <c r="BS105" i="11"/>
  <c r="BD105" i="11"/>
  <c r="BL105" i="11"/>
  <c r="BT105" i="11"/>
  <c r="BE105" i="11"/>
  <c r="BM105" i="11"/>
  <c r="BU105" i="11"/>
  <c r="BF105" i="11"/>
  <c r="BN105" i="11"/>
  <c r="BV105" i="11"/>
  <c r="BH105" i="11"/>
  <c r="BP105" i="11"/>
  <c r="BX105" i="11"/>
  <c r="BG105" i="11"/>
  <c r="BI105" i="11"/>
  <c r="BO105" i="11"/>
  <c r="BQ105" i="11"/>
  <c r="BW105" i="11"/>
  <c r="BY105" i="11"/>
  <c r="BC259" i="11"/>
  <c r="BK259" i="11"/>
  <c r="BS259" i="11"/>
  <c r="BD259" i="11"/>
  <c r="BL259" i="11"/>
  <c r="BT259" i="11"/>
  <c r="BE259" i="11"/>
  <c r="BM259" i="11"/>
  <c r="BU259" i="11"/>
  <c r="BF259" i="11"/>
  <c r="BN259" i="11"/>
  <c r="BV259" i="11"/>
  <c r="BG259" i="11"/>
  <c r="BO259" i="11"/>
  <c r="BW259" i="11"/>
  <c r="BI259" i="11"/>
  <c r="BQ259" i="11"/>
  <c r="BY259" i="11"/>
  <c r="BX259" i="11"/>
  <c r="BZ259" i="11"/>
  <c r="BH259" i="11"/>
  <c r="BP259" i="11"/>
  <c r="BJ259" i="11"/>
  <c r="BR259" i="11"/>
  <c r="BI13" i="11"/>
  <c r="BQ13" i="11"/>
  <c r="BY13" i="11"/>
  <c r="BJ13" i="11"/>
  <c r="BR13" i="11"/>
  <c r="BZ13" i="11"/>
  <c r="BK13" i="11"/>
  <c r="BU13" i="11"/>
  <c r="BL13" i="11"/>
  <c r="BV13" i="11"/>
  <c r="BC13" i="11"/>
  <c r="BM13" i="11"/>
  <c r="BW13" i="11"/>
  <c r="BD13" i="11"/>
  <c r="BN13" i="11"/>
  <c r="BX13" i="11"/>
  <c r="BG13" i="11"/>
  <c r="BS13" i="11"/>
  <c r="BH13" i="11"/>
  <c r="BT13" i="11"/>
  <c r="BE13" i="11"/>
  <c r="BF13" i="11"/>
  <c r="BO13" i="11"/>
  <c r="BP13" i="11"/>
  <c r="BC41" i="11"/>
  <c r="BK41" i="11"/>
  <c r="BS41" i="11"/>
  <c r="BD41" i="11"/>
  <c r="BL41" i="11"/>
  <c r="BT41" i="11"/>
  <c r="BE41" i="11"/>
  <c r="BM41" i="11"/>
  <c r="BU41" i="11"/>
  <c r="BF41" i="11"/>
  <c r="BN41" i="11"/>
  <c r="BV41" i="11"/>
  <c r="BG41" i="11"/>
  <c r="BO41" i="11"/>
  <c r="BW41" i="11"/>
  <c r="BI41" i="11"/>
  <c r="BQ41" i="11"/>
  <c r="BY41" i="11"/>
  <c r="BH41" i="11"/>
  <c r="BJ41" i="11"/>
  <c r="BP41" i="11"/>
  <c r="BR41" i="11"/>
  <c r="BX41" i="11"/>
  <c r="BZ41" i="11"/>
  <c r="BI28" i="11"/>
  <c r="BQ28" i="11"/>
  <c r="BY28" i="11"/>
  <c r="BJ28" i="11"/>
  <c r="BR28" i="11"/>
  <c r="BZ28" i="11"/>
  <c r="BC28" i="11"/>
  <c r="BM28" i="11"/>
  <c r="BW28" i="11"/>
  <c r="BD28" i="11"/>
  <c r="BN28" i="11"/>
  <c r="BX28" i="11"/>
  <c r="BE28" i="11"/>
  <c r="BO28" i="11"/>
  <c r="BF28" i="11"/>
  <c r="BL28" i="11"/>
  <c r="BP28" i="11"/>
  <c r="BS28" i="11"/>
  <c r="BT28" i="11"/>
  <c r="BU28" i="11"/>
  <c r="BG28" i="11"/>
  <c r="BV28" i="11"/>
  <c r="BH28" i="11"/>
  <c r="BK28" i="11"/>
  <c r="BE68" i="11"/>
  <c r="BM68" i="11"/>
  <c r="BU68" i="11"/>
  <c r="BF68" i="11"/>
  <c r="BN68" i="11"/>
  <c r="BV68" i="11"/>
  <c r="BG68" i="11"/>
  <c r="BO68" i="11"/>
  <c r="BW68" i="11"/>
  <c r="BH68" i="11"/>
  <c r="BP68" i="11"/>
  <c r="BX68" i="11"/>
  <c r="BI68" i="11"/>
  <c r="BQ68" i="11"/>
  <c r="BC68" i="11"/>
  <c r="BY68" i="11"/>
  <c r="BD68" i="11"/>
  <c r="BZ68" i="11"/>
  <c r="BJ68" i="11"/>
  <c r="BK68" i="11"/>
  <c r="BL68" i="11"/>
  <c r="BR68" i="11"/>
  <c r="BS68" i="11"/>
  <c r="BT68" i="11"/>
  <c r="BC51" i="11"/>
  <c r="BK51" i="11"/>
  <c r="BS51" i="11"/>
  <c r="BD51" i="11"/>
  <c r="BL51" i="11"/>
  <c r="BT51" i="11"/>
  <c r="BF51" i="11"/>
  <c r="BN51" i="11"/>
  <c r="BV51" i="11"/>
  <c r="BG51" i="11"/>
  <c r="BO51" i="11"/>
  <c r="BW51" i="11"/>
  <c r="BJ51" i="11"/>
  <c r="BZ51" i="11"/>
  <c r="BM51" i="11"/>
  <c r="BP51" i="11"/>
  <c r="BQ51" i="11"/>
  <c r="BR51" i="11"/>
  <c r="BE51" i="11"/>
  <c r="BU51" i="11"/>
  <c r="BH51" i="11"/>
  <c r="BX51" i="11"/>
  <c r="BI51" i="11"/>
  <c r="BY51" i="11"/>
  <c r="BE67" i="11"/>
  <c r="BM67" i="11"/>
  <c r="BU67" i="11"/>
  <c r="BF67" i="11"/>
  <c r="BN67" i="11"/>
  <c r="BV67" i="11"/>
  <c r="BG67" i="11"/>
  <c r="BO67" i="11"/>
  <c r="BW67" i="11"/>
  <c r="BH67" i="11"/>
  <c r="BP67" i="11"/>
  <c r="BX67" i="11"/>
  <c r="BI67" i="11"/>
  <c r="BQ67" i="11"/>
  <c r="BY67" i="11"/>
  <c r="BC67" i="11"/>
  <c r="BD67" i="11"/>
  <c r="BJ67" i="11"/>
  <c r="BK67" i="11"/>
  <c r="BL67" i="11"/>
  <c r="BR67" i="11"/>
  <c r="BS67" i="11"/>
  <c r="BT67" i="11"/>
  <c r="BZ67" i="11"/>
  <c r="BJ34" i="11"/>
  <c r="BR34" i="11"/>
  <c r="BZ34" i="11"/>
  <c r="BC34" i="11"/>
  <c r="BG34" i="11"/>
  <c r="BP34" i="11"/>
  <c r="BY34" i="11"/>
  <c r="BH34" i="11"/>
  <c r="BQ34" i="11"/>
  <c r="BI34" i="11"/>
  <c r="BS34" i="11"/>
  <c r="BK34" i="11"/>
  <c r="BT34" i="11"/>
  <c r="BL34" i="11"/>
  <c r="BU34" i="11"/>
  <c r="BD34" i="11"/>
  <c r="BM34" i="11"/>
  <c r="BV34" i="11"/>
  <c r="BE34" i="11"/>
  <c r="BN34" i="11"/>
  <c r="BW34" i="11"/>
  <c r="BO34" i="11"/>
  <c r="BX34" i="11"/>
  <c r="BF34" i="11"/>
  <c r="BI24" i="11"/>
  <c r="BQ24" i="11"/>
  <c r="BY24" i="11"/>
  <c r="BJ24" i="11"/>
  <c r="BR24" i="11"/>
  <c r="BZ24" i="11"/>
  <c r="BC24" i="11"/>
  <c r="BM24" i="11"/>
  <c r="BW24" i="11"/>
  <c r="BD24" i="11"/>
  <c r="BN24" i="11"/>
  <c r="BX24" i="11"/>
  <c r="BE24" i="11"/>
  <c r="BO24" i="11"/>
  <c r="BF24" i="11"/>
  <c r="BP24" i="11"/>
  <c r="BV24" i="11"/>
  <c r="BG24" i="11"/>
  <c r="BH24" i="11"/>
  <c r="BK24" i="11"/>
  <c r="BL24" i="11"/>
  <c r="BS24" i="11"/>
  <c r="BT24" i="11"/>
  <c r="BU24" i="11"/>
  <c r="BI220" i="11"/>
  <c r="BQ220" i="11"/>
  <c r="BY220" i="11"/>
  <c r="BJ220" i="11"/>
  <c r="BR220" i="11"/>
  <c r="BZ220" i="11"/>
  <c r="BC220" i="11"/>
  <c r="BK220" i="11"/>
  <c r="BS220" i="11"/>
  <c r="BD220" i="11"/>
  <c r="BL220" i="11"/>
  <c r="BT220" i="11"/>
  <c r="BE220" i="11"/>
  <c r="BM220" i="11"/>
  <c r="BU220" i="11"/>
  <c r="BF220" i="11"/>
  <c r="BN220" i="11"/>
  <c r="BV220" i="11"/>
  <c r="BH220" i="11"/>
  <c r="BP220" i="11"/>
  <c r="BG220" i="11"/>
  <c r="BO220" i="11"/>
  <c r="BW220" i="11"/>
  <c r="BX220" i="11"/>
  <c r="BH196" i="11"/>
  <c r="BP196" i="11"/>
  <c r="BX196" i="11"/>
  <c r="BI196" i="11"/>
  <c r="BQ196" i="11"/>
  <c r="BY196" i="11"/>
  <c r="BJ196" i="11"/>
  <c r="BR196" i="11"/>
  <c r="BZ196" i="11"/>
  <c r="BC196" i="11"/>
  <c r="BK196" i="11"/>
  <c r="BS196" i="11"/>
  <c r="BD196" i="11"/>
  <c r="BL196" i="11"/>
  <c r="BT196" i="11"/>
  <c r="BF196" i="11"/>
  <c r="BN196" i="11"/>
  <c r="BV196" i="11"/>
  <c r="BE196" i="11"/>
  <c r="BG196" i="11"/>
  <c r="BM196" i="11"/>
  <c r="BO196" i="11"/>
  <c r="BW196" i="11"/>
  <c r="BU196" i="11"/>
  <c r="BI210" i="11"/>
  <c r="BQ210" i="11"/>
  <c r="BY210" i="11"/>
  <c r="BJ210" i="11"/>
  <c r="BR210" i="11"/>
  <c r="BZ210" i="11"/>
  <c r="BC210" i="11"/>
  <c r="BK210" i="11"/>
  <c r="BS210" i="11"/>
  <c r="BD210" i="11"/>
  <c r="BL210" i="11"/>
  <c r="BT210" i="11"/>
  <c r="BE210" i="11"/>
  <c r="BM210" i="11"/>
  <c r="BU210" i="11"/>
  <c r="BF210" i="11"/>
  <c r="BN210" i="11"/>
  <c r="BV210" i="11"/>
  <c r="BH210" i="11"/>
  <c r="BP210" i="11"/>
  <c r="BX210" i="11"/>
  <c r="BG210" i="11"/>
  <c r="BO210" i="11"/>
  <c r="BW210" i="11"/>
  <c r="BH188" i="11"/>
  <c r="BP188" i="11"/>
  <c r="BX188" i="11"/>
  <c r="BI188" i="11"/>
  <c r="BQ188" i="11"/>
  <c r="BY188" i="11"/>
  <c r="BJ188" i="11"/>
  <c r="BR188" i="11"/>
  <c r="BZ188" i="11"/>
  <c r="BC188" i="11"/>
  <c r="BK188" i="11"/>
  <c r="BS188" i="11"/>
  <c r="BD188" i="11"/>
  <c r="BL188" i="11"/>
  <c r="BT188" i="11"/>
  <c r="BF188" i="11"/>
  <c r="BN188" i="11"/>
  <c r="BV188" i="11"/>
  <c r="BE188" i="11"/>
  <c r="BG188" i="11"/>
  <c r="BM188" i="11"/>
  <c r="BO188" i="11"/>
  <c r="BW188" i="11"/>
  <c r="BU188" i="11"/>
  <c r="BH135" i="11"/>
  <c r="BP135" i="11"/>
  <c r="BX135" i="11"/>
  <c r="BI135" i="11"/>
  <c r="BQ135" i="11"/>
  <c r="BY135" i="11"/>
  <c r="BJ135" i="11"/>
  <c r="BR135" i="11"/>
  <c r="BZ135" i="11"/>
  <c r="BC135" i="11"/>
  <c r="BK135" i="11"/>
  <c r="BS135" i="11"/>
  <c r="BD135" i="11"/>
  <c r="BL135" i="11"/>
  <c r="BT135" i="11"/>
  <c r="BE135" i="11"/>
  <c r="BM135" i="11"/>
  <c r="BU135" i="11"/>
  <c r="BF135" i="11"/>
  <c r="BN135" i="11"/>
  <c r="BV135" i="11"/>
  <c r="BG135" i="11"/>
  <c r="BO135" i="11"/>
  <c r="BW135" i="11"/>
  <c r="BI219" i="11"/>
  <c r="BQ219" i="11"/>
  <c r="BY219" i="11"/>
  <c r="BJ219" i="11"/>
  <c r="BR219" i="11"/>
  <c r="BZ219" i="11"/>
  <c r="BC219" i="11"/>
  <c r="BK219" i="11"/>
  <c r="BS219" i="11"/>
  <c r="BD219" i="11"/>
  <c r="BL219" i="11"/>
  <c r="BT219" i="11"/>
  <c r="BE219" i="11"/>
  <c r="BM219" i="11"/>
  <c r="BU219" i="11"/>
  <c r="BF219" i="11"/>
  <c r="BN219" i="11"/>
  <c r="BV219" i="11"/>
  <c r="BH219" i="11"/>
  <c r="BP219" i="11"/>
  <c r="BX219" i="11"/>
  <c r="BO219" i="11"/>
  <c r="BG219" i="11"/>
  <c r="BW219" i="11"/>
  <c r="BH138" i="11"/>
  <c r="BP138" i="11"/>
  <c r="BX138" i="11"/>
  <c r="BI138" i="11"/>
  <c r="BQ138" i="11"/>
  <c r="BY138" i="11"/>
  <c r="BJ138" i="11"/>
  <c r="BR138" i="11"/>
  <c r="BZ138" i="11"/>
  <c r="BC138" i="11"/>
  <c r="BK138" i="11"/>
  <c r="BS138" i="11"/>
  <c r="BD138" i="11"/>
  <c r="BL138" i="11"/>
  <c r="BT138" i="11"/>
  <c r="BE138" i="11"/>
  <c r="BM138" i="11"/>
  <c r="BU138" i="11"/>
  <c r="BF138" i="11"/>
  <c r="BN138" i="11"/>
  <c r="BV138" i="11"/>
  <c r="BG138" i="11"/>
  <c r="BO138" i="11"/>
  <c r="BW138" i="11"/>
  <c r="BI239" i="11"/>
  <c r="BQ239" i="11"/>
  <c r="BY239" i="11"/>
  <c r="BC239" i="11"/>
  <c r="BK239" i="11"/>
  <c r="BS239" i="11"/>
  <c r="BE239" i="11"/>
  <c r="BO239" i="11"/>
  <c r="BZ239" i="11"/>
  <c r="BF239" i="11"/>
  <c r="BP239" i="11"/>
  <c r="BG239" i="11"/>
  <c r="BR239" i="11"/>
  <c r="BH239" i="11"/>
  <c r="BT239" i="11"/>
  <c r="BJ239" i="11"/>
  <c r="BU239" i="11"/>
  <c r="BM239" i="11"/>
  <c r="BW239" i="11"/>
  <c r="BL239" i="11"/>
  <c r="BN239" i="11"/>
  <c r="BV239" i="11"/>
  <c r="BX239" i="11"/>
  <c r="BD239" i="11"/>
  <c r="BH207" i="11"/>
  <c r="BP207" i="11"/>
  <c r="BI207" i="11"/>
  <c r="BQ207" i="11"/>
  <c r="BC207" i="11"/>
  <c r="BK207" i="11"/>
  <c r="BS207" i="11"/>
  <c r="BN207" i="11"/>
  <c r="BY207" i="11"/>
  <c r="BD207" i="11"/>
  <c r="BO207" i="11"/>
  <c r="BZ207" i="11"/>
  <c r="BE207" i="11"/>
  <c r="BR207" i="11"/>
  <c r="BF207" i="11"/>
  <c r="BT207" i="11"/>
  <c r="BG207" i="11"/>
  <c r="BU207" i="11"/>
  <c r="BJ207" i="11"/>
  <c r="BV207" i="11"/>
  <c r="BM207" i="11"/>
  <c r="BX207" i="11"/>
  <c r="BL207" i="11"/>
  <c r="BW207" i="11"/>
  <c r="BH178" i="11"/>
  <c r="BP178" i="11"/>
  <c r="BX178" i="11"/>
  <c r="BI178" i="11"/>
  <c r="BQ178" i="11"/>
  <c r="BY178" i="11"/>
  <c r="BJ178" i="11"/>
  <c r="BR178" i="11"/>
  <c r="BZ178" i="11"/>
  <c r="BC178" i="11"/>
  <c r="BK178" i="11"/>
  <c r="BS178" i="11"/>
  <c r="BD178" i="11"/>
  <c r="BL178" i="11"/>
  <c r="BT178" i="11"/>
  <c r="BE178" i="11"/>
  <c r="BM178" i="11"/>
  <c r="BU178" i="11"/>
  <c r="BF178" i="11"/>
  <c r="BN178" i="11"/>
  <c r="BV178" i="11"/>
  <c r="BG178" i="11"/>
  <c r="BO178" i="11"/>
  <c r="BW178" i="11"/>
  <c r="BJ113" i="11"/>
  <c r="BR113" i="11"/>
  <c r="BZ113" i="11"/>
  <c r="BC113" i="11"/>
  <c r="BK113" i="11"/>
  <c r="BS113" i="11"/>
  <c r="BD113" i="11"/>
  <c r="BL113" i="11"/>
  <c r="BT113" i="11"/>
  <c r="BE113" i="11"/>
  <c r="BM113" i="11"/>
  <c r="BU113" i="11"/>
  <c r="BF113" i="11"/>
  <c r="BN113" i="11"/>
  <c r="BV113" i="11"/>
  <c r="BH113" i="11"/>
  <c r="BG113" i="11"/>
  <c r="BI113" i="11"/>
  <c r="BO113" i="11"/>
  <c r="BP113" i="11"/>
  <c r="BQ113" i="11"/>
  <c r="BW113" i="11"/>
  <c r="BX113" i="11"/>
  <c r="BY113" i="11"/>
  <c r="BH133" i="11"/>
  <c r="BP133" i="11"/>
  <c r="BX133" i="11"/>
  <c r="BI133" i="11"/>
  <c r="BQ133" i="11"/>
  <c r="BY133" i="11"/>
  <c r="BJ133" i="11"/>
  <c r="BR133" i="11"/>
  <c r="BZ133" i="11"/>
  <c r="BC133" i="11"/>
  <c r="BK133" i="11"/>
  <c r="BS133" i="11"/>
  <c r="BD133" i="11"/>
  <c r="BL133" i="11"/>
  <c r="BT133" i="11"/>
  <c r="BE133" i="11"/>
  <c r="BM133" i="11"/>
  <c r="BU133" i="11"/>
  <c r="BF133" i="11"/>
  <c r="BN133" i="11"/>
  <c r="BV133" i="11"/>
  <c r="BG133" i="11"/>
  <c r="BO133" i="11"/>
  <c r="BW133" i="11"/>
  <c r="BI223" i="11"/>
  <c r="BQ223" i="11"/>
  <c r="BY223" i="11"/>
  <c r="BJ223" i="11"/>
  <c r="BR223" i="11"/>
  <c r="BZ223" i="11"/>
  <c r="BC223" i="11"/>
  <c r="BK223" i="11"/>
  <c r="BS223" i="11"/>
  <c r="BE223" i="11"/>
  <c r="BM223" i="11"/>
  <c r="BU223" i="11"/>
  <c r="BF223" i="11"/>
  <c r="BN223" i="11"/>
  <c r="BV223" i="11"/>
  <c r="BT223" i="11"/>
  <c r="BW223" i="11"/>
  <c r="BD223" i="11"/>
  <c r="BX223" i="11"/>
  <c r="BG223" i="11"/>
  <c r="BH223" i="11"/>
  <c r="BO223" i="11"/>
  <c r="BL223" i="11"/>
  <c r="BP223" i="11"/>
  <c r="BI238" i="11"/>
  <c r="BQ238" i="11"/>
  <c r="BY238" i="11"/>
  <c r="BC238" i="11"/>
  <c r="BK238" i="11"/>
  <c r="BS238" i="11"/>
  <c r="BG238" i="11"/>
  <c r="BR238" i="11"/>
  <c r="BH238" i="11"/>
  <c r="BT238" i="11"/>
  <c r="BJ238" i="11"/>
  <c r="BU238" i="11"/>
  <c r="BL238" i="11"/>
  <c r="BV238" i="11"/>
  <c r="BM238" i="11"/>
  <c r="BW238" i="11"/>
  <c r="BE238" i="11"/>
  <c r="BO238" i="11"/>
  <c r="BZ238" i="11"/>
  <c r="BD238" i="11"/>
  <c r="BF238" i="11"/>
  <c r="BN238" i="11"/>
  <c r="BX238" i="11"/>
  <c r="BP238" i="11"/>
  <c r="BH176" i="11"/>
  <c r="BP176" i="11"/>
  <c r="BX176" i="11"/>
  <c r="BI176" i="11"/>
  <c r="BQ176" i="11"/>
  <c r="BY176" i="11"/>
  <c r="BJ176" i="11"/>
  <c r="BR176" i="11"/>
  <c r="BZ176" i="11"/>
  <c r="BC176" i="11"/>
  <c r="BK176" i="11"/>
  <c r="BS176" i="11"/>
  <c r="BD176" i="11"/>
  <c r="BL176" i="11"/>
  <c r="BT176" i="11"/>
  <c r="BE176" i="11"/>
  <c r="BM176" i="11"/>
  <c r="BU176" i="11"/>
  <c r="BF176" i="11"/>
  <c r="BN176" i="11"/>
  <c r="BV176" i="11"/>
  <c r="BG176" i="11"/>
  <c r="BO176" i="11"/>
  <c r="BW176" i="11"/>
  <c r="BE57" i="11"/>
  <c r="BM57" i="11"/>
  <c r="BU57" i="11"/>
  <c r="BF57" i="11"/>
  <c r="BN57" i="11"/>
  <c r="BV57" i="11"/>
  <c r="BG57" i="11"/>
  <c r="BO57" i="11"/>
  <c r="BW57" i="11"/>
  <c r="BH57" i="11"/>
  <c r="BP57" i="11"/>
  <c r="BX57" i="11"/>
  <c r="BI57" i="11"/>
  <c r="BQ57" i="11"/>
  <c r="BY57" i="11"/>
  <c r="BC57" i="11"/>
  <c r="BK57" i="11"/>
  <c r="BS57" i="11"/>
  <c r="BT57" i="11"/>
  <c r="BZ57" i="11"/>
  <c r="BD57" i="11"/>
  <c r="BJ57" i="11"/>
  <c r="BL57" i="11"/>
  <c r="BR57" i="11"/>
  <c r="BH93" i="11"/>
  <c r="BP93" i="11"/>
  <c r="BX93" i="11"/>
  <c r="BK93" i="11"/>
  <c r="BT93" i="11"/>
  <c r="BC93" i="11"/>
  <c r="BL93" i="11"/>
  <c r="BU93" i="11"/>
  <c r="BD93" i="11"/>
  <c r="BM93" i="11"/>
  <c r="BV93" i="11"/>
  <c r="BE93" i="11"/>
  <c r="BN93" i="11"/>
  <c r="BW93" i="11"/>
  <c r="BF93" i="11"/>
  <c r="BO93" i="11"/>
  <c r="BY93" i="11"/>
  <c r="BG93" i="11"/>
  <c r="BQ93" i="11"/>
  <c r="BZ93" i="11"/>
  <c r="BI93" i="11"/>
  <c r="BR93" i="11"/>
  <c r="BJ93" i="11"/>
  <c r="BS93" i="11"/>
  <c r="BI250" i="11"/>
  <c r="BQ250" i="11"/>
  <c r="BY250" i="11"/>
  <c r="BC250" i="11"/>
  <c r="BK250" i="11"/>
  <c r="BS250" i="11"/>
  <c r="BG250" i="11"/>
  <c r="BR250" i="11"/>
  <c r="BH250" i="11"/>
  <c r="BT250" i="11"/>
  <c r="BJ250" i="11"/>
  <c r="BU250" i="11"/>
  <c r="BL250" i="11"/>
  <c r="BV250" i="11"/>
  <c r="BM250" i="11"/>
  <c r="BW250" i="11"/>
  <c r="BE250" i="11"/>
  <c r="BO250" i="11"/>
  <c r="BZ250" i="11"/>
  <c r="BD250" i="11"/>
  <c r="BF250" i="11"/>
  <c r="BN250" i="11"/>
  <c r="BP250" i="11"/>
  <c r="BX250" i="11"/>
  <c r="BH189" i="11"/>
  <c r="BP189" i="11"/>
  <c r="BX189" i="11"/>
  <c r="BI189" i="11"/>
  <c r="BQ189" i="11"/>
  <c r="BY189" i="11"/>
  <c r="BJ189" i="11"/>
  <c r="BR189" i="11"/>
  <c r="BZ189" i="11"/>
  <c r="BC189" i="11"/>
  <c r="BK189" i="11"/>
  <c r="BS189" i="11"/>
  <c r="BD189" i="11"/>
  <c r="BL189" i="11"/>
  <c r="BT189" i="11"/>
  <c r="BF189" i="11"/>
  <c r="BN189" i="11"/>
  <c r="BV189" i="11"/>
  <c r="BE189" i="11"/>
  <c r="BG189" i="11"/>
  <c r="BM189" i="11"/>
  <c r="BO189" i="11"/>
  <c r="BU189" i="11"/>
  <c r="BW189" i="11"/>
  <c r="BF86" i="11"/>
  <c r="BN86" i="11"/>
  <c r="BV86" i="11"/>
  <c r="BG86" i="11"/>
  <c r="BO86" i="11"/>
  <c r="BW86" i="11"/>
  <c r="BH86" i="11"/>
  <c r="BP86" i="11"/>
  <c r="BX86" i="11"/>
  <c r="BI86" i="11"/>
  <c r="BQ86" i="11"/>
  <c r="BY86" i="11"/>
  <c r="BJ86" i="11"/>
  <c r="BR86" i="11"/>
  <c r="BZ86" i="11"/>
  <c r="BD86" i="11"/>
  <c r="BL86" i="11"/>
  <c r="BT86" i="11"/>
  <c r="BS86" i="11"/>
  <c r="BU86" i="11"/>
  <c r="BC86" i="11"/>
  <c r="BE86" i="11"/>
  <c r="BK86" i="11"/>
  <c r="BM86" i="11"/>
  <c r="BI228" i="11"/>
  <c r="BQ228" i="11"/>
  <c r="BY228" i="11"/>
  <c r="BC228" i="11"/>
  <c r="BK228" i="11"/>
  <c r="BS228" i="11"/>
  <c r="BE228" i="11"/>
  <c r="BM228" i="11"/>
  <c r="BU228" i="11"/>
  <c r="BF228" i="11"/>
  <c r="BN228" i="11"/>
  <c r="BV228" i="11"/>
  <c r="BG228" i="11"/>
  <c r="BW228" i="11"/>
  <c r="BH228" i="11"/>
  <c r="BX228" i="11"/>
  <c r="BJ228" i="11"/>
  <c r="BZ228" i="11"/>
  <c r="BL228" i="11"/>
  <c r="BO228" i="11"/>
  <c r="BR228" i="11"/>
  <c r="BD228" i="11"/>
  <c r="BP228" i="11"/>
  <c r="BT228" i="11"/>
  <c r="BJ111" i="11"/>
  <c r="BR111" i="11"/>
  <c r="BZ111" i="11"/>
  <c r="BC111" i="11"/>
  <c r="BK111" i="11"/>
  <c r="BS111" i="11"/>
  <c r="BD111" i="11"/>
  <c r="BL111" i="11"/>
  <c r="BT111" i="11"/>
  <c r="BE111" i="11"/>
  <c r="BM111" i="11"/>
  <c r="BU111" i="11"/>
  <c r="BF111" i="11"/>
  <c r="BN111" i="11"/>
  <c r="BV111" i="11"/>
  <c r="BH111" i="11"/>
  <c r="BP111" i="11"/>
  <c r="BX111" i="11"/>
  <c r="BW111" i="11"/>
  <c r="BY111" i="11"/>
  <c r="BG111" i="11"/>
  <c r="BI111" i="11"/>
  <c r="BO111" i="11"/>
  <c r="BQ111" i="11"/>
  <c r="BF90" i="11"/>
  <c r="BN90" i="11"/>
  <c r="BV90" i="11"/>
  <c r="BG90" i="11"/>
  <c r="BO90" i="11"/>
  <c r="BW90" i="11"/>
  <c r="BH90" i="11"/>
  <c r="BP90" i="11"/>
  <c r="BX90" i="11"/>
  <c r="BK90" i="11"/>
  <c r="BY90" i="11"/>
  <c r="BL90" i="11"/>
  <c r="BZ90" i="11"/>
  <c r="BM90" i="11"/>
  <c r="BC90" i="11"/>
  <c r="BQ90" i="11"/>
  <c r="BD90" i="11"/>
  <c r="BR90" i="11"/>
  <c r="BE90" i="11"/>
  <c r="BS90" i="11"/>
  <c r="BI90" i="11"/>
  <c r="BT90" i="11"/>
  <c r="BU90" i="11"/>
  <c r="BJ90" i="11"/>
  <c r="BC56" i="11"/>
  <c r="BK56" i="11"/>
  <c r="BD56" i="11"/>
  <c r="BM56" i="11"/>
  <c r="BU56" i="11"/>
  <c r="BE56" i="11"/>
  <c r="BN56" i="11"/>
  <c r="BV56" i="11"/>
  <c r="BF56" i="11"/>
  <c r="BO56" i="11"/>
  <c r="BW56" i="11"/>
  <c r="BG56" i="11"/>
  <c r="BP56" i="11"/>
  <c r="BX56" i="11"/>
  <c r="BH56" i="11"/>
  <c r="BQ56" i="11"/>
  <c r="BY56" i="11"/>
  <c r="BI56" i="11"/>
  <c r="BJ56" i="11"/>
  <c r="BS56" i="11"/>
  <c r="BL56" i="11"/>
  <c r="BR56" i="11"/>
  <c r="BT56" i="11"/>
  <c r="BZ56" i="11"/>
  <c r="BI227" i="11"/>
  <c r="BQ227" i="11"/>
  <c r="BY227" i="11"/>
  <c r="BC227" i="11"/>
  <c r="BK227" i="11"/>
  <c r="BS227" i="11"/>
  <c r="BE227" i="11"/>
  <c r="BM227" i="11"/>
  <c r="BU227" i="11"/>
  <c r="BF227" i="11"/>
  <c r="BN227" i="11"/>
  <c r="BV227" i="11"/>
  <c r="BO227" i="11"/>
  <c r="BP227" i="11"/>
  <c r="BR227" i="11"/>
  <c r="BD227" i="11"/>
  <c r="BT227" i="11"/>
  <c r="BG227" i="11"/>
  <c r="BW227" i="11"/>
  <c r="BJ227" i="11"/>
  <c r="BZ227" i="11"/>
  <c r="BH227" i="11"/>
  <c r="BL227" i="11"/>
  <c r="BX227" i="11"/>
  <c r="BI224" i="11"/>
  <c r="BQ224" i="11"/>
  <c r="BY224" i="11"/>
  <c r="BJ224" i="11"/>
  <c r="BR224" i="11"/>
  <c r="BZ224" i="11"/>
  <c r="BC224" i="11"/>
  <c r="BK224" i="11"/>
  <c r="BS224" i="11"/>
  <c r="BE224" i="11"/>
  <c r="BM224" i="11"/>
  <c r="BU224" i="11"/>
  <c r="BF224" i="11"/>
  <c r="BN224" i="11"/>
  <c r="BV224" i="11"/>
  <c r="BP224" i="11"/>
  <c r="BT224" i="11"/>
  <c r="BW224" i="11"/>
  <c r="BD224" i="11"/>
  <c r="BX224" i="11"/>
  <c r="BG224" i="11"/>
  <c r="BL224" i="11"/>
  <c r="BH224" i="11"/>
  <c r="BO224" i="11"/>
  <c r="BI20" i="11"/>
  <c r="BQ20" i="11"/>
  <c r="BY20" i="11"/>
  <c r="BJ20" i="11"/>
  <c r="BR20" i="11"/>
  <c r="BZ20" i="11"/>
  <c r="BC20" i="11"/>
  <c r="BM20" i="11"/>
  <c r="BW20" i="11"/>
  <c r="BD20" i="11"/>
  <c r="BN20" i="11"/>
  <c r="BX20" i="11"/>
  <c r="BE20" i="11"/>
  <c r="BO20" i="11"/>
  <c r="BF20" i="11"/>
  <c r="BP20" i="11"/>
  <c r="BK20" i="11"/>
  <c r="BU20" i="11"/>
  <c r="BS20" i="11"/>
  <c r="BT20" i="11"/>
  <c r="BV20" i="11"/>
  <c r="BG20" i="11"/>
  <c r="BH20" i="11"/>
  <c r="BL20" i="11"/>
  <c r="BI33" i="11"/>
  <c r="BJ33" i="11"/>
  <c r="BR33" i="11"/>
  <c r="BZ33" i="11"/>
  <c r="BK33" i="11"/>
  <c r="BS33" i="11"/>
  <c r="BH33" i="11"/>
  <c r="BU33" i="11"/>
  <c r="BL33" i="11"/>
  <c r="BV33" i="11"/>
  <c r="BM33" i="11"/>
  <c r="BW33" i="11"/>
  <c r="BC33" i="11"/>
  <c r="BN33" i="11"/>
  <c r="BX33" i="11"/>
  <c r="BD33" i="11"/>
  <c r="BO33" i="11"/>
  <c r="BY33" i="11"/>
  <c r="BE33" i="11"/>
  <c r="BP33" i="11"/>
  <c r="BF33" i="11"/>
  <c r="BQ33" i="11"/>
  <c r="BG33" i="11"/>
  <c r="BT33" i="11"/>
  <c r="BI23" i="11"/>
  <c r="BQ23" i="11"/>
  <c r="BY23" i="11"/>
  <c r="BJ23" i="11"/>
  <c r="BR23" i="11"/>
  <c r="BZ23" i="11"/>
  <c r="BE23" i="11"/>
  <c r="BO23" i="11"/>
  <c r="BF23" i="11"/>
  <c r="BP23" i="11"/>
  <c r="BG23" i="11"/>
  <c r="BS23" i="11"/>
  <c r="BH23" i="11"/>
  <c r="BT23" i="11"/>
  <c r="BC23" i="11"/>
  <c r="BM23" i="11"/>
  <c r="BX23" i="11"/>
  <c r="BD23" i="11"/>
  <c r="BK23" i="11"/>
  <c r="BL23" i="11"/>
  <c r="BN23" i="11"/>
  <c r="BU23" i="11"/>
  <c r="BV23" i="11"/>
  <c r="BW23" i="11"/>
  <c r="BE79" i="11"/>
  <c r="BM79" i="11"/>
  <c r="BU79" i="11"/>
  <c r="BJ79" i="11"/>
  <c r="BS79" i="11"/>
  <c r="BK79" i="11"/>
  <c r="BT79" i="11"/>
  <c r="BC79" i="11"/>
  <c r="BL79" i="11"/>
  <c r="BV79" i="11"/>
  <c r="BD79" i="11"/>
  <c r="BN79" i="11"/>
  <c r="BW79" i="11"/>
  <c r="BF79" i="11"/>
  <c r="BO79" i="11"/>
  <c r="BX79" i="11"/>
  <c r="BH79" i="11"/>
  <c r="BQ79" i="11"/>
  <c r="BZ79" i="11"/>
  <c r="BY79" i="11"/>
  <c r="BG79" i="11"/>
  <c r="BI79" i="11"/>
  <c r="BP79" i="11"/>
  <c r="BR79" i="11"/>
  <c r="BE66" i="11"/>
  <c r="BM66" i="11"/>
  <c r="BU66" i="11"/>
  <c r="BF66" i="11"/>
  <c r="BN66" i="11"/>
  <c r="BV66" i="11"/>
  <c r="BG66" i="11"/>
  <c r="BO66" i="11"/>
  <c r="BW66" i="11"/>
  <c r="BH66" i="11"/>
  <c r="BP66" i="11"/>
  <c r="BX66" i="11"/>
  <c r="BI66" i="11"/>
  <c r="BQ66" i="11"/>
  <c r="BY66" i="11"/>
  <c r="BC66" i="11"/>
  <c r="BK66" i="11"/>
  <c r="BS66" i="11"/>
  <c r="BD66" i="11"/>
  <c r="BJ66" i="11"/>
  <c r="BL66" i="11"/>
  <c r="BR66" i="11"/>
  <c r="BT66" i="11"/>
  <c r="BZ66" i="11"/>
  <c r="BD4" i="11"/>
  <c r="BL4" i="11"/>
  <c r="BT4" i="11"/>
  <c r="BE4" i="11"/>
  <c r="BM4" i="11"/>
  <c r="BU4" i="11"/>
  <c r="BF4" i="11"/>
  <c r="BN4" i="11"/>
  <c r="BV4" i="11"/>
  <c r="BG4" i="11"/>
  <c r="BO4" i="11"/>
  <c r="BW4" i="11"/>
  <c r="BH4" i="11"/>
  <c r="BP4" i="11"/>
  <c r="BX4" i="11"/>
  <c r="BJ4" i="11"/>
  <c r="BZ4" i="11"/>
  <c r="BC4" i="11"/>
  <c r="BI4" i="11"/>
  <c r="BK4" i="11"/>
  <c r="BQ4" i="11"/>
  <c r="BS4" i="11"/>
  <c r="BR4" i="11"/>
  <c r="BY4" i="11"/>
  <c r="BI16" i="11"/>
  <c r="BQ16" i="11"/>
  <c r="BY16" i="11"/>
  <c r="BJ16" i="11"/>
  <c r="BR16" i="11"/>
  <c r="BZ16" i="11"/>
  <c r="BC16" i="11"/>
  <c r="BM16" i="11"/>
  <c r="BW16" i="11"/>
  <c r="BD16" i="11"/>
  <c r="BN16" i="11"/>
  <c r="BX16" i="11"/>
  <c r="BE16" i="11"/>
  <c r="BO16" i="11"/>
  <c r="BF16" i="11"/>
  <c r="BP16" i="11"/>
  <c r="BK16" i="11"/>
  <c r="BU16" i="11"/>
  <c r="BL16" i="11"/>
  <c r="BV16" i="11"/>
  <c r="BG16" i="11"/>
  <c r="BH16" i="11"/>
  <c r="BS16" i="11"/>
  <c r="BT16" i="11"/>
  <c r="BI30" i="11"/>
  <c r="BQ30" i="11"/>
  <c r="BY30" i="11"/>
  <c r="BJ30" i="11"/>
  <c r="BR30" i="11"/>
  <c r="BZ30" i="11"/>
  <c r="BG30" i="11"/>
  <c r="BS30" i="11"/>
  <c r="BH30" i="11"/>
  <c r="BT30" i="11"/>
  <c r="BK30" i="11"/>
  <c r="BU30" i="11"/>
  <c r="BO30" i="11"/>
  <c r="BC30" i="11"/>
  <c r="BP30" i="11"/>
  <c r="BD30" i="11"/>
  <c r="BV30" i="11"/>
  <c r="BE30" i="11"/>
  <c r="BW30" i="11"/>
  <c r="BF30" i="11"/>
  <c r="BX30" i="11"/>
  <c r="BL30" i="11"/>
  <c r="BM30" i="11"/>
  <c r="BN30" i="11"/>
  <c r="BI229" i="11"/>
  <c r="BQ229" i="11"/>
  <c r="BY229" i="11"/>
  <c r="BC229" i="11"/>
  <c r="BK229" i="11"/>
  <c r="BS229" i="11"/>
  <c r="BE229" i="11"/>
  <c r="BM229" i="11"/>
  <c r="BU229" i="11"/>
  <c r="BF229" i="11"/>
  <c r="BN229" i="11"/>
  <c r="BV229" i="11"/>
  <c r="BO229" i="11"/>
  <c r="BP229" i="11"/>
  <c r="BR229" i="11"/>
  <c r="BD229" i="11"/>
  <c r="BT229" i="11"/>
  <c r="BG229" i="11"/>
  <c r="BW229" i="11"/>
  <c r="BJ229" i="11"/>
  <c r="BZ229" i="11"/>
  <c r="BX229" i="11"/>
  <c r="BH229" i="11"/>
  <c r="BL229" i="11"/>
  <c r="BJ96" i="11"/>
  <c r="BR96" i="11"/>
  <c r="BZ96" i="11"/>
  <c r="BC96" i="11"/>
  <c r="BK96" i="11"/>
  <c r="BS96" i="11"/>
  <c r="BD96" i="11"/>
  <c r="BL96" i="11"/>
  <c r="BT96" i="11"/>
  <c r="BE96" i="11"/>
  <c r="BM96" i="11"/>
  <c r="BU96" i="11"/>
  <c r="BF96" i="11"/>
  <c r="BN96" i="11"/>
  <c r="BV96" i="11"/>
  <c r="BG96" i="11"/>
  <c r="BO96" i="11"/>
  <c r="BW96" i="11"/>
  <c r="BH96" i="11"/>
  <c r="BP96" i="11"/>
  <c r="BX96" i="11"/>
  <c r="BI96" i="11"/>
  <c r="BQ96" i="11"/>
  <c r="BY96" i="11"/>
  <c r="BH205" i="11"/>
  <c r="BP205" i="11"/>
  <c r="BX205" i="11"/>
  <c r="BI205" i="11"/>
  <c r="BQ205" i="11"/>
  <c r="BY205" i="11"/>
  <c r="BC205" i="11"/>
  <c r="BK205" i="11"/>
  <c r="BS205" i="11"/>
  <c r="BL205" i="11"/>
  <c r="BW205" i="11"/>
  <c r="BM205" i="11"/>
  <c r="BZ205" i="11"/>
  <c r="BN205" i="11"/>
  <c r="BD205" i="11"/>
  <c r="BO205" i="11"/>
  <c r="BE205" i="11"/>
  <c r="BR205" i="11"/>
  <c r="BF205" i="11"/>
  <c r="BT205" i="11"/>
  <c r="BJ205" i="11"/>
  <c r="BV205" i="11"/>
  <c r="BG205" i="11"/>
  <c r="BU205" i="11"/>
  <c r="BI243" i="11"/>
  <c r="BQ243" i="11"/>
  <c r="BY243" i="11"/>
  <c r="BC243" i="11"/>
  <c r="BK243" i="11"/>
  <c r="BS243" i="11"/>
  <c r="BE243" i="11"/>
  <c r="BO243" i="11"/>
  <c r="BZ243" i="11"/>
  <c r="BF243" i="11"/>
  <c r="BP243" i="11"/>
  <c r="BG243" i="11"/>
  <c r="BR243" i="11"/>
  <c r="BH243" i="11"/>
  <c r="BT243" i="11"/>
  <c r="BJ243" i="11"/>
  <c r="BU243" i="11"/>
  <c r="BM243" i="11"/>
  <c r="BW243" i="11"/>
  <c r="BD243" i="11"/>
  <c r="BL243" i="11"/>
  <c r="BN243" i="11"/>
  <c r="BV243" i="11"/>
  <c r="BX243" i="11"/>
  <c r="BH199" i="11"/>
  <c r="BP199" i="11"/>
  <c r="BX199" i="11"/>
  <c r="BI199" i="11"/>
  <c r="BQ199" i="11"/>
  <c r="BY199" i="11"/>
  <c r="BJ199" i="11"/>
  <c r="BR199" i="11"/>
  <c r="BZ199" i="11"/>
  <c r="BC199" i="11"/>
  <c r="BK199" i="11"/>
  <c r="BS199" i="11"/>
  <c r="BD199" i="11"/>
  <c r="BL199" i="11"/>
  <c r="BT199" i="11"/>
  <c r="BF199" i="11"/>
  <c r="BN199" i="11"/>
  <c r="BV199" i="11"/>
  <c r="BU199" i="11"/>
  <c r="BW199" i="11"/>
  <c r="BE199" i="11"/>
  <c r="BG199" i="11"/>
  <c r="BO199" i="11"/>
  <c r="BM199" i="11"/>
  <c r="BH190" i="11"/>
  <c r="BP190" i="11"/>
  <c r="BX190" i="11"/>
  <c r="BI190" i="11"/>
  <c r="BQ190" i="11"/>
  <c r="BY190" i="11"/>
  <c r="BJ190" i="11"/>
  <c r="BR190" i="11"/>
  <c r="BZ190" i="11"/>
  <c r="BC190" i="11"/>
  <c r="BK190" i="11"/>
  <c r="BS190" i="11"/>
  <c r="BD190" i="11"/>
  <c r="BL190" i="11"/>
  <c r="BT190" i="11"/>
  <c r="BF190" i="11"/>
  <c r="BN190" i="11"/>
  <c r="BV190" i="11"/>
  <c r="BM190" i="11"/>
  <c r="BO190" i="11"/>
  <c r="BU190" i="11"/>
  <c r="BW190" i="11"/>
  <c r="BG190" i="11"/>
  <c r="BE190" i="11"/>
  <c r="BH194" i="11"/>
  <c r="BP194" i="11"/>
  <c r="BX194" i="11"/>
  <c r="BI194" i="11"/>
  <c r="BQ194" i="11"/>
  <c r="BY194" i="11"/>
  <c r="BJ194" i="11"/>
  <c r="BR194" i="11"/>
  <c r="BZ194" i="11"/>
  <c r="BC194" i="11"/>
  <c r="BK194" i="11"/>
  <c r="BS194" i="11"/>
  <c r="BD194" i="11"/>
  <c r="BL194" i="11"/>
  <c r="BT194" i="11"/>
  <c r="BF194" i="11"/>
  <c r="BN194" i="11"/>
  <c r="BV194" i="11"/>
  <c r="BM194" i="11"/>
  <c r="BO194" i="11"/>
  <c r="BU194" i="11"/>
  <c r="BW194" i="11"/>
  <c r="BG194" i="11"/>
  <c r="BE194" i="11"/>
  <c r="BJ109" i="11"/>
  <c r="BR109" i="11"/>
  <c r="BZ109" i="11"/>
  <c r="BC109" i="11"/>
  <c r="BK109" i="11"/>
  <c r="BS109" i="11"/>
  <c r="BD109" i="11"/>
  <c r="BL109" i="11"/>
  <c r="BT109" i="11"/>
  <c r="BE109" i="11"/>
  <c r="BM109" i="11"/>
  <c r="BU109" i="11"/>
  <c r="BF109" i="11"/>
  <c r="BN109" i="11"/>
  <c r="BV109" i="11"/>
  <c r="BH109" i="11"/>
  <c r="BP109" i="11"/>
  <c r="BX109" i="11"/>
  <c r="BG109" i="11"/>
  <c r="BI109" i="11"/>
  <c r="BO109" i="11"/>
  <c r="BQ109" i="11"/>
  <c r="BW109" i="11"/>
  <c r="BY109" i="11"/>
  <c r="BH191" i="11"/>
  <c r="BP191" i="11"/>
  <c r="BX191" i="11"/>
  <c r="BI191" i="11"/>
  <c r="BQ191" i="11"/>
  <c r="BY191" i="11"/>
  <c r="BJ191" i="11"/>
  <c r="BR191" i="11"/>
  <c r="BZ191" i="11"/>
  <c r="BC191" i="11"/>
  <c r="BK191" i="11"/>
  <c r="BS191" i="11"/>
  <c r="BD191" i="11"/>
  <c r="BL191" i="11"/>
  <c r="BT191" i="11"/>
  <c r="BF191" i="11"/>
  <c r="BN191" i="11"/>
  <c r="BV191" i="11"/>
  <c r="BU191" i="11"/>
  <c r="BW191" i="11"/>
  <c r="BE191" i="11"/>
  <c r="BG191" i="11"/>
  <c r="BO191" i="11"/>
  <c r="BM191" i="11"/>
  <c r="BH137" i="11"/>
  <c r="BP137" i="11"/>
  <c r="BX137" i="11"/>
  <c r="BI137" i="11"/>
  <c r="BQ137" i="11"/>
  <c r="BY137" i="11"/>
  <c r="BJ137" i="11"/>
  <c r="BR137" i="11"/>
  <c r="BZ137" i="11"/>
  <c r="BC137" i="11"/>
  <c r="BK137" i="11"/>
  <c r="BS137" i="11"/>
  <c r="BD137" i="11"/>
  <c r="BL137" i="11"/>
  <c r="BT137" i="11"/>
  <c r="BE137" i="11"/>
  <c r="BM137" i="11"/>
  <c r="BU137" i="11"/>
  <c r="BF137" i="11"/>
  <c r="BN137" i="11"/>
  <c r="BV137" i="11"/>
  <c r="BO137" i="11"/>
  <c r="BW137" i="11"/>
  <c r="BG137" i="11"/>
  <c r="BI251" i="11"/>
  <c r="BQ251" i="11"/>
  <c r="BY251" i="11"/>
  <c r="BC251" i="11"/>
  <c r="BK251" i="11"/>
  <c r="BS251" i="11"/>
  <c r="BE251" i="11"/>
  <c r="BO251" i="11"/>
  <c r="BZ251" i="11"/>
  <c r="BF251" i="11"/>
  <c r="BP251" i="11"/>
  <c r="BG251" i="11"/>
  <c r="BR251" i="11"/>
  <c r="BH251" i="11"/>
  <c r="BT251" i="11"/>
  <c r="BJ251" i="11"/>
  <c r="BU251" i="11"/>
  <c r="BM251" i="11"/>
  <c r="BW251" i="11"/>
  <c r="BV251" i="11"/>
  <c r="BX251" i="11"/>
  <c r="BL251" i="11"/>
  <c r="BD251" i="11"/>
  <c r="BN251" i="11"/>
  <c r="BH165" i="11"/>
  <c r="BP165" i="11"/>
  <c r="BX165" i="11"/>
  <c r="BI165" i="11"/>
  <c r="BQ165" i="11"/>
  <c r="BY165" i="11"/>
  <c r="BJ165" i="11"/>
  <c r="BR165" i="11"/>
  <c r="BZ165" i="11"/>
  <c r="BC165" i="11"/>
  <c r="BK165" i="11"/>
  <c r="BS165" i="11"/>
  <c r="BD165" i="11"/>
  <c r="BL165" i="11"/>
  <c r="BT165" i="11"/>
  <c r="BE165" i="11"/>
  <c r="BM165" i="11"/>
  <c r="BU165" i="11"/>
  <c r="BF165" i="11"/>
  <c r="BN165" i="11"/>
  <c r="BV165" i="11"/>
  <c r="BG165" i="11"/>
  <c r="BO165" i="11"/>
  <c r="BW165" i="11"/>
  <c r="BI235" i="11"/>
  <c r="BQ235" i="11"/>
  <c r="BY235" i="11"/>
  <c r="BC235" i="11"/>
  <c r="BK235" i="11"/>
  <c r="BS235" i="11"/>
  <c r="BE235" i="11"/>
  <c r="BO235" i="11"/>
  <c r="BZ235" i="11"/>
  <c r="BF235" i="11"/>
  <c r="BP235" i="11"/>
  <c r="BG235" i="11"/>
  <c r="BR235" i="11"/>
  <c r="BH235" i="11"/>
  <c r="BT235" i="11"/>
  <c r="BJ235" i="11"/>
  <c r="BU235" i="11"/>
  <c r="BM235" i="11"/>
  <c r="BW235" i="11"/>
  <c r="BV235" i="11"/>
  <c r="BX235" i="11"/>
  <c r="BL235" i="11"/>
  <c r="BD235" i="11"/>
  <c r="BN235" i="11"/>
  <c r="BJ107" i="11"/>
  <c r="BR107" i="11"/>
  <c r="BZ107" i="11"/>
  <c r="BC107" i="11"/>
  <c r="BK107" i="11"/>
  <c r="BS107" i="11"/>
  <c r="BD107" i="11"/>
  <c r="BL107" i="11"/>
  <c r="BT107" i="11"/>
  <c r="BE107" i="11"/>
  <c r="BM107" i="11"/>
  <c r="BU107" i="11"/>
  <c r="BF107" i="11"/>
  <c r="BN107" i="11"/>
  <c r="BV107" i="11"/>
  <c r="BH107" i="11"/>
  <c r="BP107" i="11"/>
  <c r="BX107" i="11"/>
  <c r="BW107" i="11"/>
  <c r="BY107" i="11"/>
  <c r="BG107" i="11"/>
  <c r="BI107" i="11"/>
  <c r="BO107" i="11"/>
  <c r="BQ107" i="11"/>
  <c r="BH179" i="11"/>
  <c r="BP179" i="11"/>
  <c r="BX179" i="11"/>
  <c r="BI179" i="11"/>
  <c r="BQ179" i="11"/>
  <c r="BY179" i="11"/>
  <c r="BJ179" i="11"/>
  <c r="BR179" i="11"/>
  <c r="BZ179" i="11"/>
  <c r="BC179" i="11"/>
  <c r="BK179" i="11"/>
  <c r="BS179" i="11"/>
  <c r="BD179" i="11"/>
  <c r="BL179" i="11"/>
  <c r="BT179" i="11"/>
  <c r="BE179" i="11"/>
  <c r="BM179" i="11"/>
  <c r="BU179" i="11"/>
  <c r="BF179" i="11"/>
  <c r="BN179" i="11"/>
  <c r="BV179" i="11"/>
  <c r="BG179" i="11"/>
  <c r="BO179" i="11"/>
  <c r="BW179" i="11"/>
  <c r="BH186" i="11"/>
  <c r="BP186" i="11"/>
  <c r="BX186" i="11"/>
  <c r="BI186" i="11"/>
  <c r="BQ186" i="11"/>
  <c r="BY186" i="11"/>
  <c r="BJ186" i="11"/>
  <c r="BR186" i="11"/>
  <c r="BZ186" i="11"/>
  <c r="BC186" i="11"/>
  <c r="BK186" i="11"/>
  <c r="BS186" i="11"/>
  <c r="BD186" i="11"/>
  <c r="BL186" i="11"/>
  <c r="BT186" i="11"/>
  <c r="BF186" i="11"/>
  <c r="BN186" i="11"/>
  <c r="BV186" i="11"/>
  <c r="BM186" i="11"/>
  <c r="BO186" i="11"/>
  <c r="BU186" i="11"/>
  <c r="BW186" i="11"/>
  <c r="BG186" i="11"/>
  <c r="BE186" i="11"/>
  <c r="BH149" i="11"/>
  <c r="BP149" i="11"/>
  <c r="BX149" i="11"/>
  <c r="BI149" i="11"/>
  <c r="BQ149" i="11"/>
  <c r="BY149" i="11"/>
  <c r="BJ149" i="11"/>
  <c r="BR149" i="11"/>
  <c r="BZ149" i="11"/>
  <c r="BC149" i="11"/>
  <c r="BK149" i="11"/>
  <c r="BS149" i="11"/>
  <c r="BD149" i="11"/>
  <c r="BL149" i="11"/>
  <c r="BT149" i="11"/>
  <c r="BF149" i="11"/>
  <c r="BN149" i="11"/>
  <c r="BV149" i="11"/>
  <c r="BE149" i="11"/>
  <c r="BG149" i="11"/>
  <c r="BM149" i="11"/>
  <c r="BO149" i="11"/>
  <c r="BU149" i="11"/>
  <c r="BW149" i="11"/>
  <c r="BJ128" i="11"/>
  <c r="BR128" i="11"/>
  <c r="BZ128" i="11"/>
  <c r="BC128" i="11"/>
  <c r="BL128" i="11"/>
  <c r="BU128" i="11"/>
  <c r="BD128" i="11"/>
  <c r="BM128" i="11"/>
  <c r="BV128" i="11"/>
  <c r="BE128" i="11"/>
  <c r="BN128" i="11"/>
  <c r="BW128" i="11"/>
  <c r="BF128" i="11"/>
  <c r="BO128" i="11"/>
  <c r="BX128" i="11"/>
  <c r="BG128" i="11"/>
  <c r="BP128" i="11"/>
  <c r="BY128" i="11"/>
  <c r="BH128" i="11"/>
  <c r="BQ128" i="11"/>
  <c r="BI128" i="11"/>
  <c r="BS128" i="11"/>
  <c r="BK128" i="11"/>
  <c r="BT128" i="11"/>
  <c r="BH163" i="11"/>
  <c r="BP163" i="11"/>
  <c r="BX163" i="11"/>
  <c r="BI163" i="11"/>
  <c r="BQ163" i="11"/>
  <c r="BY163" i="11"/>
  <c r="BJ163" i="11"/>
  <c r="BR163" i="11"/>
  <c r="BZ163" i="11"/>
  <c r="BC163" i="11"/>
  <c r="BK163" i="11"/>
  <c r="BS163" i="11"/>
  <c r="BD163" i="11"/>
  <c r="BL163" i="11"/>
  <c r="BT163" i="11"/>
  <c r="BE163" i="11"/>
  <c r="BM163" i="11"/>
  <c r="BU163" i="11"/>
  <c r="BF163" i="11"/>
  <c r="BN163" i="11"/>
  <c r="BV163" i="11"/>
  <c r="BG163" i="11"/>
  <c r="BO163" i="11"/>
  <c r="BW163" i="11"/>
  <c r="BH162" i="11"/>
  <c r="BP162" i="11"/>
  <c r="BX162" i="11"/>
  <c r="BI162" i="11"/>
  <c r="BQ162" i="11"/>
  <c r="BY162" i="11"/>
  <c r="BJ162" i="11"/>
  <c r="BR162" i="11"/>
  <c r="BZ162" i="11"/>
  <c r="BC162" i="11"/>
  <c r="BK162" i="11"/>
  <c r="BS162" i="11"/>
  <c r="BD162" i="11"/>
  <c r="BL162" i="11"/>
  <c r="BT162" i="11"/>
  <c r="BE162" i="11"/>
  <c r="BM162" i="11"/>
  <c r="BU162" i="11"/>
  <c r="BF162" i="11"/>
  <c r="BN162" i="11"/>
  <c r="BV162" i="11"/>
  <c r="BG162" i="11"/>
  <c r="BO162" i="11"/>
  <c r="BW162" i="11"/>
  <c r="BH164" i="11"/>
  <c r="BP164" i="11"/>
  <c r="BX164" i="11"/>
  <c r="BI164" i="11"/>
  <c r="BQ164" i="11"/>
  <c r="BY164" i="11"/>
  <c r="BJ164" i="11"/>
  <c r="BR164" i="11"/>
  <c r="BZ164" i="11"/>
  <c r="BC164" i="11"/>
  <c r="BK164" i="11"/>
  <c r="BS164" i="11"/>
  <c r="BD164" i="11"/>
  <c r="BL164" i="11"/>
  <c r="BT164" i="11"/>
  <c r="BE164" i="11"/>
  <c r="BM164" i="11"/>
  <c r="BU164" i="11"/>
  <c r="BF164" i="11"/>
  <c r="BN164" i="11"/>
  <c r="BV164" i="11"/>
  <c r="BW164" i="11"/>
  <c r="BO164" i="11"/>
  <c r="BG164" i="11"/>
  <c r="BJ104" i="11"/>
  <c r="BR104" i="11"/>
  <c r="BZ104" i="11"/>
  <c r="BC104" i="11"/>
  <c r="BK104" i="11"/>
  <c r="BS104" i="11"/>
  <c r="BD104" i="11"/>
  <c r="BL104" i="11"/>
  <c r="BT104" i="11"/>
  <c r="BE104" i="11"/>
  <c r="BM104" i="11"/>
  <c r="BU104" i="11"/>
  <c r="BF104" i="11"/>
  <c r="BN104" i="11"/>
  <c r="BV104" i="11"/>
  <c r="BH104" i="11"/>
  <c r="BP104" i="11"/>
  <c r="BX104" i="11"/>
  <c r="BG104" i="11"/>
  <c r="BI104" i="11"/>
  <c r="BO104" i="11"/>
  <c r="BQ104" i="11"/>
  <c r="BW104" i="11"/>
  <c r="BY104" i="11"/>
  <c r="BJ103" i="11"/>
  <c r="BR103" i="11"/>
  <c r="BZ103" i="11"/>
  <c r="BC103" i="11"/>
  <c r="BK103" i="11"/>
  <c r="BS103" i="11"/>
  <c r="BD103" i="11"/>
  <c r="BL103" i="11"/>
  <c r="BT103" i="11"/>
  <c r="BE103" i="11"/>
  <c r="BM103" i="11"/>
  <c r="BU103" i="11"/>
  <c r="BF103" i="11"/>
  <c r="BN103" i="11"/>
  <c r="BV103" i="11"/>
  <c r="BH103" i="11"/>
  <c r="BP103" i="11"/>
  <c r="BX103" i="11"/>
  <c r="BW103" i="11"/>
  <c r="BY103" i="11"/>
  <c r="BG103" i="11"/>
  <c r="BI103" i="11"/>
  <c r="BO103" i="11"/>
  <c r="BQ103" i="11"/>
  <c r="BE77" i="11"/>
  <c r="BM77" i="11"/>
  <c r="BU77" i="11"/>
  <c r="BC77" i="11"/>
  <c r="BL77" i="11"/>
  <c r="BV77" i="11"/>
  <c r="BD77" i="11"/>
  <c r="BN77" i="11"/>
  <c r="BW77" i="11"/>
  <c r="BF77" i="11"/>
  <c r="BO77" i="11"/>
  <c r="BX77" i="11"/>
  <c r="BG77" i="11"/>
  <c r="BP77" i="11"/>
  <c r="BY77" i="11"/>
  <c r="BH77" i="11"/>
  <c r="BQ77" i="11"/>
  <c r="BZ77" i="11"/>
  <c r="BJ77" i="11"/>
  <c r="BS77" i="11"/>
  <c r="BI77" i="11"/>
  <c r="BK77" i="11"/>
  <c r="BR77" i="11"/>
  <c r="BT77" i="11"/>
  <c r="BI213" i="11"/>
  <c r="BQ213" i="11"/>
  <c r="BY213" i="11"/>
  <c r="BJ213" i="11"/>
  <c r="BR213" i="11"/>
  <c r="BZ213" i="11"/>
  <c r="BC213" i="11"/>
  <c r="BK213" i="11"/>
  <c r="BS213" i="11"/>
  <c r="BD213" i="11"/>
  <c r="BL213" i="11"/>
  <c r="BT213" i="11"/>
  <c r="BE213" i="11"/>
  <c r="BM213" i="11"/>
  <c r="BU213" i="11"/>
  <c r="BF213" i="11"/>
  <c r="BN213" i="11"/>
  <c r="BV213" i="11"/>
  <c r="BH213" i="11"/>
  <c r="BP213" i="11"/>
  <c r="BX213" i="11"/>
  <c r="BG213" i="11"/>
  <c r="BO213" i="11"/>
  <c r="BW213" i="11"/>
  <c r="BI211" i="11"/>
  <c r="BQ211" i="11"/>
  <c r="BY211" i="11"/>
  <c r="BJ211" i="11"/>
  <c r="BR211" i="11"/>
  <c r="BZ211" i="11"/>
  <c r="BC211" i="11"/>
  <c r="BK211" i="11"/>
  <c r="BS211" i="11"/>
  <c r="BD211" i="11"/>
  <c r="BL211" i="11"/>
  <c r="BT211" i="11"/>
  <c r="BE211" i="11"/>
  <c r="BM211" i="11"/>
  <c r="BU211" i="11"/>
  <c r="BF211" i="11"/>
  <c r="BN211" i="11"/>
  <c r="BV211" i="11"/>
  <c r="BH211" i="11"/>
  <c r="BP211" i="11"/>
  <c r="BX211" i="11"/>
  <c r="BO211" i="11"/>
  <c r="BG211" i="11"/>
  <c r="BW211" i="11"/>
  <c r="BH158" i="11"/>
  <c r="BP158" i="11"/>
  <c r="BX158" i="11"/>
  <c r="BI158" i="11"/>
  <c r="BQ158" i="11"/>
  <c r="BY158" i="11"/>
  <c r="BJ158" i="11"/>
  <c r="BR158" i="11"/>
  <c r="BZ158" i="11"/>
  <c r="BD158" i="11"/>
  <c r="BL158" i="11"/>
  <c r="BT158" i="11"/>
  <c r="BN158" i="11"/>
  <c r="BO158" i="11"/>
  <c r="BC158" i="11"/>
  <c r="BS158" i="11"/>
  <c r="BE158" i="11"/>
  <c r="BU158" i="11"/>
  <c r="BF158" i="11"/>
  <c r="BV158" i="11"/>
  <c r="BG158" i="11"/>
  <c r="BW158" i="11"/>
  <c r="BK158" i="11"/>
  <c r="BM158" i="11"/>
  <c r="BC42" i="11"/>
  <c r="BK42" i="11"/>
  <c r="BS42" i="11"/>
  <c r="BD42" i="11"/>
  <c r="BL42" i="11"/>
  <c r="BT42" i="11"/>
  <c r="BE42" i="11"/>
  <c r="BM42" i="11"/>
  <c r="BU42" i="11"/>
  <c r="BF42" i="11"/>
  <c r="BN42" i="11"/>
  <c r="BV42" i="11"/>
  <c r="BG42" i="11"/>
  <c r="BO42" i="11"/>
  <c r="BW42" i="11"/>
  <c r="BI42" i="11"/>
  <c r="BQ42" i="11"/>
  <c r="BY42" i="11"/>
  <c r="BJ42" i="11"/>
  <c r="BP42" i="11"/>
  <c r="BR42" i="11"/>
  <c r="BX42" i="11"/>
  <c r="BZ42" i="11"/>
  <c r="BH42" i="11"/>
  <c r="BI8" i="11"/>
  <c r="BQ8" i="11"/>
  <c r="BY8" i="11"/>
  <c r="BJ8" i="11"/>
  <c r="BR8" i="11"/>
  <c r="BZ8" i="11"/>
  <c r="BC8" i="11"/>
  <c r="BM8" i="11"/>
  <c r="BW8" i="11"/>
  <c r="BD8" i="11"/>
  <c r="BN8" i="11"/>
  <c r="BX8" i="11"/>
  <c r="BE8" i="11"/>
  <c r="BO8" i="11"/>
  <c r="BF8" i="11"/>
  <c r="BP8" i="11"/>
  <c r="BG8" i="11"/>
  <c r="BS8" i="11"/>
  <c r="BK8" i="11"/>
  <c r="BU8" i="11"/>
  <c r="BL8" i="11"/>
  <c r="BV8" i="11"/>
  <c r="BH8" i="11"/>
  <c r="BT8" i="11"/>
  <c r="BJ36" i="11"/>
  <c r="BR36" i="11"/>
  <c r="BZ36" i="11"/>
  <c r="BE36" i="11"/>
  <c r="BN36" i="11"/>
  <c r="BW36" i="11"/>
  <c r="BF36" i="11"/>
  <c r="BO36" i="11"/>
  <c r="BX36" i="11"/>
  <c r="BG36" i="11"/>
  <c r="BP36" i="11"/>
  <c r="BY36" i="11"/>
  <c r="BH36" i="11"/>
  <c r="BQ36" i="11"/>
  <c r="BI36" i="11"/>
  <c r="BS36" i="11"/>
  <c r="BC36" i="11"/>
  <c r="BL36" i="11"/>
  <c r="BU36" i="11"/>
  <c r="BM36" i="11"/>
  <c r="BT36" i="11"/>
  <c r="BV36" i="11"/>
  <c r="BD36" i="11"/>
  <c r="BK36" i="11"/>
  <c r="BC48" i="11"/>
  <c r="BK48" i="11"/>
  <c r="BS48" i="11"/>
  <c r="BD48" i="11"/>
  <c r="BL48" i="11"/>
  <c r="BT48" i="11"/>
  <c r="BE48" i="11"/>
  <c r="BM48" i="11"/>
  <c r="BU48" i="11"/>
  <c r="BF48" i="11"/>
  <c r="BN48" i="11"/>
  <c r="BV48" i="11"/>
  <c r="BG48" i="11"/>
  <c r="BO48" i="11"/>
  <c r="BW48" i="11"/>
  <c r="BI48" i="11"/>
  <c r="BQ48" i="11"/>
  <c r="BY48" i="11"/>
  <c r="BZ48" i="11"/>
  <c r="BH48" i="11"/>
  <c r="BJ48" i="11"/>
  <c r="BP48" i="11"/>
  <c r="BR48" i="11"/>
  <c r="BX48" i="11"/>
  <c r="BE78" i="11"/>
  <c r="BM78" i="11"/>
  <c r="BU78" i="11"/>
  <c r="BG78" i="11"/>
  <c r="BP78" i="11"/>
  <c r="BY78" i="11"/>
  <c r="BH78" i="11"/>
  <c r="BQ78" i="11"/>
  <c r="BZ78" i="11"/>
  <c r="BI78" i="11"/>
  <c r="BR78" i="11"/>
  <c r="BJ78" i="11"/>
  <c r="BS78" i="11"/>
  <c r="BK78" i="11"/>
  <c r="BT78" i="11"/>
  <c r="BD78" i="11"/>
  <c r="BN78" i="11"/>
  <c r="BW78" i="11"/>
  <c r="BL78" i="11"/>
  <c r="BO78" i="11"/>
  <c r="BV78" i="11"/>
  <c r="BX78" i="11"/>
  <c r="BC78" i="11"/>
  <c r="BF78" i="11"/>
  <c r="BE59" i="11"/>
  <c r="BM59" i="11"/>
  <c r="BU59" i="11"/>
  <c r="BF59" i="11"/>
  <c r="BN59" i="11"/>
  <c r="BV59" i="11"/>
  <c r="BG59" i="11"/>
  <c r="BO59" i="11"/>
  <c r="BW59" i="11"/>
  <c r="BH59" i="11"/>
  <c r="BP59" i="11"/>
  <c r="BX59" i="11"/>
  <c r="BI59" i="11"/>
  <c r="BQ59" i="11"/>
  <c r="BY59" i="11"/>
  <c r="BC59" i="11"/>
  <c r="BK59" i="11"/>
  <c r="BS59" i="11"/>
  <c r="BD59" i="11"/>
  <c r="BJ59" i="11"/>
  <c r="BL59" i="11"/>
  <c r="BR59" i="11"/>
  <c r="BT59" i="11"/>
  <c r="BZ59" i="11"/>
  <c r="BE62" i="11"/>
  <c r="BM62" i="11"/>
  <c r="BU62" i="11"/>
  <c r="BF62" i="11"/>
  <c r="BN62" i="11"/>
  <c r="BV62" i="11"/>
  <c r="BG62" i="11"/>
  <c r="BO62" i="11"/>
  <c r="BW62" i="11"/>
  <c r="BH62" i="11"/>
  <c r="BP62" i="11"/>
  <c r="BX62" i="11"/>
  <c r="BI62" i="11"/>
  <c r="BQ62" i="11"/>
  <c r="BY62" i="11"/>
  <c r="BC62" i="11"/>
  <c r="BK62" i="11"/>
  <c r="BS62" i="11"/>
  <c r="BD62" i="11"/>
  <c r="BJ62" i="11"/>
  <c r="BL62" i="11"/>
  <c r="BR62" i="11"/>
  <c r="BT62" i="11"/>
  <c r="BZ62" i="11"/>
  <c r="BC52" i="11"/>
  <c r="BK52" i="11"/>
  <c r="BS52" i="11"/>
  <c r="BD52" i="11"/>
  <c r="BL52" i="11"/>
  <c r="BT52" i="11"/>
  <c r="BF52" i="11"/>
  <c r="BN52" i="11"/>
  <c r="BV52" i="11"/>
  <c r="BG52" i="11"/>
  <c r="BO52" i="11"/>
  <c r="BW52" i="11"/>
  <c r="BR52" i="11"/>
  <c r="BE52" i="11"/>
  <c r="BU52" i="11"/>
  <c r="BH52" i="11"/>
  <c r="BX52" i="11"/>
  <c r="BI52" i="11"/>
  <c r="BY52" i="11"/>
  <c r="BJ52" i="11"/>
  <c r="BZ52" i="11"/>
  <c r="BM52" i="11"/>
  <c r="BP52" i="11"/>
  <c r="BQ52" i="11"/>
  <c r="BC50" i="11"/>
  <c r="BK50" i="11"/>
  <c r="BS50" i="11"/>
  <c r="BD50" i="11"/>
  <c r="BL50" i="11"/>
  <c r="BT50" i="11"/>
  <c r="BE50" i="11"/>
  <c r="BM50" i="11"/>
  <c r="BU50" i="11"/>
  <c r="BF50" i="11"/>
  <c r="BN50" i="11"/>
  <c r="BV50" i="11"/>
  <c r="BG50" i="11"/>
  <c r="BO50" i="11"/>
  <c r="BW50" i="11"/>
  <c r="BI50" i="11"/>
  <c r="BQ50" i="11"/>
  <c r="BY50" i="11"/>
  <c r="BJ50" i="11"/>
  <c r="BP50" i="11"/>
  <c r="BR50" i="11"/>
  <c r="BX50" i="11"/>
  <c r="BZ50" i="11"/>
  <c r="BH50" i="11"/>
  <c r="BI32" i="11"/>
  <c r="BQ32" i="11"/>
  <c r="BY32" i="11"/>
  <c r="BJ32" i="11"/>
  <c r="BR32" i="11"/>
  <c r="BZ32" i="11"/>
  <c r="BC32" i="11"/>
  <c r="BM32" i="11"/>
  <c r="BW32" i="11"/>
  <c r="BD32" i="11"/>
  <c r="BN32" i="11"/>
  <c r="BX32" i="11"/>
  <c r="BE32" i="11"/>
  <c r="BO32" i="11"/>
  <c r="BT32" i="11"/>
  <c r="BF32" i="11"/>
  <c r="BU32" i="11"/>
  <c r="BG32" i="11"/>
  <c r="BV32" i="11"/>
  <c r="BH32" i="11"/>
  <c r="BK32" i="11"/>
  <c r="BL32" i="11"/>
  <c r="BP32" i="11"/>
  <c r="BS32" i="11"/>
  <c r="BJ125" i="11"/>
  <c r="BR125" i="11"/>
  <c r="BZ125" i="11"/>
  <c r="BK125" i="11"/>
  <c r="BT125" i="11"/>
  <c r="BC125" i="11"/>
  <c r="BL125" i="11"/>
  <c r="BU125" i="11"/>
  <c r="BD125" i="11"/>
  <c r="BM125" i="11"/>
  <c r="BV125" i="11"/>
  <c r="BE125" i="11"/>
  <c r="BN125" i="11"/>
  <c r="BW125" i="11"/>
  <c r="BF125" i="11"/>
  <c r="BO125" i="11"/>
  <c r="BX125" i="11"/>
  <c r="BG125" i="11"/>
  <c r="BP125" i="11"/>
  <c r="BY125" i="11"/>
  <c r="BH125" i="11"/>
  <c r="BQ125" i="11"/>
  <c r="BI125" i="11"/>
  <c r="BS125" i="11"/>
  <c r="BJ99" i="11"/>
  <c r="BR99" i="11"/>
  <c r="BZ99" i="11"/>
  <c r="BC99" i="11"/>
  <c r="BK99" i="11"/>
  <c r="BS99" i="11"/>
  <c r="BD99" i="11"/>
  <c r="BL99" i="11"/>
  <c r="BT99" i="11"/>
  <c r="BE99" i="11"/>
  <c r="BM99" i="11"/>
  <c r="BU99" i="11"/>
  <c r="BF99" i="11"/>
  <c r="BN99" i="11"/>
  <c r="BV99" i="11"/>
  <c r="BG99" i="11"/>
  <c r="BO99" i="11"/>
  <c r="BH99" i="11"/>
  <c r="BP99" i="11"/>
  <c r="BX99" i="11"/>
  <c r="BW99" i="11"/>
  <c r="BY99" i="11"/>
  <c r="BI99" i="11"/>
  <c r="BQ99" i="11"/>
  <c r="BH203" i="11"/>
  <c r="BP203" i="11"/>
  <c r="BX203" i="11"/>
  <c r="BI203" i="11"/>
  <c r="BQ203" i="11"/>
  <c r="BY203" i="11"/>
  <c r="BJ203" i="11"/>
  <c r="BR203" i="11"/>
  <c r="BZ203" i="11"/>
  <c r="BC203" i="11"/>
  <c r="BK203" i="11"/>
  <c r="BS203" i="11"/>
  <c r="BD203" i="11"/>
  <c r="BO203" i="11"/>
  <c r="BT203" i="11"/>
  <c r="BE203" i="11"/>
  <c r="BU203" i="11"/>
  <c r="BF203" i="11"/>
  <c r="BV203" i="11"/>
  <c r="BG203" i="11"/>
  <c r="BW203" i="11"/>
  <c r="BL203" i="11"/>
  <c r="BN203" i="11"/>
  <c r="BM203" i="11"/>
  <c r="BH167" i="11"/>
  <c r="BP167" i="11"/>
  <c r="BX167" i="11"/>
  <c r="BI167" i="11"/>
  <c r="BQ167" i="11"/>
  <c r="BY167" i="11"/>
  <c r="BJ167" i="11"/>
  <c r="BR167" i="11"/>
  <c r="BZ167" i="11"/>
  <c r="BC167" i="11"/>
  <c r="BK167" i="11"/>
  <c r="BS167" i="11"/>
  <c r="BD167" i="11"/>
  <c r="BL167" i="11"/>
  <c r="BT167" i="11"/>
  <c r="BE167" i="11"/>
  <c r="BM167" i="11"/>
  <c r="BU167" i="11"/>
  <c r="BF167" i="11"/>
  <c r="BN167" i="11"/>
  <c r="BV167" i="11"/>
  <c r="BO167" i="11"/>
  <c r="BW167" i="11"/>
  <c r="BG167" i="11"/>
  <c r="BH200" i="11"/>
  <c r="BP200" i="11"/>
  <c r="BX200" i="11"/>
  <c r="BI200" i="11"/>
  <c r="BQ200" i="11"/>
  <c r="BY200" i="11"/>
  <c r="BJ200" i="11"/>
  <c r="BR200" i="11"/>
  <c r="BZ200" i="11"/>
  <c r="BC200" i="11"/>
  <c r="BK200" i="11"/>
  <c r="BS200" i="11"/>
  <c r="BD200" i="11"/>
  <c r="BL200" i="11"/>
  <c r="BT200" i="11"/>
  <c r="BF200" i="11"/>
  <c r="BN200" i="11"/>
  <c r="BV200" i="11"/>
  <c r="BE200" i="11"/>
  <c r="BG200" i="11"/>
  <c r="BM200" i="11"/>
  <c r="BO200" i="11"/>
  <c r="BW200" i="11"/>
  <c r="BU200" i="11"/>
  <c r="BI208" i="11"/>
  <c r="BQ208" i="11"/>
  <c r="BY208" i="11"/>
  <c r="BJ208" i="11"/>
  <c r="BR208" i="11"/>
  <c r="BZ208" i="11"/>
  <c r="BC208" i="11"/>
  <c r="BK208" i="11"/>
  <c r="BS208" i="11"/>
  <c r="BD208" i="11"/>
  <c r="BL208" i="11"/>
  <c r="BT208" i="11"/>
  <c r="BE208" i="11"/>
  <c r="BM208" i="11"/>
  <c r="BU208" i="11"/>
  <c r="BF208" i="11"/>
  <c r="BN208" i="11"/>
  <c r="BV208" i="11"/>
  <c r="BH208" i="11"/>
  <c r="BP208" i="11"/>
  <c r="BX208" i="11"/>
  <c r="BG208" i="11"/>
  <c r="BW208" i="11"/>
  <c r="BO208" i="11"/>
  <c r="BI216" i="11"/>
  <c r="BQ216" i="11"/>
  <c r="BY216" i="11"/>
  <c r="BJ216" i="11"/>
  <c r="BR216" i="11"/>
  <c r="BZ216" i="11"/>
  <c r="BC216" i="11"/>
  <c r="BK216" i="11"/>
  <c r="BS216" i="11"/>
  <c r="BD216" i="11"/>
  <c r="BL216" i="11"/>
  <c r="BT216" i="11"/>
  <c r="BE216" i="11"/>
  <c r="BM216" i="11"/>
  <c r="BU216" i="11"/>
  <c r="BF216" i="11"/>
  <c r="BN216" i="11"/>
  <c r="BV216" i="11"/>
  <c r="BH216" i="11"/>
  <c r="BP216" i="11"/>
  <c r="BX216" i="11"/>
  <c r="BG216" i="11"/>
  <c r="BW216" i="11"/>
  <c r="BO216" i="11"/>
  <c r="BH95" i="11"/>
  <c r="BP95" i="11"/>
  <c r="BI95" i="11"/>
  <c r="BR95" i="11"/>
  <c r="BZ95" i="11"/>
  <c r="BJ95" i="11"/>
  <c r="BS95" i="11"/>
  <c r="BK95" i="11"/>
  <c r="BT95" i="11"/>
  <c r="BC95" i="11"/>
  <c r="BL95" i="11"/>
  <c r="BU95" i="11"/>
  <c r="BD95" i="11"/>
  <c r="BM95" i="11"/>
  <c r="BV95" i="11"/>
  <c r="BE95" i="11"/>
  <c r="BN95" i="11"/>
  <c r="BW95" i="11"/>
  <c r="BF95" i="11"/>
  <c r="BO95" i="11"/>
  <c r="BX95" i="11"/>
  <c r="BG95" i="11"/>
  <c r="BQ95" i="11"/>
  <c r="BY95" i="11"/>
  <c r="BH153" i="11"/>
  <c r="BP153" i="11"/>
  <c r="BX153" i="11"/>
  <c r="BI153" i="11"/>
  <c r="BQ153" i="11"/>
  <c r="BY153" i="11"/>
  <c r="BJ153" i="11"/>
  <c r="BR153" i="11"/>
  <c r="BZ153" i="11"/>
  <c r="BC153" i="11"/>
  <c r="BK153" i="11"/>
  <c r="BS153" i="11"/>
  <c r="BD153" i="11"/>
  <c r="BL153" i="11"/>
  <c r="BT153" i="11"/>
  <c r="BF153" i="11"/>
  <c r="BN153" i="11"/>
  <c r="BV153" i="11"/>
  <c r="BE153" i="11"/>
  <c r="BG153" i="11"/>
  <c r="BM153" i="11"/>
  <c r="BO153" i="11"/>
  <c r="BU153" i="11"/>
  <c r="BW153" i="11"/>
  <c r="BH198" i="11"/>
  <c r="BP198" i="11"/>
  <c r="BX198" i="11"/>
  <c r="BI198" i="11"/>
  <c r="BQ198" i="11"/>
  <c r="BY198" i="11"/>
  <c r="BJ198" i="11"/>
  <c r="BR198" i="11"/>
  <c r="BZ198" i="11"/>
  <c r="BC198" i="11"/>
  <c r="BK198" i="11"/>
  <c r="BS198" i="11"/>
  <c r="BD198" i="11"/>
  <c r="BL198" i="11"/>
  <c r="BT198" i="11"/>
  <c r="BF198" i="11"/>
  <c r="BN198" i="11"/>
  <c r="BV198" i="11"/>
  <c r="BM198" i="11"/>
  <c r="BO198" i="11"/>
  <c r="BU198" i="11"/>
  <c r="BW198" i="11"/>
  <c r="BG198" i="11"/>
  <c r="BE198" i="11"/>
  <c r="BH152" i="11"/>
  <c r="BP152" i="11"/>
  <c r="BX152" i="11"/>
  <c r="BI152" i="11"/>
  <c r="BQ152" i="11"/>
  <c r="BY152" i="11"/>
  <c r="BJ152" i="11"/>
  <c r="BR152" i="11"/>
  <c r="BZ152" i="11"/>
  <c r="BC152" i="11"/>
  <c r="BK152" i="11"/>
  <c r="BS152" i="11"/>
  <c r="BD152" i="11"/>
  <c r="BL152" i="11"/>
  <c r="BT152" i="11"/>
  <c r="BF152" i="11"/>
  <c r="BN152" i="11"/>
  <c r="BV152" i="11"/>
  <c r="BW152" i="11"/>
  <c r="BE152" i="11"/>
  <c r="BG152" i="11"/>
  <c r="BM152" i="11"/>
  <c r="BO152" i="11"/>
  <c r="BU152" i="11"/>
  <c r="BJ100" i="11"/>
  <c r="BR100" i="11"/>
  <c r="BZ100" i="11"/>
  <c r="BC100" i="11"/>
  <c r="BK100" i="11"/>
  <c r="BS100" i="11"/>
  <c r="BD100" i="11"/>
  <c r="BL100" i="11"/>
  <c r="BT100" i="11"/>
  <c r="BE100" i="11"/>
  <c r="BM100" i="11"/>
  <c r="BU100" i="11"/>
  <c r="BF100" i="11"/>
  <c r="BN100" i="11"/>
  <c r="BV100" i="11"/>
  <c r="BH100" i="11"/>
  <c r="BP100" i="11"/>
  <c r="BX100" i="11"/>
  <c r="BG100" i="11"/>
  <c r="BI100" i="11"/>
  <c r="BO100" i="11"/>
  <c r="BQ100" i="11"/>
  <c r="BW100" i="11"/>
  <c r="BY100" i="11"/>
  <c r="BF88" i="11"/>
  <c r="BN88" i="11"/>
  <c r="BV88" i="11"/>
  <c r="BG88" i="11"/>
  <c r="BO88" i="11"/>
  <c r="BW88" i="11"/>
  <c r="BH88" i="11"/>
  <c r="BP88" i="11"/>
  <c r="BX88" i="11"/>
  <c r="BI88" i="11"/>
  <c r="BQ88" i="11"/>
  <c r="BJ88" i="11"/>
  <c r="BR88" i="11"/>
  <c r="BT88" i="11"/>
  <c r="BC88" i="11"/>
  <c r="BU88" i="11"/>
  <c r="BD88" i="11"/>
  <c r="BY88" i="11"/>
  <c r="BE88" i="11"/>
  <c r="BZ88" i="11"/>
  <c r="BK88" i="11"/>
  <c r="BL88" i="11"/>
  <c r="BM88" i="11"/>
  <c r="BS88" i="11"/>
  <c r="BF82" i="11"/>
  <c r="BN82" i="11"/>
  <c r="BV82" i="11"/>
  <c r="BG82" i="11"/>
  <c r="BO82" i="11"/>
  <c r="BW82" i="11"/>
  <c r="BH82" i="11"/>
  <c r="BP82" i="11"/>
  <c r="BX82" i="11"/>
  <c r="BI82" i="11"/>
  <c r="BQ82" i="11"/>
  <c r="BY82" i="11"/>
  <c r="BJ82" i="11"/>
  <c r="BR82" i="11"/>
  <c r="BZ82" i="11"/>
  <c r="BD82" i="11"/>
  <c r="BL82" i="11"/>
  <c r="BT82" i="11"/>
  <c r="BS82" i="11"/>
  <c r="BU82" i="11"/>
  <c r="BC82" i="11"/>
  <c r="BE82" i="11"/>
  <c r="BK82" i="11"/>
  <c r="BM82" i="11"/>
  <c r="BH143" i="11"/>
  <c r="BP143" i="11"/>
  <c r="BX143" i="11"/>
  <c r="BI143" i="11"/>
  <c r="BQ143" i="11"/>
  <c r="BY143" i="11"/>
  <c r="BJ143" i="11"/>
  <c r="BR143" i="11"/>
  <c r="BZ143" i="11"/>
  <c r="BC143" i="11"/>
  <c r="BK143" i="11"/>
  <c r="BS143" i="11"/>
  <c r="BD143" i="11"/>
  <c r="BL143" i="11"/>
  <c r="BT143" i="11"/>
  <c r="BF143" i="11"/>
  <c r="BN143" i="11"/>
  <c r="BV143" i="11"/>
  <c r="BO143" i="11"/>
  <c r="BU143" i="11"/>
  <c r="BW143" i="11"/>
  <c r="BE143" i="11"/>
  <c r="BG143" i="11"/>
  <c r="BM143" i="11"/>
  <c r="BI218" i="11"/>
  <c r="BQ218" i="11"/>
  <c r="BY218" i="11"/>
  <c r="BJ218" i="11"/>
  <c r="BR218" i="11"/>
  <c r="BZ218" i="11"/>
  <c r="BC218" i="11"/>
  <c r="BK218" i="11"/>
  <c r="BS218" i="11"/>
  <c r="BD218" i="11"/>
  <c r="BL218" i="11"/>
  <c r="BT218" i="11"/>
  <c r="BE218" i="11"/>
  <c r="BM218" i="11"/>
  <c r="BU218" i="11"/>
  <c r="BF218" i="11"/>
  <c r="BN218" i="11"/>
  <c r="BV218" i="11"/>
  <c r="BH218" i="11"/>
  <c r="BP218" i="11"/>
  <c r="BX218" i="11"/>
  <c r="BG218" i="11"/>
  <c r="BO218" i="11"/>
  <c r="BW218" i="11"/>
  <c r="BH184" i="11"/>
  <c r="BP184" i="11"/>
  <c r="BX184" i="11"/>
  <c r="BI184" i="11"/>
  <c r="BQ184" i="11"/>
  <c r="BY184" i="11"/>
  <c r="BJ184" i="11"/>
  <c r="BR184" i="11"/>
  <c r="BZ184" i="11"/>
  <c r="BC184" i="11"/>
  <c r="BK184" i="11"/>
  <c r="BS184" i="11"/>
  <c r="BD184" i="11"/>
  <c r="BL184" i="11"/>
  <c r="BT184" i="11"/>
  <c r="BF184" i="11"/>
  <c r="BN184" i="11"/>
  <c r="BV184" i="11"/>
  <c r="BE184" i="11"/>
  <c r="BG184" i="11"/>
  <c r="BM184" i="11"/>
  <c r="BO184" i="11"/>
  <c r="BW184" i="11"/>
  <c r="BU184" i="11"/>
  <c r="BI242" i="11"/>
  <c r="BQ242" i="11"/>
  <c r="BY242" i="11"/>
  <c r="BC242" i="11"/>
  <c r="BK242" i="11"/>
  <c r="BS242" i="11"/>
  <c r="BG242" i="11"/>
  <c r="BR242" i="11"/>
  <c r="BH242" i="11"/>
  <c r="BT242" i="11"/>
  <c r="BJ242" i="11"/>
  <c r="BU242" i="11"/>
  <c r="BL242" i="11"/>
  <c r="BV242" i="11"/>
  <c r="BM242" i="11"/>
  <c r="BW242" i="11"/>
  <c r="BE242" i="11"/>
  <c r="BO242" i="11"/>
  <c r="BZ242" i="11"/>
  <c r="BX242" i="11"/>
  <c r="BD242" i="11"/>
  <c r="BN242" i="11"/>
  <c r="BF242" i="11"/>
  <c r="BP242" i="11"/>
  <c r="BI248" i="11"/>
  <c r="BQ248" i="11"/>
  <c r="BY248" i="11"/>
  <c r="BC248" i="11"/>
  <c r="BK248" i="11"/>
  <c r="BS248" i="11"/>
  <c r="BM248" i="11"/>
  <c r="BW248" i="11"/>
  <c r="BD248" i="11"/>
  <c r="BN248" i="11"/>
  <c r="BX248" i="11"/>
  <c r="BE248" i="11"/>
  <c r="BO248" i="11"/>
  <c r="BZ248" i="11"/>
  <c r="BF248" i="11"/>
  <c r="BP248" i="11"/>
  <c r="BG248" i="11"/>
  <c r="BR248" i="11"/>
  <c r="BJ248" i="11"/>
  <c r="BU248" i="11"/>
  <c r="BH248" i="11"/>
  <c r="BL248" i="11"/>
  <c r="BT248" i="11"/>
  <c r="BV248" i="11"/>
  <c r="BJ127" i="11"/>
  <c r="BR127" i="11"/>
  <c r="BZ127" i="11"/>
  <c r="BH127" i="11"/>
  <c r="BQ127" i="11"/>
  <c r="BI127" i="11"/>
  <c r="BS127" i="11"/>
  <c r="BK127" i="11"/>
  <c r="BT127" i="11"/>
  <c r="BC127" i="11"/>
  <c r="BL127" i="11"/>
  <c r="BU127" i="11"/>
  <c r="BD127" i="11"/>
  <c r="BM127" i="11"/>
  <c r="BV127" i="11"/>
  <c r="BE127" i="11"/>
  <c r="BN127" i="11"/>
  <c r="BW127" i="11"/>
  <c r="BF127" i="11"/>
  <c r="BO127" i="11"/>
  <c r="BX127" i="11"/>
  <c r="BG127" i="11"/>
  <c r="BP127" i="11"/>
  <c r="BY127" i="11"/>
  <c r="BJ122" i="11"/>
  <c r="BR122" i="11"/>
  <c r="BZ122" i="11"/>
  <c r="BC122" i="11"/>
  <c r="BK122" i="11"/>
  <c r="BS122" i="11"/>
  <c r="BE122" i="11"/>
  <c r="BF122" i="11"/>
  <c r="BP122" i="11"/>
  <c r="BG122" i="11"/>
  <c r="BQ122" i="11"/>
  <c r="BH122" i="11"/>
  <c r="BT122" i="11"/>
  <c r="BI122" i="11"/>
  <c r="BU122" i="11"/>
  <c r="BL122" i="11"/>
  <c r="BV122" i="11"/>
  <c r="BM122" i="11"/>
  <c r="BW122" i="11"/>
  <c r="BN122" i="11"/>
  <c r="BX122" i="11"/>
  <c r="BD122" i="11"/>
  <c r="BO122" i="11"/>
  <c r="BY122" i="11"/>
  <c r="BI234" i="11"/>
  <c r="BQ234" i="11"/>
  <c r="BY234" i="11"/>
  <c r="BC234" i="11"/>
  <c r="BK234" i="11"/>
  <c r="BS234" i="11"/>
  <c r="BG234" i="11"/>
  <c r="BR234" i="11"/>
  <c r="BH234" i="11"/>
  <c r="BT234" i="11"/>
  <c r="BJ234" i="11"/>
  <c r="BU234" i="11"/>
  <c r="BL234" i="11"/>
  <c r="BV234" i="11"/>
  <c r="BM234" i="11"/>
  <c r="BW234" i="11"/>
  <c r="BE234" i="11"/>
  <c r="BO234" i="11"/>
  <c r="BZ234" i="11"/>
  <c r="BD234" i="11"/>
  <c r="BF234" i="11"/>
  <c r="BN234" i="11"/>
  <c r="BP234" i="11"/>
  <c r="BX234" i="11"/>
  <c r="BH94" i="11"/>
  <c r="BP94" i="11"/>
  <c r="BX94" i="11"/>
  <c r="BE94" i="11"/>
  <c r="BN94" i="11"/>
  <c r="BW94" i="11"/>
  <c r="BF94" i="11"/>
  <c r="BO94" i="11"/>
  <c r="BY94" i="11"/>
  <c r="BG94" i="11"/>
  <c r="BQ94" i="11"/>
  <c r="BZ94" i="11"/>
  <c r="BI94" i="11"/>
  <c r="BR94" i="11"/>
  <c r="BJ94" i="11"/>
  <c r="BS94" i="11"/>
  <c r="BK94" i="11"/>
  <c r="BT94" i="11"/>
  <c r="BC94" i="11"/>
  <c r="BL94" i="11"/>
  <c r="BU94" i="11"/>
  <c r="BM94" i="11"/>
  <c r="BV94" i="11"/>
  <c r="BD94" i="11"/>
  <c r="BJ37" i="11"/>
  <c r="BR37" i="11"/>
  <c r="BZ37" i="11"/>
  <c r="BH37" i="11"/>
  <c r="BQ37" i="11"/>
  <c r="BI37" i="11"/>
  <c r="BS37" i="11"/>
  <c r="BK37" i="11"/>
  <c r="BT37" i="11"/>
  <c r="BC37" i="11"/>
  <c r="BL37" i="11"/>
  <c r="BU37" i="11"/>
  <c r="BD37" i="11"/>
  <c r="BM37" i="11"/>
  <c r="BV37" i="11"/>
  <c r="BF37" i="11"/>
  <c r="BO37" i="11"/>
  <c r="BX37" i="11"/>
  <c r="BY37" i="11"/>
  <c r="BE37" i="11"/>
  <c r="BG37" i="11"/>
  <c r="BN37" i="11"/>
  <c r="BP37" i="11"/>
  <c r="BW37" i="11"/>
  <c r="BI11" i="11"/>
  <c r="BQ11" i="11"/>
  <c r="BY11" i="11"/>
  <c r="BJ11" i="11"/>
  <c r="BR11" i="11"/>
  <c r="BZ11" i="11"/>
  <c r="BE11" i="11"/>
  <c r="BO11" i="11"/>
  <c r="BF11" i="11"/>
  <c r="BP11" i="11"/>
  <c r="BG11" i="11"/>
  <c r="BS11" i="11"/>
  <c r="BH11" i="11"/>
  <c r="BT11" i="11"/>
  <c r="BK11" i="11"/>
  <c r="BC11" i="11"/>
  <c r="BM11" i="11"/>
  <c r="BW11" i="11"/>
  <c r="BD11" i="11"/>
  <c r="BN11" i="11"/>
  <c r="BX11" i="11"/>
  <c r="BL11" i="11"/>
  <c r="BU11" i="11"/>
  <c r="BV11" i="11"/>
  <c r="BE70" i="11"/>
  <c r="BM70" i="11"/>
  <c r="BU70" i="11"/>
  <c r="BF70" i="11"/>
  <c r="BN70" i="11"/>
  <c r="BV70" i="11"/>
  <c r="BH70" i="11"/>
  <c r="BP70" i="11"/>
  <c r="BX70" i="11"/>
  <c r="BG70" i="11"/>
  <c r="BS70" i="11"/>
  <c r="BI70" i="11"/>
  <c r="BT70" i="11"/>
  <c r="BJ70" i="11"/>
  <c r="BW70" i="11"/>
  <c r="BK70" i="11"/>
  <c r="BY70" i="11"/>
  <c r="BL70" i="11"/>
  <c r="BZ70" i="11"/>
  <c r="BO70" i="11"/>
  <c r="BC70" i="11"/>
  <c r="BQ70" i="11"/>
  <c r="BD70" i="11"/>
  <c r="BR70" i="11"/>
  <c r="BF91" i="11"/>
  <c r="BN91" i="11"/>
  <c r="BV91" i="11"/>
  <c r="BG91" i="11"/>
  <c r="BO91" i="11"/>
  <c r="BW91" i="11"/>
  <c r="BH91" i="11"/>
  <c r="BP91" i="11"/>
  <c r="BX91" i="11"/>
  <c r="BL91" i="11"/>
  <c r="BZ91" i="11"/>
  <c r="BM91" i="11"/>
  <c r="BC91" i="11"/>
  <c r="BQ91" i="11"/>
  <c r="BD91" i="11"/>
  <c r="BR91" i="11"/>
  <c r="BE91" i="11"/>
  <c r="BS91" i="11"/>
  <c r="BI91" i="11"/>
  <c r="BT91" i="11"/>
  <c r="BJ91" i="11"/>
  <c r="BU91" i="11"/>
  <c r="BK91" i="11"/>
  <c r="BY91" i="11"/>
  <c r="BH173" i="11"/>
  <c r="BP173" i="11"/>
  <c r="BX173" i="11"/>
  <c r="BI173" i="11"/>
  <c r="BQ173" i="11"/>
  <c r="BY173" i="11"/>
  <c r="BJ173" i="11"/>
  <c r="BR173" i="11"/>
  <c r="BZ173" i="11"/>
  <c r="BC173" i="11"/>
  <c r="BK173" i="11"/>
  <c r="BS173" i="11"/>
  <c r="BD173" i="11"/>
  <c r="BL173" i="11"/>
  <c r="BT173" i="11"/>
  <c r="BE173" i="11"/>
  <c r="BM173" i="11"/>
  <c r="BU173" i="11"/>
  <c r="BF173" i="11"/>
  <c r="BN173" i="11"/>
  <c r="BV173" i="11"/>
  <c r="BG173" i="11"/>
  <c r="BO173" i="11"/>
  <c r="BW173" i="11"/>
  <c r="BJ102" i="11"/>
  <c r="BR102" i="11"/>
  <c r="BZ102" i="11"/>
  <c r="BC102" i="11"/>
  <c r="BK102" i="11"/>
  <c r="BS102" i="11"/>
  <c r="BD102" i="11"/>
  <c r="BL102" i="11"/>
  <c r="BT102" i="11"/>
  <c r="BE102" i="11"/>
  <c r="BM102" i="11"/>
  <c r="BU102" i="11"/>
  <c r="BF102" i="11"/>
  <c r="BN102" i="11"/>
  <c r="BV102" i="11"/>
  <c r="BH102" i="11"/>
  <c r="BP102" i="11"/>
  <c r="BX102" i="11"/>
  <c r="BO102" i="11"/>
  <c r="BQ102" i="11"/>
  <c r="BW102" i="11"/>
  <c r="BY102" i="11"/>
  <c r="BG102" i="11"/>
  <c r="BI102" i="11"/>
  <c r="BE65" i="11"/>
  <c r="BM65" i="11"/>
  <c r="BU65" i="11"/>
  <c r="BF65" i="11"/>
  <c r="BN65" i="11"/>
  <c r="BV65" i="11"/>
  <c r="BG65" i="11"/>
  <c r="BO65" i="11"/>
  <c r="BW65" i="11"/>
  <c r="BH65" i="11"/>
  <c r="BP65" i="11"/>
  <c r="BX65" i="11"/>
  <c r="BI65" i="11"/>
  <c r="BQ65" i="11"/>
  <c r="BY65" i="11"/>
  <c r="BC65" i="11"/>
  <c r="BK65" i="11"/>
  <c r="BS65" i="11"/>
  <c r="BT65" i="11"/>
  <c r="BZ65" i="11"/>
  <c r="BD65" i="11"/>
  <c r="BJ65" i="11"/>
  <c r="BL65" i="11"/>
  <c r="BR65" i="11"/>
  <c r="BI25" i="11"/>
  <c r="BQ25" i="11"/>
  <c r="BY25" i="11"/>
  <c r="BJ25" i="11"/>
  <c r="BR25" i="11"/>
  <c r="BZ25" i="11"/>
  <c r="BK25" i="11"/>
  <c r="BU25" i="11"/>
  <c r="BL25" i="11"/>
  <c r="BV25" i="11"/>
  <c r="BC25" i="11"/>
  <c r="BM25" i="11"/>
  <c r="BW25" i="11"/>
  <c r="BD25" i="11"/>
  <c r="BN25" i="11"/>
  <c r="BX25" i="11"/>
  <c r="BT25" i="11"/>
  <c r="BE25" i="11"/>
  <c r="BF25" i="11"/>
  <c r="BG25" i="11"/>
  <c r="BH25" i="11"/>
  <c r="BO25" i="11"/>
  <c r="BP25" i="11"/>
  <c r="BS25" i="11"/>
  <c r="BC55" i="11"/>
  <c r="BK55" i="11"/>
  <c r="BS55" i="11"/>
  <c r="BF55" i="11"/>
  <c r="BI55" i="11"/>
  <c r="BR55" i="11"/>
  <c r="BJ55" i="11"/>
  <c r="BT55" i="11"/>
  <c r="BL55" i="11"/>
  <c r="BU55" i="11"/>
  <c r="BM55" i="11"/>
  <c r="BV55" i="11"/>
  <c r="BD55" i="11"/>
  <c r="BN55" i="11"/>
  <c r="BW55" i="11"/>
  <c r="BE55" i="11"/>
  <c r="BO55" i="11"/>
  <c r="BX55" i="11"/>
  <c r="BG55" i="11"/>
  <c r="BP55" i="11"/>
  <c r="BY55" i="11"/>
  <c r="BH55" i="11"/>
  <c r="BQ55" i="11"/>
  <c r="BZ55" i="11"/>
  <c r="BI14" i="11"/>
  <c r="BQ14" i="11"/>
  <c r="BY14" i="11"/>
  <c r="BJ14" i="11"/>
  <c r="BR14" i="11"/>
  <c r="BZ14" i="11"/>
  <c r="BG14" i="11"/>
  <c r="BS14" i="11"/>
  <c r="BH14" i="11"/>
  <c r="BT14" i="11"/>
  <c r="BK14" i="11"/>
  <c r="BU14" i="11"/>
  <c r="BL14" i="11"/>
  <c r="BV14" i="11"/>
  <c r="BE14" i="11"/>
  <c r="BO14" i="11"/>
  <c r="BF14" i="11"/>
  <c r="BP14" i="11"/>
  <c r="BD14" i="11"/>
  <c r="BM14" i="11"/>
  <c r="BN14" i="11"/>
  <c r="BW14" i="11"/>
  <c r="BX14" i="11"/>
  <c r="BC14" i="11"/>
  <c r="BC5" i="11"/>
  <c r="BD5" i="11"/>
  <c r="BE5" i="11"/>
  <c r="BF5" i="11"/>
  <c r="BG5" i="11"/>
  <c r="BH5" i="11"/>
  <c r="BP5" i="11"/>
  <c r="BX5" i="11"/>
  <c r="BI5" i="11"/>
  <c r="BQ5" i="11"/>
  <c r="BY5" i="11"/>
  <c r="BJ5" i="11"/>
  <c r="BR5" i="11"/>
  <c r="BZ5" i="11"/>
  <c r="BK5" i="11"/>
  <c r="BV5" i="11"/>
  <c r="BL5" i="11"/>
  <c r="BW5" i="11"/>
  <c r="BM5" i="11"/>
  <c r="BN5" i="11"/>
  <c r="BO5" i="11"/>
  <c r="BT5" i="11"/>
  <c r="BU5" i="11"/>
  <c r="BS5" i="11"/>
  <c r="BI9" i="11"/>
  <c r="BQ9" i="11"/>
  <c r="BY9" i="11"/>
  <c r="BJ9" i="11"/>
  <c r="BR9" i="11"/>
  <c r="BZ9" i="11"/>
  <c r="BK9" i="11"/>
  <c r="BU9" i="11"/>
  <c r="BL9" i="11"/>
  <c r="BV9" i="11"/>
  <c r="BC9" i="11"/>
  <c r="BM9" i="11"/>
  <c r="BW9" i="11"/>
  <c r="BD9" i="11"/>
  <c r="BN9" i="11"/>
  <c r="BX9" i="11"/>
  <c r="BE9" i="11"/>
  <c r="BO9" i="11"/>
  <c r="BG9" i="11"/>
  <c r="BS9" i="11"/>
  <c r="BH9" i="11"/>
  <c r="BT9" i="11"/>
  <c r="BP9" i="11"/>
  <c r="BF9" i="11"/>
  <c r="BF81" i="11"/>
  <c r="BN81" i="11"/>
  <c r="BV81" i="11"/>
  <c r="BG81" i="11"/>
  <c r="BO81" i="11"/>
  <c r="BW81" i="11"/>
  <c r="BH81" i="11"/>
  <c r="BP81" i="11"/>
  <c r="BX81" i="11"/>
  <c r="BI81" i="11"/>
  <c r="BQ81" i="11"/>
  <c r="BY81" i="11"/>
  <c r="BJ81" i="11"/>
  <c r="BR81" i="11"/>
  <c r="BZ81" i="11"/>
  <c r="BD81" i="11"/>
  <c r="BL81" i="11"/>
  <c r="BT81" i="11"/>
  <c r="BK81" i="11"/>
  <c r="BM81" i="11"/>
  <c r="BS81" i="11"/>
  <c r="BU81" i="11"/>
  <c r="BC81" i="11"/>
  <c r="BE81" i="11"/>
  <c r="BE60" i="11"/>
  <c r="BM60" i="11"/>
  <c r="BU60" i="11"/>
  <c r="BF60" i="11"/>
  <c r="BN60" i="11"/>
  <c r="BV60" i="11"/>
  <c r="BG60" i="11"/>
  <c r="BO60" i="11"/>
  <c r="BW60" i="11"/>
  <c r="BH60" i="11"/>
  <c r="BP60" i="11"/>
  <c r="BX60" i="11"/>
  <c r="BI60" i="11"/>
  <c r="BQ60" i="11"/>
  <c r="BY60" i="11"/>
  <c r="BC60" i="11"/>
  <c r="BK60" i="11"/>
  <c r="BS60" i="11"/>
  <c r="BL60" i="11"/>
  <c r="BR60" i="11"/>
  <c r="BT60" i="11"/>
  <c r="BZ60" i="11"/>
  <c r="BD60" i="11"/>
  <c r="BJ60" i="11"/>
  <c r="BC43" i="11"/>
  <c r="BK43" i="11"/>
  <c r="BS43" i="11"/>
  <c r="BD43" i="11"/>
  <c r="BL43" i="11"/>
  <c r="BT43" i="11"/>
  <c r="BE43" i="11"/>
  <c r="BM43" i="11"/>
  <c r="BU43" i="11"/>
  <c r="BF43" i="11"/>
  <c r="BN43" i="11"/>
  <c r="BV43" i="11"/>
  <c r="BG43" i="11"/>
  <c r="BO43" i="11"/>
  <c r="BW43" i="11"/>
  <c r="BI43" i="11"/>
  <c r="BQ43" i="11"/>
  <c r="BY43" i="11"/>
  <c r="BR43" i="11"/>
  <c r="BX43" i="11"/>
  <c r="BZ43" i="11"/>
  <c r="BH43" i="11"/>
  <c r="BJ43" i="11"/>
  <c r="BP43" i="11"/>
  <c r="BC49" i="11"/>
  <c r="BK49" i="11"/>
  <c r="BS49" i="11"/>
  <c r="BD49" i="11"/>
  <c r="BL49" i="11"/>
  <c r="BT49" i="11"/>
  <c r="BE49" i="11"/>
  <c r="BM49" i="11"/>
  <c r="BU49" i="11"/>
  <c r="BF49" i="11"/>
  <c r="BN49" i="11"/>
  <c r="BV49" i="11"/>
  <c r="BG49" i="11"/>
  <c r="BO49" i="11"/>
  <c r="BW49" i="11"/>
  <c r="BI49" i="11"/>
  <c r="BQ49" i="11"/>
  <c r="BY49" i="11"/>
  <c r="BH49" i="11"/>
  <c r="BJ49" i="11"/>
  <c r="BP49" i="11"/>
  <c r="BR49" i="11"/>
  <c r="BX49" i="11"/>
  <c r="BZ49" i="11"/>
  <c r="BJ35" i="11"/>
  <c r="BR35" i="11"/>
  <c r="BZ35" i="11"/>
  <c r="BK35" i="11"/>
  <c r="BT35" i="11"/>
  <c r="BC35" i="11"/>
  <c r="BL35" i="11"/>
  <c r="BU35" i="11"/>
  <c r="BD35" i="11"/>
  <c r="BM35" i="11"/>
  <c r="BV35" i="11"/>
  <c r="BE35" i="11"/>
  <c r="BN35" i="11"/>
  <c r="BW35" i="11"/>
  <c r="BF35" i="11"/>
  <c r="BO35" i="11"/>
  <c r="BX35" i="11"/>
  <c r="BG35" i="11"/>
  <c r="BH35" i="11"/>
  <c r="BQ35" i="11"/>
  <c r="BI35" i="11"/>
  <c r="BP35" i="11"/>
  <c r="BS35" i="11"/>
  <c r="BY35" i="11"/>
  <c r="BF84" i="11"/>
  <c r="BN84" i="11"/>
  <c r="BV84" i="11"/>
  <c r="BG84" i="11"/>
  <c r="BO84" i="11"/>
  <c r="BW84" i="11"/>
  <c r="BH84" i="11"/>
  <c r="BP84" i="11"/>
  <c r="BX84" i="11"/>
  <c r="BI84" i="11"/>
  <c r="BQ84" i="11"/>
  <c r="BY84" i="11"/>
  <c r="BJ84" i="11"/>
  <c r="BR84" i="11"/>
  <c r="BZ84" i="11"/>
  <c r="BD84" i="11"/>
  <c r="BL84" i="11"/>
  <c r="BT84" i="11"/>
  <c r="BC84" i="11"/>
  <c r="BE84" i="11"/>
  <c r="BK84" i="11"/>
  <c r="BM84" i="11"/>
  <c r="BS84" i="11"/>
  <c r="BU84" i="11"/>
  <c r="BH197" i="11"/>
  <c r="BP197" i="11"/>
  <c r="BX197" i="11"/>
  <c r="BI197" i="11"/>
  <c r="BQ197" i="11"/>
  <c r="BY197" i="11"/>
  <c r="BJ197" i="11"/>
  <c r="BR197" i="11"/>
  <c r="BZ197" i="11"/>
  <c r="BC197" i="11"/>
  <c r="BK197" i="11"/>
  <c r="BS197" i="11"/>
  <c r="BD197" i="11"/>
  <c r="BL197" i="11"/>
  <c r="BT197" i="11"/>
  <c r="BF197" i="11"/>
  <c r="BN197" i="11"/>
  <c r="BV197" i="11"/>
  <c r="BE197" i="11"/>
  <c r="BG197" i="11"/>
  <c r="BM197" i="11"/>
  <c r="BO197" i="11"/>
  <c r="BU197" i="11"/>
  <c r="BW197" i="11"/>
  <c r="BJ114" i="11"/>
  <c r="BR114" i="11"/>
  <c r="BZ114" i="11"/>
  <c r="BC114" i="11"/>
  <c r="BK114" i="11"/>
  <c r="BS114" i="11"/>
  <c r="BD114" i="11"/>
  <c r="BL114" i="11"/>
  <c r="BT114" i="11"/>
  <c r="BE114" i="11"/>
  <c r="BM114" i="11"/>
  <c r="BU114" i="11"/>
  <c r="BF114" i="11"/>
  <c r="BN114" i="11"/>
  <c r="BG114" i="11"/>
  <c r="BX114" i="11"/>
  <c r="BH114" i="11"/>
  <c r="BY114" i="11"/>
  <c r="BI114" i="11"/>
  <c r="BO114" i="11"/>
  <c r="BP114" i="11"/>
  <c r="BQ114" i="11"/>
  <c r="BV114" i="11"/>
  <c r="BW114" i="11"/>
  <c r="BH174" i="11"/>
  <c r="BP174" i="11"/>
  <c r="BX174" i="11"/>
  <c r="BI174" i="11"/>
  <c r="BQ174" i="11"/>
  <c r="BY174" i="11"/>
  <c r="BJ174" i="11"/>
  <c r="BR174" i="11"/>
  <c r="BZ174" i="11"/>
  <c r="BC174" i="11"/>
  <c r="BK174" i="11"/>
  <c r="BS174" i="11"/>
  <c r="BD174" i="11"/>
  <c r="BL174" i="11"/>
  <c r="BT174" i="11"/>
  <c r="BE174" i="11"/>
  <c r="BM174" i="11"/>
  <c r="BU174" i="11"/>
  <c r="BF174" i="11"/>
  <c r="BN174" i="11"/>
  <c r="BV174" i="11"/>
  <c r="BG174" i="11"/>
  <c r="BO174" i="11"/>
  <c r="BW174" i="11"/>
  <c r="BH154" i="11"/>
  <c r="BP154" i="11"/>
  <c r="BX154" i="11"/>
  <c r="BI154" i="11"/>
  <c r="BQ154" i="11"/>
  <c r="BY154" i="11"/>
  <c r="BJ154" i="11"/>
  <c r="BR154" i="11"/>
  <c r="BZ154" i="11"/>
  <c r="BC154" i="11"/>
  <c r="BK154" i="11"/>
  <c r="BS154" i="11"/>
  <c r="BD154" i="11"/>
  <c r="BL154" i="11"/>
  <c r="BT154" i="11"/>
  <c r="BF154" i="11"/>
  <c r="BN154" i="11"/>
  <c r="BV154" i="11"/>
  <c r="BG154" i="11"/>
  <c r="BM154" i="11"/>
  <c r="BO154" i="11"/>
  <c r="BU154" i="11"/>
  <c r="BW154" i="11"/>
  <c r="BE154" i="11"/>
  <c r="BH156" i="11"/>
  <c r="BP156" i="11"/>
  <c r="BX156" i="11"/>
  <c r="BI156" i="11"/>
  <c r="BQ156" i="11"/>
  <c r="BY156" i="11"/>
  <c r="BJ156" i="11"/>
  <c r="BR156" i="11"/>
  <c r="BZ156" i="11"/>
  <c r="BC156" i="11"/>
  <c r="BK156" i="11"/>
  <c r="BS156" i="11"/>
  <c r="BD156" i="11"/>
  <c r="BL156" i="11"/>
  <c r="BT156" i="11"/>
  <c r="BF156" i="11"/>
  <c r="BN156" i="11"/>
  <c r="BV156" i="11"/>
  <c r="BW156" i="11"/>
  <c r="BE156" i="11"/>
  <c r="BG156" i="11"/>
  <c r="BM156" i="11"/>
  <c r="BO156" i="11"/>
  <c r="BU156" i="11"/>
  <c r="BH206" i="11"/>
  <c r="BP206" i="11"/>
  <c r="BX206" i="11"/>
  <c r="BI206" i="11"/>
  <c r="BQ206" i="11"/>
  <c r="BY206" i="11"/>
  <c r="BC206" i="11"/>
  <c r="BK206" i="11"/>
  <c r="BS206" i="11"/>
  <c r="BM206" i="11"/>
  <c r="BZ206" i="11"/>
  <c r="BN206" i="11"/>
  <c r="BD206" i="11"/>
  <c r="BO206" i="11"/>
  <c r="BE206" i="11"/>
  <c r="BR206" i="11"/>
  <c r="BF206" i="11"/>
  <c r="BT206" i="11"/>
  <c r="BG206" i="11"/>
  <c r="BU206" i="11"/>
  <c r="BL206" i="11"/>
  <c r="BW206" i="11"/>
  <c r="BJ206" i="11"/>
  <c r="BV206" i="11"/>
  <c r="BH204" i="11"/>
  <c r="BP204" i="11"/>
  <c r="BX204" i="11"/>
  <c r="BI204" i="11"/>
  <c r="BQ204" i="11"/>
  <c r="BY204" i="11"/>
  <c r="BJ204" i="11"/>
  <c r="BC204" i="11"/>
  <c r="BK204" i="11"/>
  <c r="BS204" i="11"/>
  <c r="BG204" i="11"/>
  <c r="BV204" i="11"/>
  <c r="BL204" i="11"/>
  <c r="BW204" i="11"/>
  <c r="BM204" i="11"/>
  <c r="BZ204" i="11"/>
  <c r="BN204" i="11"/>
  <c r="BO204" i="11"/>
  <c r="BD204" i="11"/>
  <c r="BR204" i="11"/>
  <c r="BF204" i="11"/>
  <c r="BU204" i="11"/>
  <c r="BE204" i="11"/>
  <c r="BT204" i="11"/>
  <c r="BH145" i="11"/>
  <c r="BP145" i="11"/>
  <c r="BX145" i="11"/>
  <c r="BI145" i="11"/>
  <c r="BQ145" i="11"/>
  <c r="BY145" i="11"/>
  <c r="BJ145" i="11"/>
  <c r="BR145" i="11"/>
  <c r="BZ145" i="11"/>
  <c r="BC145" i="11"/>
  <c r="BK145" i="11"/>
  <c r="BS145" i="11"/>
  <c r="BD145" i="11"/>
  <c r="BL145" i="11"/>
  <c r="BT145" i="11"/>
  <c r="BF145" i="11"/>
  <c r="BN145" i="11"/>
  <c r="BV145" i="11"/>
  <c r="BE145" i="11"/>
  <c r="BG145" i="11"/>
  <c r="BM145" i="11"/>
  <c r="BO145" i="11"/>
  <c r="BU145" i="11"/>
  <c r="BW145" i="11"/>
  <c r="BH195" i="11"/>
  <c r="BP195" i="11"/>
  <c r="BX195" i="11"/>
  <c r="BI195" i="11"/>
  <c r="BQ195" i="11"/>
  <c r="BY195" i="11"/>
  <c r="BJ195" i="11"/>
  <c r="BR195" i="11"/>
  <c r="BZ195" i="11"/>
  <c r="BC195" i="11"/>
  <c r="BK195" i="11"/>
  <c r="BS195" i="11"/>
  <c r="BD195" i="11"/>
  <c r="BL195" i="11"/>
  <c r="BT195" i="11"/>
  <c r="BF195" i="11"/>
  <c r="BN195" i="11"/>
  <c r="BV195" i="11"/>
  <c r="BU195" i="11"/>
  <c r="BW195" i="11"/>
  <c r="BE195" i="11"/>
  <c r="BG195" i="11"/>
  <c r="BO195" i="11"/>
  <c r="BM195" i="11"/>
  <c r="BJ118" i="11"/>
  <c r="BR118" i="11"/>
  <c r="BZ118" i="11"/>
  <c r="BC118" i="11"/>
  <c r="BK118" i="11"/>
  <c r="BS118" i="11"/>
  <c r="BE118" i="11"/>
  <c r="BM118" i="11"/>
  <c r="BU118" i="11"/>
  <c r="BL118" i="11"/>
  <c r="BX118" i="11"/>
  <c r="BN118" i="11"/>
  <c r="BY118" i="11"/>
  <c r="BO118" i="11"/>
  <c r="BD118" i="11"/>
  <c r="BP118" i="11"/>
  <c r="BF118" i="11"/>
  <c r="BQ118" i="11"/>
  <c r="BG118" i="11"/>
  <c r="BT118" i="11"/>
  <c r="BH118" i="11"/>
  <c r="BV118" i="11"/>
  <c r="BI118" i="11"/>
  <c r="BW118" i="11"/>
  <c r="BH159" i="11"/>
  <c r="BP159" i="11"/>
  <c r="BX159" i="11"/>
  <c r="BI159" i="11"/>
  <c r="BQ159" i="11"/>
  <c r="BY159" i="11"/>
  <c r="BJ159" i="11"/>
  <c r="BR159" i="11"/>
  <c r="BZ159" i="11"/>
  <c r="BD159" i="11"/>
  <c r="BL159" i="11"/>
  <c r="BF159" i="11"/>
  <c r="BU159" i="11"/>
  <c r="BG159" i="11"/>
  <c r="BV159" i="11"/>
  <c r="BK159" i="11"/>
  <c r="BW159" i="11"/>
  <c r="BM159" i="11"/>
  <c r="BN159" i="11"/>
  <c r="BO159" i="11"/>
  <c r="BC159" i="11"/>
  <c r="BS159" i="11"/>
  <c r="BE159" i="11"/>
  <c r="BT159" i="11"/>
  <c r="BE63" i="11"/>
  <c r="BM63" i="11"/>
  <c r="BU63" i="11"/>
  <c r="BF63" i="11"/>
  <c r="BN63" i="11"/>
  <c r="BV63" i="11"/>
  <c r="BG63" i="11"/>
  <c r="BO63" i="11"/>
  <c r="BW63" i="11"/>
  <c r="BH63" i="11"/>
  <c r="BP63" i="11"/>
  <c r="BX63" i="11"/>
  <c r="BI63" i="11"/>
  <c r="BQ63" i="11"/>
  <c r="BY63" i="11"/>
  <c r="BC63" i="11"/>
  <c r="BK63" i="11"/>
  <c r="BS63" i="11"/>
  <c r="BD63" i="11"/>
  <c r="BJ63" i="11"/>
  <c r="BL63" i="11"/>
  <c r="BR63" i="11"/>
  <c r="BT63" i="11"/>
  <c r="BZ63" i="11"/>
  <c r="BC252" i="11"/>
  <c r="BK252" i="11"/>
  <c r="BS252" i="11"/>
  <c r="BD252" i="11"/>
  <c r="BL252" i="11"/>
  <c r="BT252" i="11"/>
  <c r="BE252" i="11"/>
  <c r="BM252" i="11"/>
  <c r="BU252" i="11"/>
  <c r="BF252" i="11"/>
  <c r="BN252" i="11"/>
  <c r="BV252" i="11"/>
  <c r="BG252" i="11"/>
  <c r="BO252" i="11"/>
  <c r="BW252" i="11"/>
  <c r="BI252" i="11"/>
  <c r="BQ252" i="11"/>
  <c r="BY252" i="11"/>
  <c r="BH252" i="11"/>
  <c r="BJ252" i="11"/>
  <c r="BP252" i="11"/>
  <c r="BX252" i="11"/>
  <c r="BR252" i="11"/>
  <c r="BZ252" i="11"/>
  <c r="BJ110" i="11"/>
  <c r="BR110" i="11"/>
  <c r="BZ110" i="11"/>
  <c r="BC110" i="11"/>
  <c r="BK110" i="11"/>
  <c r="BS110" i="11"/>
  <c r="BD110" i="11"/>
  <c r="BL110" i="11"/>
  <c r="BT110" i="11"/>
  <c r="BE110" i="11"/>
  <c r="BM110" i="11"/>
  <c r="BU110" i="11"/>
  <c r="BF110" i="11"/>
  <c r="BN110" i="11"/>
  <c r="BV110" i="11"/>
  <c r="BH110" i="11"/>
  <c r="BP110" i="11"/>
  <c r="BX110" i="11"/>
  <c r="BO110" i="11"/>
  <c r="BQ110" i="11"/>
  <c r="BW110" i="11"/>
  <c r="BY110" i="11"/>
  <c r="BG110" i="11"/>
  <c r="BI110" i="11"/>
  <c r="BC254" i="11"/>
  <c r="BK254" i="11"/>
  <c r="BS254" i="11"/>
  <c r="BD254" i="11"/>
  <c r="BL254" i="11"/>
  <c r="BT254" i="11"/>
  <c r="BE254" i="11"/>
  <c r="BM254" i="11"/>
  <c r="BU254" i="11"/>
  <c r="BF254" i="11"/>
  <c r="BN254" i="11"/>
  <c r="BV254" i="11"/>
  <c r="BG254" i="11"/>
  <c r="BO254" i="11"/>
  <c r="BW254" i="11"/>
  <c r="BI254" i="11"/>
  <c r="BQ254" i="11"/>
  <c r="BY254" i="11"/>
  <c r="BP254" i="11"/>
  <c r="BR254" i="11"/>
  <c r="BX254" i="11"/>
  <c r="BZ254" i="11"/>
  <c r="BH254" i="11"/>
  <c r="BJ254" i="11"/>
  <c r="BI233" i="11"/>
  <c r="BQ233" i="11"/>
  <c r="BY233" i="11"/>
  <c r="BC233" i="11"/>
  <c r="BK233" i="11"/>
  <c r="BS233" i="11"/>
  <c r="BJ233" i="11"/>
  <c r="BU233" i="11"/>
  <c r="BL233" i="11"/>
  <c r="BV233" i="11"/>
  <c r="BM233" i="11"/>
  <c r="BW233" i="11"/>
  <c r="BD233" i="11"/>
  <c r="BN233" i="11"/>
  <c r="BX233" i="11"/>
  <c r="BE233" i="11"/>
  <c r="BO233" i="11"/>
  <c r="BZ233" i="11"/>
  <c r="BG233" i="11"/>
  <c r="BR233" i="11"/>
  <c r="BF233" i="11"/>
  <c r="BP233" i="11"/>
  <c r="BH233" i="11"/>
  <c r="BT233" i="11"/>
  <c r="BI232" i="11"/>
  <c r="BQ232" i="11"/>
  <c r="BY232" i="11"/>
  <c r="BC232" i="11"/>
  <c r="BK232" i="11"/>
  <c r="BS232" i="11"/>
  <c r="BM232" i="11"/>
  <c r="BW232" i="11"/>
  <c r="BD232" i="11"/>
  <c r="BN232" i="11"/>
  <c r="BX232" i="11"/>
  <c r="BE232" i="11"/>
  <c r="BO232" i="11"/>
  <c r="BZ232" i="11"/>
  <c r="BF232" i="11"/>
  <c r="BP232" i="11"/>
  <c r="BG232" i="11"/>
  <c r="BR232" i="11"/>
  <c r="BJ232" i="11"/>
  <c r="BU232" i="11"/>
  <c r="BH232" i="11"/>
  <c r="BL232" i="11"/>
  <c r="BT232" i="11"/>
  <c r="BV232" i="11"/>
  <c r="BH134" i="11"/>
  <c r="BP134" i="11"/>
  <c r="BX134" i="11"/>
  <c r="BI134" i="11"/>
  <c r="BQ134" i="11"/>
  <c r="BY134" i="11"/>
  <c r="BJ134" i="11"/>
  <c r="BR134" i="11"/>
  <c r="BZ134" i="11"/>
  <c r="BC134" i="11"/>
  <c r="BK134" i="11"/>
  <c r="BS134" i="11"/>
  <c r="BD134" i="11"/>
  <c r="BL134" i="11"/>
  <c r="BT134" i="11"/>
  <c r="BE134" i="11"/>
  <c r="BM134" i="11"/>
  <c r="BU134" i="11"/>
  <c r="BF134" i="11"/>
  <c r="BN134" i="11"/>
  <c r="BV134" i="11"/>
  <c r="BW134" i="11"/>
  <c r="BG134" i="11"/>
  <c r="BO134" i="11"/>
  <c r="BI221" i="11"/>
  <c r="BQ221" i="11"/>
  <c r="BY221" i="11"/>
  <c r="BJ221" i="11"/>
  <c r="BR221" i="11"/>
  <c r="BZ221" i="11"/>
  <c r="BC221" i="11"/>
  <c r="BK221" i="11"/>
  <c r="BS221" i="11"/>
  <c r="BD221" i="11"/>
  <c r="BL221" i="11"/>
  <c r="BT221" i="11"/>
  <c r="BE221" i="11"/>
  <c r="BM221" i="11"/>
  <c r="BU221" i="11"/>
  <c r="BF221" i="11"/>
  <c r="BN221" i="11"/>
  <c r="BV221" i="11"/>
  <c r="BW221" i="11"/>
  <c r="BX221" i="11"/>
  <c r="BG221" i="11"/>
  <c r="BO221" i="11"/>
  <c r="BH221" i="11"/>
  <c r="BP221" i="11"/>
  <c r="BJ121" i="11"/>
  <c r="BR121" i="11"/>
  <c r="BZ121" i="11"/>
  <c r="BC121" i="11"/>
  <c r="BK121" i="11"/>
  <c r="BS121" i="11"/>
  <c r="BE121" i="11"/>
  <c r="BM121" i="11"/>
  <c r="BU121" i="11"/>
  <c r="BD121" i="11"/>
  <c r="BP121" i="11"/>
  <c r="BF121" i="11"/>
  <c r="BQ121" i="11"/>
  <c r="BG121" i="11"/>
  <c r="BT121" i="11"/>
  <c r="BH121" i="11"/>
  <c r="BV121" i="11"/>
  <c r="BI121" i="11"/>
  <c r="BW121" i="11"/>
  <c r="BL121" i="11"/>
  <c r="BX121" i="11"/>
  <c r="BN121" i="11"/>
  <c r="BY121" i="11"/>
  <c r="BO121" i="11"/>
  <c r="BF92" i="11"/>
  <c r="BN92" i="11"/>
  <c r="BV92" i="11"/>
  <c r="BG92" i="11"/>
  <c r="BO92" i="11"/>
  <c r="BH92" i="11"/>
  <c r="BP92" i="11"/>
  <c r="BX92" i="11"/>
  <c r="BM92" i="11"/>
  <c r="BZ92" i="11"/>
  <c r="BC92" i="11"/>
  <c r="BQ92" i="11"/>
  <c r="BD92" i="11"/>
  <c r="BR92" i="11"/>
  <c r="BE92" i="11"/>
  <c r="BS92" i="11"/>
  <c r="BI92" i="11"/>
  <c r="BT92" i="11"/>
  <c r="BJ92" i="11"/>
  <c r="BU92" i="11"/>
  <c r="BK92" i="11"/>
  <c r="BW92" i="11"/>
  <c r="BL92" i="11"/>
  <c r="BY92" i="11"/>
  <c r="BC257" i="11"/>
  <c r="BK257" i="11"/>
  <c r="BS257" i="11"/>
  <c r="BD257" i="11"/>
  <c r="BL257" i="11"/>
  <c r="BT257" i="11"/>
  <c r="BE257" i="11"/>
  <c r="BM257" i="11"/>
  <c r="BU257" i="11"/>
  <c r="BF257" i="11"/>
  <c r="BN257" i="11"/>
  <c r="BV257" i="11"/>
  <c r="BG257" i="11"/>
  <c r="BO257" i="11"/>
  <c r="BW257" i="11"/>
  <c r="BI257" i="11"/>
  <c r="BQ257" i="11"/>
  <c r="BY257" i="11"/>
  <c r="BH257" i="11"/>
  <c r="BJ257" i="11"/>
  <c r="BP257" i="11"/>
  <c r="BR257" i="11"/>
  <c r="BX257" i="11"/>
  <c r="BZ257" i="11"/>
  <c r="BH170" i="11"/>
  <c r="BP170" i="11"/>
  <c r="BX170" i="11"/>
  <c r="BI170" i="11"/>
  <c r="BQ170" i="11"/>
  <c r="BY170" i="11"/>
  <c r="BJ170" i="11"/>
  <c r="BR170" i="11"/>
  <c r="BZ170" i="11"/>
  <c r="BC170" i="11"/>
  <c r="BK170" i="11"/>
  <c r="BS170" i="11"/>
  <c r="BD170" i="11"/>
  <c r="BL170" i="11"/>
  <c r="BT170" i="11"/>
  <c r="BE170" i="11"/>
  <c r="BM170" i="11"/>
  <c r="BU170" i="11"/>
  <c r="BF170" i="11"/>
  <c r="BN170" i="11"/>
  <c r="BV170" i="11"/>
  <c r="BG170" i="11"/>
  <c r="BO170" i="11"/>
  <c r="BW170" i="11"/>
  <c r="BE72" i="11"/>
  <c r="BM72" i="11"/>
  <c r="BU72" i="11"/>
  <c r="BF72" i="11"/>
  <c r="BN72" i="11"/>
  <c r="BV72" i="11"/>
  <c r="BI72" i="11"/>
  <c r="BS72" i="11"/>
  <c r="BJ72" i="11"/>
  <c r="BT72" i="11"/>
  <c r="BK72" i="11"/>
  <c r="BW72" i="11"/>
  <c r="BL72" i="11"/>
  <c r="BX72" i="11"/>
  <c r="BC72" i="11"/>
  <c r="BO72" i="11"/>
  <c r="BY72" i="11"/>
  <c r="BD72" i="11"/>
  <c r="BP72" i="11"/>
  <c r="BZ72" i="11"/>
  <c r="BG72" i="11"/>
  <c r="BQ72" i="11"/>
  <c r="BH72" i="11"/>
  <c r="BR72" i="11"/>
  <c r="BI21" i="11"/>
  <c r="BQ21" i="11"/>
  <c r="BY21" i="11"/>
  <c r="BJ21" i="11"/>
  <c r="BR21" i="11"/>
  <c r="BZ21" i="11"/>
  <c r="BK21" i="11"/>
  <c r="BU21" i="11"/>
  <c r="BL21" i="11"/>
  <c r="BV21" i="11"/>
  <c r="BC21" i="11"/>
  <c r="BM21" i="11"/>
  <c r="BW21" i="11"/>
  <c r="BD21" i="11"/>
  <c r="BN21" i="11"/>
  <c r="BX21" i="11"/>
  <c r="BG21" i="11"/>
  <c r="BS21" i="11"/>
  <c r="BT21" i="11"/>
  <c r="BE21" i="11"/>
  <c r="BF21" i="11"/>
  <c r="BH21" i="11"/>
  <c r="BO21" i="11"/>
  <c r="BP21" i="11"/>
  <c r="BH201" i="11"/>
  <c r="BP201" i="11"/>
  <c r="BX201" i="11"/>
  <c r="BI201" i="11"/>
  <c r="BQ201" i="11"/>
  <c r="BY201" i="11"/>
  <c r="BJ201" i="11"/>
  <c r="BR201" i="11"/>
  <c r="BZ201" i="11"/>
  <c r="BC201" i="11"/>
  <c r="BK201" i="11"/>
  <c r="BS201" i="11"/>
  <c r="BD201" i="11"/>
  <c r="BL201" i="11"/>
  <c r="BT201" i="11"/>
  <c r="BE201" i="11"/>
  <c r="BW201" i="11"/>
  <c r="BF201" i="11"/>
  <c r="BG201" i="11"/>
  <c r="BM201" i="11"/>
  <c r="BN201" i="11"/>
  <c r="BO201" i="11"/>
  <c r="BV201" i="11"/>
  <c r="BU201" i="11"/>
  <c r="BH168" i="11"/>
  <c r="BP168" i="11"/>
  <c r="BX168" i="11"/>
  <c r="BI168" i="11"/>
  <c r="BQ168" i="11"/>
  <c r="BY168" i="11"/>
  <c r="BJ168" i="11"/>
  <c r="BR168" i="11"/>
  <c r="BZ168" i="11"/>
  <c r="BC168" i="11"/>
  <c r="BK168" i="11"/>
  <c r="BS168" i="11"/>
  <c r="BD168" i="11"/>
  <c r="BL168" i="11"/>
  <c r="BT168" i="11"/>
  <c r="BE168" i="11"/>
  <c r="BM168" i="11"/>
  <c r="BU168" i="11"/>
  <c r="BF168" i="11"/>
  <c r="BN168" i="11"/>
  <c r="BV168" i="11"/>
  <c r="BG168" i="11"/>
  <c r="BO168" i="11"/>
  <c r="BW168" i="11"/>
  <c r="BH155" i="11"/>
  <c r="BP155" i="11"/>
  <c r="BX155" i="11"/>
  <c r="BI155" i="11"/>
  <c r="BQ155" i="11"/>
  <c r="BY155" i="11"/>
  <c r="BJ155" i="11"/>
  <c r="BR155" i="11"/>
  <c r="BZ155" i="11"/>
  <c r="BC155" i="11"/>
  <c r="BK155" i="11"/>
  <c r="BS155" i="11"/>
  <c r="BD155" i="11"/>
  <c r="BL155" i="11"/>
  <c r="BT155" i="11"/>
  <c r="BF155" i="11"/>
  <c r="BN155" i="11"/>
  <c r="BV155" i="11"/>
  <c r="BO155" i="11"/>
  <c r="BU155" i="11"/>
  <c r="BW155" i="11"/>
  <c r="BE155" i="11"/>
  <c r="BG155" i="11"/>
  <c r="BM155" i="11"/>
  <c r="BC47" i="11"/>
  <c r="BK47" i="11"/>
  <c r="BS47" i="11"/>
  <c r="BD47" i="11"/>
  <c r="BL47" i="11"/>
  <c r="BT47" i="11"/>
  <c r="BE47" i="11"/>
  <c r="BM47" i="11"/>
  <c r="BU47" i="11"/>
  <c r="BF47" i="11"/>
  <c r="BN47" i="11"/>
  <c r="BV47" i="11"/>
  <c r="BG47" i="11"/>
  <c r="BO47" i="11"/>
  <c r="BW47" i="11"/>
  <c r="BI47" i="11"/>
  <c r="BQ47" i="11"/>
  <c r="BY47" i="11"/>
  <c r="BR47" i="11"/>
  <c r="BX47" i="11"/>
  <c r="BZ47" i="11"/>
  <c r="BH47" i="11"/>
  <c r="BJ47" i="11"/>
  <c r="BP47" i="11"/>
  <c r="BI27" i="11"/>
  <c r="BQ27" i="11"/>
  <c r="BY27" i="11"/>
  <c r="BJ27" i="11"/>
  <c r="BR27" i="11"/>
  <c r="BZ27" i="11"/>
  <c r="BE27" i="11"/>
  <c r="BO27" i="11"/>
  <c r="BF27" i="11"/>
  <c r="BP27" i="11"/>
  <c r="BG27" i="11"/>
  <c r="BS27" i="11"/>
  <c r="BH27" i="11"/>
  <c r="BT27" i="11"/>
  <c r="BN27" i="11"/>
  <c r="BU27" i="11"/>
  <c r="BV27" i="11"/>
  <c r="BC27" i="11"/>
  <c r="BW27" i="11"/>
  <c r="BD27" i="11"/>
  <c r="BX27" i="11"/>
  <c r="BK27" i="11"/>
  <c r="BL27" i="11"/>
  <c r="BM27" i="11"/>
  <c r="BJ40" i="11"/>
  <c r="BR40" i="11"/>
  <c r="BI40" i="11"/>
  <c r="BS40" i="11"/>
  <c r="BK40" i="11"/>
  <c r="BT40" i="11"/>
  <c r="BC40" i="11"/>
  <c r="BL40" i="11"/>
  <c r="BU40" i="11"/>
  <c r="BD40" i="11"/>
  <c r="BM40" i="11"/>
  <c r="BV40" i="11"/>
  <c r="BE40" i="11"/>
  <c r="BN40" i="11"/>
  <c r="BW40" i="11"/>
  <c r="BG40" i="11"/>
  <c r="BP40" i="11"/>
  <c r="BY40" i="11"/>
  <c r="BZ40" i="11"/>
  <c r="BF40" i="11"/>
  <c r="BH40" i="11"/>
  <c r="BO40" i="11"/>
  <c r="BQ40" i="11"/>
  <c r="BX40" i="11"/>
  <c r="BJ38" i="11"/>
  <c r="BR38" i="11"/>
  <c r="BZ38" i="11"/>
  <c r="BC38" i="11"/>
  <c r="BL38" i="11"/>
  <c r="BU38" i="11"/>
  <c r="BD38" i="11"/>
  <c r="BM38" i="11"/>
  <c r="BV38" i="11"/>
  <c r="BE38" i="11"/>
  <c r="BN38" i="11"/>
  <c r="BW38" i="11"/>
  <c r="BF38" i="11"/>
  <c r="BO38" i="11"/>
  <c r="BX38" i="11"/>
  <c r="BG38" i="11"/>
  <c r="BP38" i="11"/>
  <c r="BY38" i="11"/>
  <c r="BI38" i="11"/>
  <c r="BS38" i="11"/>
  <c r="BH38" i="11"/>
  <c r="BK38" i="11"/>
  <c r="BQ38" i="11"/>
  <c r="BT38" i="11"/>
  <c r="BI29" i="11"/>
  <c r="BQ29" i="11"/>
  <c r="BY29" i="11"/>
  <c r="BJ29" i="11"/>
  <c r="BR29" i="11"/>
  <c r="BZ29" i="11"/>
  <c r="BK29" i="11"/>
  <c r="BU29" i="11"/>
  <c r="BL29" i="11"/>
  <c r="BV29" i="11"/>
  <c r="BC29" i="11"/>
  <c r="BM29" i="11"/>
  <c r="BW29" i="11"/>
  <c r="BF29" i="11"/>
  <c r="BX29" i="11"/>
  <c r="BG29" i="11"/>
  <c r="BH29" i="11"/>
  <c r="BN29" i="11"/>
  <c r="BO29" i="11"/>
  <c r="BP29" i="11"/>
  <c r="BD29" i="11"/>
  <c r="BS29" i="11"/>
  <c r="BT29" i="11"/>
  <c r="BE29" i="11"/>
  <c r="BE71" i="11"/>
  <c r="BM71" i="11"/>
  <c r="BU71" i="11"/>
  <c r="BF71" i="11"/>
  <c r="BN71" i="11"/>
  <c r="BV71" i="11"/>
  <c r="BH71" i="11"/>
  <c r="BP71" i="11"/>
  <c r="BX71" i="11"/>
  <c r="BI71" i="11"/>
  <c r="BT71" i="11"/>
  <c r="BJ71" i="11"/>
  <c r="BW71" i="11"/>
  <c r="BK71" i="11"/>
  <c r="BY71" i="11"/>
  <c r="BL71" i="11"/>
  <c r="BZ71" i="11"/>
  <c r="BO71" i="11"/>
  <c r="BC71" i="11"/>
  <c r="BQ71" i="11"/>
  <c r="BD71" i="11"/>
  <c r="BR71" i="11"/>
  <c r="BG71" i="11"/>
  <c r="BS71" i="11"/>
  <c r="BE74" i="11"/>
  <c r="BM74" i="11"/>
  <c r="BU74" i="11"/>
  <c r="BF74" i="11"/>
  <c r="BN74" i="11"/>
  <c r="BV74" i="11"/>
  <c r="BC74" i="11"/>
  <c r="BO74" i="11"/>
  <c r="BY74" i="11"/>
  <c r="BD74" i="11"/>
  <c r="BP74" i="11"/>
  <c r="BZ74" i="11"/>
  <c r="BG74" i="11"/>
  <c r="BQ74" i="11"/>
  <c r="BH74" i="11"/>
  <c r="BR74" i="11"/>
  <c r="BI74" i="11"/>
  <c r="BS74" i="11"/>
  <c r="BJ74" i="11"/>
  <c r="BT74" i="11"/>
  <c r="BK74" i="11"/>
  <c r="BW74" i="11"/>
  <c r="BX74" i="11"/>
  <c r="BL74" i="11"/>
  <c r="BH6" i="11"/>
  <c r="BP6" i="11"/>
  <c r="BX6" i="11"/>
  <c r="BI6" i="11"/>
  <c r="BQ6" i="11"/>
  <c r="BY6" i="11"/>
  <c r="BJ6" i="11"/>
  <c r="BR6" i="11"/>
  <c r="BZ6" i="11"/>
  <c r="BL6" i="11"/>
  <c r="BW6" i="11"/>
  <c r="BM6" i="11"/>
  <c r="BC6" i="11"/>
  <c r="BN6" i="11"/>
  <c r="BD6" i="11"/>
  <c r="BO6" i="11"/>
  <c r="BE6" i="11"/>
  <c r="BS6" i="11"/>
  <c r="BG6" i="11"/>
  <c r="BU6" i="11"/>
  <c r="BK6" i="11"/>
  <c r="BV6" i="11"/>
  <c r="BF6" i="11"/>
  <c r="BT6" i="11"/>
  <c r="BI19" i="11"/>
  <c r="BQ19" i="11"/>
  <c r="BY19" i="11"/>
  <c r="BJ19" i="11"/>
  <c r="BR19" i="11"/>
  <c r="BZ19" i="11"/>
  <c r="BE19" i="11"/>
  <c r="BO19" i="11"/>
  <c r="BF19" i="11"/>
  <c r="BP19" i="11"/>
  <c r="BG19" i="11"/>
  <c r="BS19" i="11"/>
  <c r="BH19" i="11"/>
  <c r="BT19" i="11"/>
  <c r="BC19" i="11"/>
  <c r="BM19" i="11"/>
  <c r="BW19" i="11"/>
  <c r="BD19" i="11"/>
  <c r="BL19" i="11"/>
  <c r="BN19" i="11"/>
  <c r="BU19" i="11"/>
  <c r="BV19" i="11"/>
  <c r="BX19" i="11"/>
  <c r="BK19" i="11"/>
  <c r="BI17" i="11"/>
  <c r="BQ17" i="11"/>
  <c r="BY17" i="11"/>
  <c r="BJ17" i="11"/>
  <c r="BR17" i="11"/>
  <c r="BZ17" i="11"/>
  <c r="BK17" i="11"/>
  <c r="BU17" i="11"/>
  <c r="BL17" i="11"/>
  <c r="BV17" i="11"/>
  <c r="BC17" i="11"/>
  <c r="BM17" i="11"/>
  <c r="BW17" i="11"/>
  <c r="BD17" i="11"/>
  <c r="BN17" i="11"/>
  <c r="BX17" i="11"/>
  <c r="BG17" i="11"/>
  <c r="BS17" i="11"/>
  <c r="BH17" i="11"/>
  <c r="BT17" i="11"/>
  <c r="BP17" i="11"/>
  <c r="BE17" i="11"/>
  <c r="BF17" i="11"/>
  <c r="BO17" i="11"/>
  <c r="BE69" i="11"/>
  <c r="BM69" i="11"/>
  <c r="BU69" i="11"/>
  <c r="BF69" i="11"/>
  <c r="BN69" i="11"/>
  <c r="BV69" i="11"/>
  <c r="BG69" i="11"/>
  <c r="BO69" i="11"/>
  <c r="BW69" i="11"/>
  <c r="BH69" i="11"/>
  <c r="BP69" i="11"/>
  <c r="BX69" i="11"/>
  <c r="BQ69" i="11"/>
  <c r="BR69" i="11"/>
  <c r="BC69" i="11"/>
  <c r="BS69" i="11"/>
  <c r="BD69" i="11"/>
  <c r="BT69" i="11"/>
  <c r="BI69" i="11"/>
  <c r="BY69" i="11"/>
  <c r="BJ69" i="11"/>
  <c r="BZ69" i="11"/>
  <c r="BK69" i="11"/>
  <c r="BL69" i="11"/>
  <c r="BI245" i="11"/>
  <c r="BQ245" i="11"/>
  <c r="BY245" i="11"/>
  <c r="BC245" i="11"/>
  <c r="BK245" i="11"/>
  <c r="BS245" i="11"/>
  <c r="BJ245" i="11"/>
  <c r="BU245" i="11"/>
  <c r="BL245" i="11"/>
  <c r="BV245" i="11"/>
  <c r="BM245" i="11"/>
  <c r="BW245" i="11"/>
  <c r="BD245" i="11"/>
  <c r="BN245" i="11"/>
  <c r="BX245" i="11"/>
  <c r="BE245" i="11"/>
  <c r="BO245" i="11"/>
  <c r="BZ245" i="11"/>
  <c r="BG245" i="11"/>
  <c r="BR245" i="11"/>
  <c r="BF245" i="11"/>
  <c r="BH245" i="11"/>
  <c r="BP245" i="11"/>
  <c r="BT245" i="11"/>
  <c r="BJ112" i="11"/>
  <c r="BR112" i="11"/>
  <c r="BZ112" i="11"/>
  <c r="BC112" i="11"/>
  <c r="BK112" i="11"/>
  <c r="BS112" i="11"/>
  <c r="BD112" i="11"/>
  <c r="BL112" i="11"/>
  <c r="BT112" i="11"/>
  <c r="BE112" i="11"/>
  <c r="BM112" i="11"/>
  <c r="BU112" i="11"/>
  <c r="BF112" i="11"/>
  <c r="BN112" i="11"/>
  <c r="BV112" i="11"/>
  <c r="BH112" i="11"/>
  <c r="BP112" i="11"/>
  <c r="BX112" i="11"/>
  <c r="BG112" i="11"/>
  <c r="BI112" i="11"/>
  <c r="BO112" i="11"/>
  <c r="BQ112" i="11"/>
  <c r="BW112" i="11"/>
  <c r="BY112" i="11"/>
  <c r="BH141" i="11"/>
  <c r="BP141" i="11"/>
  <c r="BX141" i="11"/>
  <c r="BI141" i="11"/>
  <c r="BQ141" i="11"/>
  <c r="BY141" i="11"/>
  <c r="BJ141" i="11"/>
  <c r="BR141" i="11"/>
  <c r="BZ141" i="11"/>
  <c r="BC141" i="11"/>
  <c r="BK141" i="11"/>
  <c r="BS141" i="11"/>
  <c r="BD141" i="11"/>
  <c r="BL141" i="11"/>
  <c r="BT141" i="11"/>
  <c r="BE141" i="11"/>
  <c r="BM141" i="11"/>
  <c r="BF141" i="11"/>
  <c r="BN141" i="11"/>
  <c r="BV141" i="11"/>
  <c r="BG141" i="11"/>
  <c r="BO141" i="11"/>
  <c r="BU141" i="11"/>
  <c r="BW141" i="11"/>
  <c r="BI217" i="11"/>
  <c r="BQ217" i="11"/>
  <c r="BY217" i="11"/>
  <c r="BJ217" i="11"/>
  <c r="BR217" i="11"/>
  <c r="BZ217" i="11"/>
  <c r="BC217" i="11"/>
  <c r="BK217" i="11"/>
  <c r="BS217" i="11"/>
  <c r="BD217" i="11"/>
  <c r="BL217" i="11"/>
  <c r="BT217" i="11"/>
  <c r="BE217" i="11"/>
  <c r="BM217" i="11"/>
  <c r="BU217" i="11"/>
  <c r="BF217" i="11"/>
  <c r="BN217" i="11"/>
  <c r="BV217" i="11"/>
  <c r="BH217" i="11"/>
  <c r="BP217" i="11"/>
  <c r="BX217" i="11"/>
  <c r="BO217" i="11"/>
  <c r="BW217" i="11"/>
  <c r="BG217" i="11"/>
  <c r="BI241" i="11"/>
  <c r="BQ241" i="11"/>
  <c r="BY241" i="11"/>
  <c r="BC241" i="11"/>
  <c r="BK241" i="11"/>
  <c r="BS241" i="11"/>
  <c r="BJ241" i="11"/>
  <c r="BU241" i="11"/>
  <c r="BL241" i="11"/>
  <c r="BV241" i="11"/>
  <c r="BM241" i="11"/>
  <c r="BW241" i="11"/>
  <c r="BD241" i="11"/>
  <c r="BN241" i="11"/>
  <c r="BX241" i="11"/>
  <c r="BE241" i="11"/>
  <c r="BO241" i="11"/>
  <c r="BZ241" i="11"/>
  <c r="BG241" i="11"/>
  <c r="BR241" i="11"/>
  <c r="BF241" i="11"/>
  <c r="BH241" i="11"/>
  <c r="BP241" i="11"/>
  <c r="BT241" i="11"/>
  <c r="BI230" i="11"/>
  <c r="BQ230" i="11"/>
  <c r="BY230" i="11"/>
  <c r="BC230" i="11"/>
  <c r="BK230" i="11"/>
  <c r="BS230" i="11"/>
  <c r="BE230" i="11"/>
  <c r="BM230" i="11"/>
  <c r="BU230" i="11"/>
  <c r="BF230" i="11"/>
  <c r="BN230" i="11"/>
  <c r="BV230" i="11"/>
  <c r="BG230" i="11"/>
  <c r="BW230" i="11"/>
  <c r="BH230" i="11"/>
  <c r="BX230" i="11"/>
  <c r="BJ230" i="11"/>
  <c r="BZ230" i="11"/>
  <c r="BL230" i="11"/>
  <c r="BO230" i="11"/>
  <c r="BR230" i="11"/>
  <c r="BD230" i="11"/>
  <c r="BP230" i="11"/>
  <c r="BT230" i="11"/>
  <c r="BJ129" i="11"/>
  <c r="BR129" i="11"/>
  <c r="BF129" i="11"/>
  <c r="BO129" i="11"/>
  <c r="BX129" i="11"/>
  <c r="BG129" i="11"/>
  <c r="BP129" i="11"/>
  <c r="BY129" i="11"/>
  <c r="BH129" i="11"/>
  <c r="BQ129" i="11"/>
  <c r="BZ129" i="11"/>
  <c r="BI129" i="11"/>
  <c r="BS129" i="11"/>
  <c r="BK129" i="11"/>
  <c r="BT129" i="11"/>
  <c r="BC129" i="11"/>
  <c r="BL129" i="11"/>
  <c r="BU129" i="11"/>
  <c r="BD129" i="11"/>
  <c r="BM129" i="11"/>
  <c r="BV129" i="11"/>
  <c r="BN129" i="11"/>
  <c r="BW129" i="11"/>
  <c r="BE129" i="11"/>
  <c r="BH192" i="11"/>
  <c r="BP192" i="11"/>
  <c r="BX192" i="11"/>
  <c r="BI192" i="11"/>
  <c r="BQ192" i="11"/>
  <c r="BY192" i="11"/>
  <c r="BJ192" i="11"/>
  <c r="BR192" i="11"/>
  <c r="BZ192" i="11"/>
  <c r="BC192" i="11"/>
  <c r="BK192" i="11"/>
  <c r="BS192" i="11"/>
  <c r="BD192" i="11"/>
  <c r="BL192" i="11"/>
  <c r="BT192" i="11"/>
  <c r="BF192" i="11"/>
  <c r="BN192" i="11"/>
  <c r="BV192" i="11"/>
  <c r="BE192" i="11"/>
  <c r="BG192" i="11"/>
  <c r="BM192" i="11"/>
  <c r="BO192" i="11"/>
  <c r="BW192" i="11"/>
  <c r="BU192" i="11"/>
  <c r="BJ120" i="11"/>
  <c r="BR120" i="11"/>
  <c r="BZ120" i="11"/>
  <c r="BC120" i="11"/>
  <c r="BK120" i="11"/>
  <c r="BS120" i="11"/>
  <c r="BE120" i="11"/>
  <c r="BM120" i="11"/>
  <c r="BU120" i="11"/>
  <c r="BO120" i="11"/>
  <c r="BD120" i="11"/>
  <c r="BP120" i="11"/>
  <c r="BF120" i="11"/>
  <c r="BQ120" i="11"/>
  <c r="BG120" i="11"/>
  <c r="BT120" i="11"/>
  <c r="BH120" i="11"/>
  <c r="BV120" i="11"/>
  <c r="BI120" i="11"/>
  <c r="BW120" i="11"/>
  <c r="BL120" i="11"/>
  <c r="BX120" i="11"/>
  <c r="BN120" i="11"/>
  <c r="BY120" i="11"/>
  <c r="BH131" i="11"/>
  <c r="BP131" i="11"/>
  <c r="BX131" i="11"/>
  <c r="BI131" i="11"/>
  <c r="BQ131" i="11"/>
  <c r="BY131" i="11"/>
  <c r="BJ131" i="11"/>
  <c r="BR131" i="11"/>
  <c r="BZ131" i="11"/>
  <c r="BC131" i="11"/>
  <c r="BK131" i="11"/>
  <c r="BS131" i="11"/>
  <c r="BD131" i="11"/>
  <c r="BL131" i="11"/>
  <c r="BT131" i="11"/>
  <c r="BE131" i="11"/>
  <c r="BM131" i="11"/>
  <c r="BU131" i="11"/>
  <c r="BF131" i="11"/>
  <c r="BN131" i="11"/>
  <c r="BV131" i="11"/>
  <c r="BG131" i="11"/>
  <c r="BO131" i="11"/>
  <c r="BW131" i="11"/>
  <c r="BC263" i="11"/>
  <c r="BK263" i="11"/>
  <c r="BS263" i="11"/>
  <c r="BD263" i="11"/>
  <c r="BL263" i="11"/>
  <c r="BT263" i="11"/>
  <c r="BE263" i="11"/>
  <c r="BM263" i="11"/>
  <c r="BU263" i="11"/>
  <c r="BF263" i="11"/>
  <c r="BN263" i="11"/>
  <c r="BV263" i="11"/>
  <c r="BG263" i="11"/>
  <c r="BO263" i="11"/>
  <c r="BW263" i="11"/>
  <c r="BI263" i="11"/>
  <c r="BQ263" i="11"/>
  <c r="BY263" i="11"/>
  <c r="BX263" i="11"/>
  <c r="BZ263" i="11"/>
  <c r="BH263" i="11"/>
  <c r="BP263" i="11"/>
  <c r="BJ263" i="11"/>
  <c r="BR263" i="11"/>
  <c r="BE76" i="11"/>
  <c r="BM76" i="11"/>
  <c r="BU76" i="11"/>
  <c r="BF76" i="11"/>
  <c r="BI76" i="11"/>
  <c r="BR76" i="11"/>
  <c r="BJ76" i="11"/>
  <c r="BS76" i="11"/>
  <c r="BK76" i="11"/>
  <c r="BT76" i="11"/>
  <c r="BL76" i="11"/>
  <c r="BV76" i="11"/>
  <c r="BC76" i="11"/>
  <c r="BN76" i="11"/>
  <c r="BW76" i="11"/>
  <c r="BG76" i="11"/>
  <c r="BP76" i="11"/>
  <c r="BY76" i="11"/>
  <c r="BX76" i="11"/>
  <c r="BZ76" i="11"/>
  <c r="BD76" i="11"/>
  <c r="BH76" i="11"/>
  <c r="BO76" i="11"/>
  <c r="BQ76" i="11"/>
  <c r="BC253" i="11"/>
  <c r="BK253" i="11"/>
  <c r="BS253" i="11"/>
  <c r="BD253" i="11"/>
  <c r="BL253" i="11"/>
  <c r="BT253" i="11"/>
  <c r="BE253" i="11"/>
  <c r="BM253" i="11"/>
  <c r="BU253" i="11"/>
  <c r="BF253" i="11"/>
  <c r="BN253" i="11"/>
  <c r="BV253" i="11"/>
  <c r="BG253" i="11"/>
  <c r="BO253" i="11"/>
  <c r="BW253" i="11"/>
  <c r="BI253" i="11"/>
  <c r="BQ253" i="11"/>
  <c r="BY253" i="11"/>
  <c r="BH253" i="11"/>
  <c r="BJ253" i="11"/>
  <c r="BP253" i="11"/>
  <c r="BR253" i="11"/>
  <c r="BX253" i="11"/>
  <c r="BZ253" i="11"/>
  <c r="BH161" i="11"/>
  <c r="BP161" i="11"/>
  <c r="BX161" i="11"/>
  <c r="BI161" i="11"/>
  <c r="BQ161" i="11"/>
  <c r="BY161" i="11"/>
  <c r="BJ161" i="11"/>
  <c r="BR161" i="11"/>
  <c r="BZ161" i="11"/>
  <c r="BC161" i="11"/>
  <c r="BK161" i="11"/>
  <c r="BS161" i="11"/>
  <c r="BD161" i="11"/>
  <c r="BL161" i="11"/>
  <c r="BT161" i="11"/>
  <c r="BE161" i="11"/>
  <c r="BM161" i="11"/>
  <c r="BU161" i="11"/>
  <c r="BF161" i="11"/>
  <c r="BN161" i="11"/>
  <c r="BV161" i="11"/>
  <c r="BG161" i="11"/>
  <c r="BW161" i="11"/>
  <c r="BO161" i="11"/>
  <c r="BI240" i="11"/>
  <c r="BQ240" i="11"/>
  <c r="BY240" i="11"/>
  <c r="BC240" i="11"/>
  <c r="BK240" i="11"/>
  <c r="BS240" i="11"/>
  <c r="BM240" i="11"/>
  <c r="BW240" i="11"/>
  <c r="BD240" i="11"/>
  <c r="BN240" i="11"/>
  <c r="BX240" i="11"/>
  <c r="BE240" i="11"/>
  <c r="BO240" i="11"/>
  <c r="BZ240" i="11"/>
  <c r="BF240" i="11"/>
  <c r="BP240" i="11"/>
  <c r="BG240" i="11"/>
  <c r="BR240" i="11"/>
  <c r="BJ240" i="11"/>
  <c r="BU240" i="11"/>
  <c r="BH240" i="11"/>
  <c r="BT240" i="11"/>
  <c r="BL240" i="11"/>
  <c r="BV240" i="11"/>
  <c r="BC261" i="11"/>
  <c r="BK261" i="11"/>
  <c r="BS261" i="11"/>
  <c r="BD261" i="11"/>
  <c r="BL261" i="11"/>
  <c r="BT261" i="11"/>
  <c r="BE261" i="11"/>
  <c r="BM261" i="11"/>
  <c r="BU261" i="11"/>
  <c r="BF261" i="11"/>
  <c r="BN261" i="11"/>
  <c r="BV261" i="11"/>
  <c r="BG261" i="11"/>
  <c r="BO261" i="11"/>
  <c r="BW261" i="11"/>
  <c r="BI261" i="11"/>
  <c r="BQ261" i="11"/>
  <c r="BY261" i="11"/>
  <c r="BH261" i="11"/>
  <c r="BJ261" i="11"/>
  <c r="BP261" i="11"/>
  <c r="BR261" i="11"/>
  <c r="BX261" i="11"/>
  <c r="BZ261" i="11"/>
  <c r="BH169" i="11"/>
  <c r="BP169" i="11"/>
  <c r="BX169" i="11"/>
  <c r="BI169" i="11"/>
  <c r="BQ169" i="11"/>
  <c r="BY169" i="11"/>
  <c r="BJ169" i="11"/>
  <c r="BR169" i="11"/>
  <c r="BZ169" i="11"/>
  <c r="BC169" i="11"/>
  <c r="BK169" i="11"/>
  <c r="BS169" i="11"/>
  <c r="BD169" i="11"/>
  <c r="BL169" i="11"/>
  <c r="BT169" i="11"/>
  <c r="BE169" i="11"/>
  <c r="BM169" i="11"/>
  <c r="BU169" i="11"/>
  <c r="BF169" i="11"/>
  <c r="BN169" i="11"/>
  <c r="BV169" i="11"/>
  <c r="BG169" i="11"/>
  <c r="BW169" i="11"/>
  <c r="BO169" i="11"/>
  <c r="BJ123" i="11"/>
  <c r="BR123" i="11"/>
  <c r="BZ123" i="11"/>
  <c r="BC123" i="11"/>
  <c r="BD123" i="11"/>
  <c r="BM123" i="11"/>
  <c r="BV123" i="11"/>
  <c r="BE123" i="11"/>
  <c r="BN123" i="11"/>
  <c r="BW123" i="11"/>
  <c r="BF123" i="11"/>
  <c r="BO123" i="11"/>
  <c r="BX123" i="11"/>
  <c r="BG123" i="11"/>
  <c r="BP123" i="11"/>
  <c r="BY123" i="11"/>
  <c r="BH123" i="11"/>
  <c r="BQ123" i="11"/>
  <c r="BI123" i="11"/>
  <c r="BS123" i="11"/>
  <c r="BK123" i="11"/>
  <c r="BT123" i="11"/>
  <c r="BL123" i="11"/>
  <c r="BU123" i="11"/>
  <c r="BC255" i="11"/>
  <c r="BK255" i="11"/>
  <c r="BS255" i="11"/>
  <c r="BD255" i="11"/>
  <c r="BL255" i="11"/>
  <c r="BT255" i="11"/>
  <c r="BE255" i="11"/>
  <c r="BM255" i="11"/>
  <c r="BU255" i="11"/>
  <c r="BF255" i="11"/>
  <c r="BN255" i="11"/>
  <c r="BV255" i="11"/>
  <c r="BG255" i="11"/>
  <c r="BO255" i="11"/>
  <c r="BW255" i="11"/>
  <c r="BI255" i="11"/>
  <c r="BQ255" i="11"/>
  <c r="BY255" i="11"/>
  <c r="BX255" i="11"/>
  <c r="BZ255" i="11"/>
  <c r="BH255" i="11"/>
  <c r="BP255" i="11"/>
  <c r="BJ255" i="11"/>
  <c r="BR255" i="11"/>
  <c r="BH177" i="11"/>
  <c r="BP177" i="11"/>
  <c r="BX177" i="11"/>
  <c r="BI177" i="11"/>
  <c r="BQ177" i="11"/>
  <c r="BY177" i="11"/>
  <c r="BJ177" i="11"/>
  <c r="BR177" i="11"/>
  <c r="BZ177" i="11"/>
  <c r="BC177" i="11"/>
  <c r="BK177" i="11"/>
  <c r="BS177" i="11"/>
  <c r="BD177" i="11"/>
  <c r="BL177" i="11"/>
  <c r="BT177" i="11"/>
  <c r="BE177" i="11"/>
  <c r="BM177" i="11"/>
  <c r="BU177" i="11"/>
  <c r="BF177" i="11"/>
  <c r="BN177" i="11"/>
  <c r="BV177" i="11"/>
  <c r="BG177" i="11"/>
  <c r="BW177" i="11"/>
  <c r="BO177" i="11"/>
  <c r="BH175" i="11"/>
  <c r="BP175" i="11"/>
  <c r="BX175" i="11"/>
  <c r="BI175" i="11"/>
  <c r="BQ175" i="11"/>
  <c r="BY175" i="11"/>
  <c r="BJ175" i="11"/>
  <c r="BR175" i="11"/>
  <c r="BZ175" i="11"/>
  <c r="BC175" i="11"/>
  <c r="BK175" i="11"/>
  <c r="BS175" i="11"/>
  <c r="BD175" i="11"/>
  <c r="BL175" i="11"/>
  <c r="BT175" i="11"/>
  <c r="BE175" i="11"/>
  <c r="BM175" i="11"/>
  <c r="BU175" i="11"/>
  <c r="BF175" i="11"/>
  <c r="BN175" i="11"/>
  <c r="BV175" i="11"/>
  <c r="BO175" i="11"/>
  <c r="BW175" i="11"/>
  <c r="BG175" i="11"/>
  <c r="BI237" i="11"/>
  <c r="BQ237" i="11"/>
  <c r="BY237" i="11"/>
  <c r="BC237" i="11"/>
  <c r="BK237" i="11"/>
  <c r="BS237" i="11"/>
  <c r="BJ237" i="11"/>
  <c r="BU237" i="11"/>
  <c r="BL237" i="11"/>
  <c r="BV237" i="11"/>
  <c r="BM237" i="11"/>
  <c r="BW237" i="11"/>
  <c r="BD237" i="11"/>
  <c r="BN237" i="11"/>
  <c r="BX237" i="11"/>
  <c r="BE237" i="11"/>
  <c r="BO237" i="11"/>
  <c r="BZ237" i="11"/>
  <c r="BG237" i="11"/>
  <c r="BR237" i="11"/>
  <c r="BP237" i="11"/>
  <c r="BT237" i="11"/>
  <c r="BF237" i="11"/>
  <c r="BH237" i="11"/>
  <c r="D267" i="11"/>
  <c r="D266" i="11"/>
  <c r="D265" i="11"/>
  <c r="D264" i="11"/>
  <c r="G58" i="17"/>
  <c r="I58" i="17"/>
  <c r="H58" i="17"/>
  <c r="C13" i="2"/>
  <c r="D13" i="2" s="1"/>
  <c r="E13" i="2" s="1"/>
  <c r="C9" i="2"/>
  <c r="D9" i="2" s="1"/>
  <c r="X9" i="2" s="1"/>
  <c r="C10" i="2"/>
  <c r="D10" i="2" s="1"/>
  <c r="I10" i="2" s="1"/>
  <c r="C15" i="2"/>
  <c r="D15" i="2" s="1"/>
  <c r="C14" i="2"/>
  <c r="D14" i="2" s="1"/>
  <c r="AD14" i="2" s="1"/>
  <c r="D56" i="17"/>
  <c r="E56" i="17" s="1"/>
  <c r="F56" i="17" s="1"/>
  <c r="D55" i="17"/>
  <c r="E55" i="17" s="1"/>
  <c r="H55" i="17" s="1"/>
  <c r="D54" i="17"/>
  <c r="E54" i="17" s="1"/>
  <c r="G54" i="17" s="1"/>
  <c r="D60" i="13"/>
  <c r="E60" i="13" s="1"/>
  <c r="F60" i="13" s="1"/>
  <c r="D61" i="13"/>
  <c r="E61" i="13" s="1"/>
  <c r="F61" i="13" s="1"/>
  <c r="D55" i="13"/>
  <c r="E55" i="13" s="1"/>
  <c r="D59" i="17"/>
  <c r="E59" i="17" s="1"/>
  <c r="H59" i="17" s="1"/>
  <c r="D56" i="13"/>
  <c r="E56" i="13" s="1"/>
  <c r="D54" i="13"/>
  <c r="E54" i="13" s="1"/>
  <c r="F54" i="13" s="1"/>
  <c r="C7" i="2"/>
  <c r="D7" i="2" s="1"/>
  <c r="AE7" i="2" s="1"/>
  <c r="C8" i="2"/>
  <c r="D8" i="2" s="1"/>
  <c r="Y8" i="2" s="1"/>
  <c r="D57" i="13"/>
  <c r="E57" i="13" s="1"/>
  <c r="H57" i="13" s="1"/>
  <c r="D61" i="17"/>
  <c r="E61" i="17" s="1"/>
  <c r="I61" i="17" s="1"/>
  <c r="D59" i="13"/>
  <c r="E59" i="13" s="1"/>
  <c r="H59" i="13" s="1"/>
  <c r="D62" i="17"/>
  <c r="E62" i="17" s="1"/>
  <c r="G62" i="17" s="1"/>
  <c r="D57" i="17"/>
  <c r="E57" i="17" s="1"/>
  <c r="F57" i="17" s="1"/>
  <c r="Y11" i="2"/>
  <c r="Z11" i="2"/>
  <c r="H62" i="13"/>
  <c r="W12" i="2"/>
  <c r="J12" i="2"/>
  <c r="H58" i="13"/>
  <c r="R11" i="2"/>
  <c r="AE11" i="2"/>
  <c r="T11" i="2"/>
  <c r="M11" i="2"/>
  <c r="S11" i="2"/>
  <c r="H10" i="14"/>
  <c r="U11" i="2"/>
  <c r="W11" i="2"/>
  <c r="H11" i="2"/>
  <c r="J11" i="2"/>
  <c r="I11" i="2"/>
  <c r="N11" i="2"/>
  <c r="AA11" i="2"/>
  <c r="L11" i="2"/>
  <c r="V11" i="2"/>
  <c r="X11" i="2"/>
  <c r="Q11" i="2"/>
  <c r="AB11" i="2"/>
  <c r="X12" i="2"/>
  <c r="L12" i="2"/>
  <c r="N12" i="2"/>
  <c r="K12" i="2"/>
  <c r="M12" i="2"/>
  <c r="AC12" i="2"/>
  <c r="AA12" i="2"/>
  <c r="Y12" i="2"/>
  <c r="Z12" i="2"/>
  <c r="I12" i="2"/>
  <c r="H12" i="2"/>
  <c r="S12" i="2"/>
  <c r="V12" i="2"/>
  <c r="Q12" i="2"/>
  <c r="AE12" i="2"/>
  <c r="AD12" i="2"/>
  <c r="F60" i="17"/>
  <c r="H60" i="17"/>
  <c r="G60" i="17"/>
  <c r="I60" i="17"/>
  <c r="AB12" i="2"/>
  <c r="E12" i="2"/>
  <c r="R12" i="2"/>
  <c r="AF12" i="2"/>
  <c r="P12" i="2"/>
  <c r="U12" i="2"/>
  <c r="T12" i="2"/>
  <c r="BC266" i="11" l="1"/>
  <c r="BK266" i="11"/>
  <c r="BS266" i="11"/>
  <c r="BD266" i="11"/>
  <c r="BL266" i="11"/>
  <c r="BT266" i="11"/>
  <c r="BJ266" i="11"/>
  <c r="BE266" i="11"/>
  <c r="BM266" i="11"/>
  <c r="BU266" i="11"/>
  <c r="BZ266" i="11"/>
  <c r="BF266" i="11"/>
  <c r="BN266" i="11"/>
  <c r="BV266" i="11"/>
  <c r="BG266" i="11"/>
  <c r="BO266" i="11"/>
  <c r="BW266" i="11"/>
  <c r="BH266" i="11"/>
  <c r="BP266" i="11"/>
  <c r="BX266" i="11"/>
  <c r="BI266" i="11"/>
  <c r="BQ266" i="11"/>
  <c r="BY266" i="11"/>
  <c r="BR266" i="11"/>
  <c r="J58" i="17"/>
  <c r="J10" i="2"/>
  <c r="U10" i="2"/>
  <c r="X13" i="2"/>
  <c r="AC13" i="2"/>
  <c r="P13" i="2"/>
  <c r="W13" i="2"/>
  <c r="AA13" i="2"/>
  <c r="R13" i="2"/>
  <c r="T13" i="2"/>
  <c r="J13" i="2"/>
  <c r="AF13" i="2"/>
  <c r="AE13" i="2"/>
  <c r="I13" i="2"/>
  <c r="Y13" i="2"/>
  <c r="V13" i="2"/>
  <c r="Q13" i="2"/>
  <c r="H13" i="2"/>
  <c r="AB13" i="2"/>
  <c r="K13" i="2"/>
  <c r="N13" i="2"/>
  <c r="N10" i="2"/>
  <c r="E10" i="2"/>
  <c r="H10" i="2"/>
  <c r="K10" i="2"/>
  <c r="Q9" i="2"/>
  <c r="T9" i="2"/>
  <c r="AB10" i="2"/>
  <c r="I9" i="2"/>
  <c r="T10" i="2"/>
  <c r="V10" i="2"/>
  <c r="L10" i="2"/>
  <c r="Y9" i="2"/>
  <c r="U9" i="2"/>
  <c r="J9" i="2"/>
  <c r="L9" i="2"/>
  <c r="AC9" i="2"/>
  <c r="W9" i="2"/>
  <c r="AB9" i="2"/>
  <c r="M9" i="2"/>
  <c r="K9" i="2"/>
  <c r="N9" i="2"/>
  <c r="E9" i="2"/>
  <c r="X10" i="2"/>
  <c r="V9" i="2"/>
  <c r="R9" i="2"/>
  <c r="AF9" i="2"/>
  <c r="AA9" i="2"/>
  <c r="P9" i="2"/>
  <c r="Z9" i="2"/>
  <c r="S9" i="2"/>
  <c r="P15" i="2"/>
  <c r="AF8" i="2"/>
  <c r="U15" i="2"/>
  <c r="U8" i="2"/>
  <c r="J15" i="2"/>
  <c r="N8" i="2"/>
  <c r="S15" i="2"/>
  <c r="K15" i="2"/>
  <c r="E8" i="2"/>
  <c r="R15" i="2"/>
  <c r="AA15" i="2"/>
  <c r="AE15" i="2"/>
  <c r="Z15" i="2"/>
  <c r="AF15" i="2"/>
  <c r="V15" i="2"/>
  <c r="T15" i="2"/>
  <c r="AB8" i="2"/>
  <c r="I15" i="2"/>
  <c r="AA8" i="2"/>
  <c r="AB15" i="2"/>
  <c r="N15" i="2"/>
  <c r="H15" i="2"/>
  <c r="X15" i="2"/>
  <c r="E15" i="2"/>
  <c r="AC15" i="2"/>
  <c r="K8" i="2"/>
  <c r="W15" i="2"/>
  <c r="AD15" i="2"/>
  <c r="Y15" i="2"/>
  <c r="I8" i="2"/>
  <c r="L15" i="2"/>
  <c r="M15" i="2"/>
  <c r="AD9" i="2"/>
  <c r="AE9" i="2"/>
  <c r="H9" i="2"/>
  <c r="J8" i="2"/>
  <c r="Q10" i="2"/>
  <c r="AD10" i="2"/>
  <c r="P10" i="2"/>
  <c r="S10" i="2"/>
  <c r="AA10" i="2"/>
  <c r="R10" i="2"/>
  <c r="AC10" i="2"/>
  <c r="AB7" i="2"/>
  <c r="H7" i="2"/>
  <c r="M10" i="2"/>
  <c r="Z10" i="2"/>
  <c r="W10" i="2"/>
  <c r="AD7" i="2"/>
  <c r="T14" i="2"/>
  <c r="Z14" i="2"/>
  <c r="S14" i="2"/>
  <c r="K14" i="2"/>
  <c r="AE14" i="2"/>
  <c r="AF14" i="2"/>
  <c r="V14" i="2"/>
  <c r="L14" i="2"/>
  <c r="AC14" i="2"/>
  <c r="Y14" i="2"/>
  <c r="AB14" i="2"/>
  <c r="X14" i="2"/>
  <c r="W14" i="2"/>
  <c r="U14" i="2"/>
  <c r="P14" i="2"/>
  <c r="N14" i="2"/>
  <c r="M13" i="2"/>
  <c r="AE8" i="2"/>
  <c r="P8" i="2"/>
  <c r="V8" i="2"/>
  <c r="H14" i="2"/>
  <c r="E14" i="2"/>
  <c r="Q14" i="2"/>
  <c r="AA14" i="2"/>
  <c r="U13" i="2"/>
  <c r="Q15" i="2"/>
  <c r="L13" i="2"/>
  <c r="I14" i="2"/>
  <c r="F56" i="13"/>
  <c r="G56" i="17"/>
  <c r="R14" i="2"/>
  <c r="AD13" i="2"/>
  <c r="S13" i="2"/>
  <c r="H56" i="17"/>
  <c r="W8" i="2"/>
  <c r="T8" i="2"/>
  <c r="H8" i="2"/>
  <c r="I54" i="17"/>
  <c r="Z13" i="2"/>
  <c r="H61" i="13"/>
  <c r="F59" i="13"/>
  <c r="AF7" i="2"/>
  <c r="V7" i="2"/>
  <c r="AF10" i="2"/>
  <c r="H61" i="17"/>
  <c r="J61" i="17" s="1"/>
  <c r="Y7" i="2"/>
  <c r="W7" i="2"/>
  <c r="N7" i="2"/>
  <c r="Q8" i="2"/>
  <c r="AC7" i="2"/>
  <c r="F61" i="17"/>
  <c r="AD8" i="2"/>
  <c r="X8" i="2"/>
  <c r="H57" i="17"/>
  <c r="M8" i="2"/>
  <c r="S8" i="2"/>
  <c r="T7" i="2"/>
  <c r="Z8" i="2"/>
  <c r="E7" i="2"/>
  <c r="H56" i="13"/>
  <c r="AE10" i="2"/>
  <c r="H54" i="17"/>
  <c r="M14" i="2"/>
  <c r="J14" i="2"/>
  <c r="I56" i="17"/>
  <c r="Y10" i="2"/>
  <c r="P7" i="2"/>
  <c r="S7" i="2"/>
  <c r="AA7" i="2"/>
  <c r="F57" i="13"/>
  <c r="H60" i="13"/>
  <c r="K7" i="2"/>
  <c r="M7" i="2"/>
  <c r="Z7" i="2"/>
  <c r="L7" i="2"/>
  <c r="F55" i="17"/>
  <c r="Q7" i="2"/>
  <c r="X7" i="2"/>
  <c r="R7" i="2"/>
  <c r="G55" i="17"/>
  <c r="U7" i="2"/>
  <c r="I7" i="2"/>
  <c r="I55" i="17"/>
  <c r="J55" i="17" s="1"/>
  <c r="AC8" i="2"/>
  <c r="R8" i="2"/>
  <c r="L8" i="2"/>
  <c r="I59" i="17"/>
  <c r="J59" i="17" s="1"/>
  <c r="H62" i="17"/>
  <c r="F62" i="17"/>
  <c r="I62" i="17"/>
  <c r="I57" i="17"/>
  <c r="G57" i="17"/>
  <c r="H55" i="13"/>
  <c r="F59" i="17"/>
  <c r="G59" i="17"/>
  <c r="F54" i="17"/>
  <c r="J7" i="2"/>
  <c r="H54" i="13"/>
  <c r="F55" i="13"/>
  <c r="G61" i="17"/>
  <c r="O11" i="2"/>
  <c r="J60" i="17"/>
  <c r="O12" i="2"/>
  <c r="J56" i="17" l="1"/>
  <c r="O10" i="2"/>
  <c r="O9" i="2"/>
  <c r="O13" i="2"/>
  <c r="O15" i="2"/>
  <c r="J54" i="17"/>
  <c r="J57" i="17"/>
  <c r="O8" i="2"/>
  <c r="J62" i="17"/>
  <c r="O14" i="2"/>
  <c r="O7" i="2"/>
  <c r="L69" i="3" l="1"/>
  <c r="L207" i="3"/>
  <c r="L42" i="3" l="1"/>
  <c r="L192" i="3"/>
  <c r="L247" i="3"/>
  <c r="L240" i="3"/>
  <c r="L184" i="3"/>
  <c r="L127" i="3"/>
  <c r="L107" i="3"/>
  <c r="L152" i="3"/>
  <c r="L28" i="3"/>
  <c r="L147" i="3"/>
  <c r="L182" i="3"/>
  <c r="L220" i="3"/>
  <c r="C114" i="11" s="1"/>
  <c r="L106" i="3"/>
  <c r="L78" i="3"/>
  <c r="L117" i="3"/>
  <c r="L155" i="3"/>
  <c r="L276" i="3"/>
  <c r="L12" i="3"/>
  <c r="L20" i="3"/>
  <c r="L11" i="3"/>
  <c r="L59" i="3"/>
  <c r="L237" i="3"/>
  <c r="L214" i="3"/>
  <c r="L259" i="3"/>
  <c r="L33" i="3"/>
  <c r="L41" i="3"/>
  <c r="L30" i="3"/>
  <c r="L211" i="3"/>
  <c r="L170" i="3"/>
  <c r="L122" i="3"/>
  <c r="L4" i="3"/>
  <c r="L17" i="3"/>
  <c r="L193" i="3"/>
  <c r="L154" i="3"/>
  <c r="L87" i="3"/>
  <c r="L139" i="3"/>
  <c r="L264" i="3"/>
  <c r="L200" i="3"/>
  <c r="L153" i="3"/>
  <c r="C157" i="11" s="1"/>
  <c r="L64" i="3"/>
  <c r="L48" i="3"/>
  <c r="L236" i="3"/>
  <c r="L185" i="3"/>
  <c r="L141" i="3"/>
  <c r="L283" i="3"/>
  <c r="L44" i="3"/>
  <c r="L223" i="3"/>
  <c r="L191" i="3"/>
  <c r="L121" i="3"/>
  <c r="L282" i="3"/>
  <c r="L31" i="3"/>
  <c r="L230" i="3"/>
  <c r="L190" i="3"/>
  <c r="L112" i="3"/>
  <c r="G14" i="14"/>
  <c r="L37" i="3"/>
  <c r="L202" i="3"/>
  <c r="L167" i="3"/>
  <c r="L116" i="3"/>
  <c r="L32" i="3"/>
  <c r="L222" i="3"/>
  <c r="L169" i="3"/>
  <c r="L119" i="3"/>
  <c r="L228" i="3"/>
  <c r="L7" i="3"/>
  <c r="L175" i="3"/>
  <c r="L81" i="3"/>
  <c r="L66" i="3"/>
  <c r="L250" i="3"/>
  <c r="L205" i="3"/>
  <c r="L145" i="3"/>
  <c r="L67" i="3"/>
  <c r="L40" i="3"/>
  <c r="L241" i="3"/>
  <c r="L188" i="3"/>
  <c r="L123" i="3"/>
  <c r="L275" i="3"/>
  <c r="L38" i="3"/>
  <c r="L252" i="3"/>
  <c r="L189" i="3"/>
  <c r="L130" i="3"/>
  <c r="L277" i="3"/>
  <c r="L36" i="3"/>
  <c r="C98" i="11"/>
  <c r="L163" i="3"/>
  <c r="L114" i="3"/>
  <c r="L45" i="3"/>
  <c r="L16" i="3"/>
  <c r="L244" i="3"/>
  <c r="L160" i="3"/>
  <c r="L91" i="3"/>
  <c r="L34" i="3"/>
  <c r="L25" i="3"/>
  <c r="L239" i="3"/>
  <c r="L158" i="3"/>
  <c r="C176" i="11" s="1"/>
  <c r="L90" i="3"/>
  <c r="C57" i="11" s="1"/>
  <c r="L168" i="3"/>
  <c r="L260" i="3"/>
  <c r="L156" i="3"/>
  <c r="L74" i="3"/>
  <c r="L49" i="3"/>
  <c r="L254" i="3"/>
  <c r="L196" i="3"/>
  <c r="L108" i="3"/>
  <c r="L27" i="3"/>
  <c r="L209" i="3"/>
  <c r="L172" i="3"/>
  <c r="L124" i="3"/>
  <c r="L35" i="3"/>
  <c r="L19" i="3"/>
  <c r="L221" i="3"/>
  <c r="L183" i="3"/>
  <c r="L103" i="3"/>
  <c r="G20" i="14" s="1"/>
  <c r="L18" i="3"/>
  <c r="C23" i="11" s="1"/>
  <c r="L22" i="3"/>
  <c r="L234" i="3"/>
  <c r="C166" i="11" s="1"/>
  <c r="L166" i="3"/>
  <c r="L100" i="3"/>
  <c r="G15" i="14" s="1"/>
  <c r="L231" i="3"/>
  <c r="L14" i="3"/>
  <c r="L242" i="3"/>
  <c r="L148" i="3"/>
  <c r="L79" i="3"/>
  <c r="L213" i="3"/>
  <c r="L203" i="3"/>
  <c r="L251" i="3"/>
  <c r="L65" i="3"/>
  <c r="L178" i="3"/>
  <c r="L280" i="3"/>
  <c r="L99" i="3"/>
  <c r="G13" i="14" s="1"/>
  <c r="L243" i="3"/>
  <c r="L159" i="3"/>
  <c r="C142" i="11" s="1"/>
  <c r="L110" i="3"/>
  <c r="L226" i="3"/>
  <c r="L15" i="3"/>
  <c r="L216" i="3"/>
  <c r="L126" i="3"/>
  <c r="L85" i="3"/>
  <c r="L199" i="3"/>
  <c r="L9" i="3"/>
  <c r="L137" i="3"/>
  <c r="L80" i="3"/>
  <c r="L180" i="3"/>
  <c r="L266" i="3"/>
  <c r="L201" i="3"/>
  <c r="C147" i="11" s="1"/>
  <c r="L179" i="3"/>
  <c r="L73" i="3"/>
  <c r="L6" i="3"/>
  <c r="C44" i="11" s="1"/>
  <c r="L258" i="3"/>
  <c r="L195" i="3"/>
  <c r="L118" i="3"/>
  <c r="L58" i="3"/>
  <c r="C53" i="11" s="1"/>
  <c r="L21" i="3"/>
  <c r="L232" i="3"/>
  <c r="C160" i="11" s="1"/>
  <c r="L113" i="3"/>
  <c r="L263" i="3"/>
  <c r="L23" i="3"/>
  <c r="L218" i="3"/>
  <c r="C175" i="11" s="1"/>
  <c r="L131" i="3"/>
  <c r="L86" i="3"/>
  <c r="L215" i="3"/>
  <c r="L13" i="3"/>
  <c r="L217" i="3"/>
  <c r="L151" i="3"/>
  <c r="L89" i="3"/>
  <c r="L186" i="3"/>
  <c r="L3" i="3"/>
  <c r="G19" i="14" s="1"/>
  <c r="L206" i="3"/>
  <c r="L157" i="3"/>
  <c r="L134" i="3"/>
  <c r="C207" i="11" s="1"/>
  <c r="L248" i="3"/>
  <c r="C128" i="11" s="1"/>
  <c r="L204" i="3"/>
  <c r="C143" i="11" s="1"/>
  <c r="L135" i="3"/>
  <c r="L63" i="3"/>
  <c r="L219" i="3"/>
  <c r="L136" i="3"/>
  <c r="L70" i="3"/>
  <c r="L43" i="3"/>
  <c r="L246" i="3"/>
  <c r="C117" i="11" s="1"/>
  <c r="L128" i="3"/>
  <c r="L278" i="3"/>
  <c r="L26" i="3"/>
  <c r="L238" i="3"/>
  <c r="L162" i="3"/>
  <c r="L101" i="3"/>
  <c r="G16" i="14" s="1"/>
  <c r="L212" i="3"/>
  <c r="L8" i="3"/>
  <c r="L227" i="3"/>
  <c r="C115" i="11" s="1"/>
  <c r="L171" i="3"/>
  <c r="L88" i="3"/>
  <c r="L146" i="3"/>
  <c r="L5" i="3"/>
  <c r="L225" i="3"/>
  <c r="L143" i="3"/>
  <c r="C131" i="11" s="1"/>
  <c r="L82" i="3"/>
  <c r="L165" i="3"/>
  <c r="C110" i="11" s="1"/>
  <c r="L262" i="3"/>
  <c r="L197" i="3"/>
  <c r="C145" i="11" s="1"/>
  <c r="L133" i="3"/>
  <c r="C201" i="11" s="1"/>
  <c r="L77" i="3"/>
  <c r="L125" i="3"/>
  <c r="L256" i="3"/>
  <c r="C155" i="11" s="1"/>
  <c r="L173" i="3"/>
  <c r="C109" i="11" s="1"/>
  <c r="L109" i="3"/>
  <c r="C216" i="11" s="1"/>
  <c r="L62" i="3"/>
  <c r="C256" i="11"/>
  <c r="L253" i="3"/>
  <c r="C105" i="11" s="1"/>
  <c r="L181" i="3"/>
  <c r="L129" i="3"/>
  <c r="L60" i="3"/>
  <c r="L39" i="3"/>
  <c r="C19" i="11" s="1"/>
  <c r="L210" i="3"/>
  <c r="L111" i="3"/>
  <c r="L24" i="3"/>
  <c r="L229" i="3"/>
  <c r="L164" i="3"/>
  <c r="L84" i="3"/>
  <c r="L132" i="3"/>
  <c r="L265" i="3"/>
  <c r="L224" i="3"/>
  <c r="L144" i="3"/>
  <c r="L71" i="3"/>
  <c r="L102" i="3"/>
  <c r="G18" i="14" s="1"/>
  <c r="L261" i="3"/>
  <c r="L235" i="3"/>
  <c r="L140" i="3"/>
  <c r="G58" i="13"/>
  <c r="F11" i="2"/>
  <c r="L83" i="3"/>
  <c r="L177" i="3"/>
  <c r="L142" i="3"/>
  <c r="L61" i="3"/>
  <c r="L47" i="3"/>
  <c r="L245" i="3"/>
  <c r="L187" i="3"/>
  <c r="L138" i="3"/>
  <c r="L279" i="3"/>
  <c r="L233" i="3"/>
  <c r="L174" i="3"/>
  <c r="C195" i="11" s="1"/>
  <c r="L104" i="3"/>
  <c r="L10" i="3"/>
  <c r="C13" i="11" s="1"/>
  <c r="L208" i="3"/>
  <c r="L149" i="3"/>
  <c r="L75" i="3"/>
  <c r="L92" i="3"/>
  <c r="L257" i="3"/>
  <c r="L194" i="3"/>
  <c r="L150" i="3"/>
  <c r="L68" i="3"/>
  <c r="L76" i="3"/>
  <c r="C84" i="11" s="1"/>
  <c r="L255" i="3"/>
  <c r="L176" i="3"/>
  <c r="C92" i="11" s="1"/>
  <c r="L115" i="3"/>
  <c r="C148" i="11" s="1"/>
  <c r="L72" i="3"/>
  <c r="C63" i="11" s="1"/>
  <c r="L46" i="3"/>
  <c r="L249" i="3"/>
  <c r="C164" i="11" s="1"/>
  <c r="L198" i="3"/>
  <c r="L120" i="3"/>
  <c r="L281" i="3"/>
  <c r="C261" i="11" s="1"/>
  <c r="L29" i="3"/>
  <c r="C5" i="11" s="1"/>
  <c r="L161" i="3"/>
  <c r="C214" i="11" s="1"/>
  <c r="L105" i="3"/>
  <c r="L274" i="3"/>
  <c r="C104" i="11" l="1"/>
  <c r="C136" i="11"/>
  <c r="C167" i="11"/>
  <c r="AY167" i="11" s="1"/>
  <c r="C161" i="11"/>
  <c r="C187" i="11"/>
  <c r="AE187" i="11" s="1"/>
  <c r="C122" i="11"/>
  <c r="AL122" i="11" s="1"/>
  <c r="C69" i="11"/>
  <c r="BA69" i="11" s="1"/>
  <c r="C102" i="11"/>
  <c r="AT102" i="11" s="1"/>
  <c r="C58" i="11"/>
  <c r="AJ58" i="11" s="1"/>
  <c r="C197" i="11"/>
  <c r="AO197" i="11" s="1"/>
  <c r="C107" i="11"/>
  <c r="AQ107" i="11" s="1"/>
  <c r="C174" i="11"/>
  <c r="AQ174" i="11" s="1"/>
  <c r="AE5" i="11"/>
  <c r="AM5" i="11"/>
  <c r="AU5" i="11"/>
  <c r="AF5" i="11"/>
  <c r="AN5" i="11"/>
  <c r="AV5" i="11"/>
  <c r="AG5" i="11"/>
  <c r="AO5" i="11"/>
  <c r="AW5" i="11"/>
  <c r="AH5" i="11"/>
  <c r="AP5" i="11"/>
  <c r="AX5" i="11"/>
  <c r="AI5" i="11"/>
  <c r="AQ5" i="11"/>
  <c r="AY5" i="11"/>
  <c r="AZ5" i="11"/>
  <c r="BA5" i="11"/>
  <c r="AJ5" i="11"/>
  <c r="AK5" i="11"/>
  <c r="AL5" i="11"/>
  <c r="AS5" i="11"/>
  <c r="AR5" i="11"/>
  <c r="AT5" i="11"/>
  <c r="AI216" i="11"/>
  <c r="AQ216" i="11"/>
  <c r="AY216" i="11"/>
  <c r="AJ216" i="11"/>
  <c r="AR216" i="11"/>
  <c r="AZ216" i="11"/>
  <c r="AK216" i="11"/>
  <c r="AS216" i="11"/>
  <c r="BA216" i="11"/>
  <c r="AL216" i="11"/>
  <c r="AT216" i="11"/>
  <c r="AH216" i="11"/>
  <c r="AX216" i="11"/>
  <c r="AM216" i="11"/>
  <c r="AN216" i="11"/>
  <c r="AO216" i="11"/>
  <c r="AP216" i="11"/>
  <c r="AE216" i="11"/>
  <c r="AU216" i="11"/>
  <c r="AF216" i="11"/>
  <c r="AV216" i="11"/>
  <c r="AG216" i="11"/>
  <c r="AW216" i="11"/>
  <c r="AL110" i="11"/>
  <c r="AT110" i="11"/>
  <c r="AE110" i="11"/>
  <c r="AN110" i="11"/>
  <c r="AW110" i="11"/>
  <c r="AF110" i="11"/>
  <c r="AO110" i="11"/>
  <c r="AX110" i="11"/>
  <c r="AG110" i="11"/>
  <c r="AP110" i="11"/>
  <c r="AY110" i="11"/>
  <c r="AH110" i="11"/>
  <c r="AQ110" i="11"/>
  <c r="AZ110" i="11"/>
  <c r="AK110" i="11"/>
  <c r="AU110" i="11"/>
  <c r="AM110" i="11"/>
  <c r="AV110" i="11"/>
  <c r="AI110" i="11"/>
  <c r="AJ110" i="11"/>
  <c r="AR110" i="11"/>
  <c r="AS110" i="11"/>
  <c r="BA110" i="11"/>
  <c r="AE115" i="11"/>
  <c r="AM115" i="11"/>
  <c r="AU115" i="11"/>
  <c r="AF115" i="11"/>
  <c r="AN115" i="11"/>
  <c r="AV115" i="11"/>
  <c r="AG115" i="11"/>
  <c r="AO115" i="11"/>
  <c r="AW115" i="11"/>
  <c r="AH115" i="11"/>
  <c r="AP115" i="11"/>
  <c r="AX115" i="11"/>
  <c r="AK115" i="11"/>
  <c r="AS115" i="11"/>
  <c r="BA115" i="11"/>
  <c r="AL115" i="11"/>
  <c r="AT115" i="11"/>
  <c r="AQ115" i="11"/>
  <c r="AR115" i="11"/>
  <c r="AY115" i="11"/>
  <c r="AZ115" i="11"/>
  <c r="AI115" i="11"/>
  <c r="AJ115" i="11"/>
  <c r="AH143" i="11"/>
  <c r="AP143" i="11"/>
  <c r="AX143" i="11"/>
  <c r="AI143" i="11"/>
  <c r="AQ143" i="11"/>
  <c r="AY143" i="11"/>
  <c r="AJ143" i="11"/>
  <c r="AR143" i="11"/>
  <c r="AZ143" i="11"/>
  <c r="AK143" i="11"/>
  <c r="AS143" i="11"/>
  <c r="BA143" i="11"/>
  <c r="AL143" i="11"/>
  <c r="AT143" i="11"/>
  <c r="AF143" i="11"/>
  <c r="AN143" i="11"/>
  <c r="AV143" i="11"/>
  <c r="AE143" i="11"/>
  <c r="AG143" i="11"/>
  <c r="AM143" i="11"/>
  <c r="AO143" i="11"/>
  <c r="AU143" i="11"/>
  <c r="AW143" i="11"/>
  <c r="AI176" i="11"/>
  <c r="AQ176" i="11"/>
  <c r="AY176" i="11"/>
  <c r="AJ176" i="11"/>
  <c r="AR176" i="11"/>
  <c r="AZ176" i="11"/>
  <c r="AK176" i="11"/>
  <c r="AS176" i="11"/>
  <c r="BA176" i="11"/>
  <c r="AL176" i="11"/>
  <c r="AT176" i="11"/>
  <c r="AE176" i="11"/>
  <c r="AM176" i="11"/>
  <c r="AU176" i="11"/>
  <c r="AG176" i="11"/>
  <c r="AO176" i="11"/>
  <c r="AW176" i="11"/>
  <c r="AF176" i="11"/>
  <c r="AH176" i="11"/>
  <c r="AN176" i="11"/>
  <c r="AP176" i="11"/>
  <c r="AV176" i="11"/>
  <c r="AX176" i="11"/>
  <c r="AF157" i="11"/>
  <c r="AN157" i="11"/>
  <c r="AV157" i="11"/>
  <c r="AG157" i="11"/>
  <c r="AO157" i="11"/>
  <c r="AW157" i="11"/>
  <c r="AH157" i="11"/>
  <c r="AP157" i="11"/>
  <c r="AX157" i="11"/>
  <c r="AI157" i="11"/>
  <c r="AQ157" i="11"/>
  <c r="AY157" i="11"/>
  <c r="AJ157" i="11"/>
  <c r="AR157" i="11"/>
  <c r="AZ157" i="11"/>
  <c r="AL157" i="11"/>
  <c r="AT157" i="11"/>
  <c r="BA157" i="11"/>
  <c r="AE157" i="11"/>
  <c r="AK157" i="11"/>
  <c r="AM157" i="11"/>
  <c r="AS157" i="11"/>
  <c r="AU157" i="11"/>
  <c r="AG261" i="11"/>
  <c r="AO261" i="11"/>
  <c r="AW261" i="11"/>
  <c r="AH261" i="11"/>
  <c r="AP261" i="11"/>
  <c r="AX261" i="11"/>
  <c r="AI261" i="11"/>
  <c r="AQ261" i="11"/>
  <c r="AY261" i="11"/>
  <c r="AJ261" i="11"/>
  <c r="AR261" i="11"/>
  <c r="AZ261" i="11"/>
  <c r="AE261" i="11"/>
  <c r="AM261" i="11"/>
  <c r="AU261" i="11"/>
  <c r="AL261" i="11"/>
  <c r="AN261" i="11"/>
  <c r="AS261" i="11"/>
  <c r="AT261" i="11"/>
  <c r="AV261" i="11"/>
  <c r="BA261" i="11"/>
  <c r="AF261" i="11"/>
  <c r="AK261" i="11"/>
  <c r="AF104" i="11"/>
  <c r="AN104" i="11"/>
  <c r="AV104" i="11"/>
  <c r="AG104" i="11"/>
  <c r="AO104" i="11"/>
  <c r="AW104" i="11"/>
  <c r="AH104" i="11"/>
  <c r="AP104" i="11"/>
  <c r="AX104" i="11"/>
  <c r="AJ104" i="11"/>
  <c r="AR104" i="11"/>
  <c r="AZ104" i="11"/>
  <c r="AM104" i="11"/>
  <c r="AQ104" i="11"/>
  <c r="AS104" i="11"/>
  <c r="AT104" i="11"/>
  <c r="AK104" i="11"/>
  <c r="BA104" i="11"/>
  <c r="AL104" i="11"/>
  <c r="AE104" i="11"/>
  <c r="AI104" i="11"/>
  <c r="AU104" i="11"/>
  <c r="AY104" i="11"/>
  <c r="AK19" i="11"/>
  <c r="AS19" i="11"/>
  <c r="BA19" i="11"/>
  <c r="AL19" i="11"/>
  <c r="AT19" i="11"/>
  <c r="AE19" i="11"/>
  <c r="AM19" i="11"/>
  <c r="AU19" i="11"/>
  <c r="AF19" i="11"/>
  <c r="AN19" i="11"/>
  <c r="AV19" i="11"/>
  <c r="AI19" i="11"/>
  <c r="AY19" i="11"/>
  <c r="AJ19" i="11"/>
  <c r="AZ19" i="11"/>
  <c r="AO19" i="11"/>
  <c r="AP19" i="11"/>
  <c r="AQ19" i="11"/>
  <c r="AG19" i="11"/>
  <c r="AW19" i="11"/>
  <c r="AH19" i="11"/>
  <c r="AR19" i="11"/>
  <c r="AX19" i="11"/>
  <c r="AK109" i="11"/>
  <c r="AS109" i="11"/>
  <c r="BA109" i="11"/>
  <c r="AI109" i="11"/>
  <c r="AR109" i="11"/>
  <c r="AJ109" i="11"/>
  <c r="AT109" i="11"/>
  <c r="AL109" i="11"/>
  <c r="AU109" i="11"/>
  <c r="AM109" i="11"/>
  <c r="AV109" i="11"/>
  <c r="AG109" i="11"/>
  <c r="AP109" i="11"/>
  <c r="AY109" i="11"/>
  <c r="AH109" i="11"/>
  <c r="AQ109" i="11"/>
  <c r="AZ109" i="11"/>
  <c r="AW109" i="11"/>
  <c r="AX109" i="11"/>
  <c r="AE109" i="11"/>
  <c r="AF109" i="11"/>
  <c r="AN109" i="11"/>
  <c r="AO109" i="11"/>
  <c r="AG117" i="11"/>
  <c r="AO117" i="11"/>
  <c r="AW117" i="11"/>
  <c r="AH117" i="11"/>
  <c r="AP117" i="11"/>
  <c r="AX117" i="11"/>
  <c r="AI117" i="11"/>
  <c r="AQ117" i="11"/>
  <c r="AY117" i="11"/>
  <c r="AJ117" i="11"/>
  <c r="AR117" i="11"/>
  <c r="AZ117" i="11"/>
  <c r="AE117" i="11"/>
  <c r="AM117" i="11"/>
  <c r="AU117" i="11"/>
  <c r="AF117" i="11"/>
  <c r="AN117" i="11"/>
  <c r="AV117" i="11"/>
  <c r="AK117" i="11"/>
  <c r="AL117" i="11"/>
  <c r="AS117" i="11"/>
  <c r="AT117" i="11"/>
  <c r="BA117" i="11"/>
  <c r="AJ128" i="11"/>
  <c r="AR128" i="11"/>
  <c r="AZ128" i="11"/>
  <c r="AK128" i="11"/>
  <c r="AS128" i="11"/>
  <c r="BA128" i="11"/>
  <c r="AL128" i="11"/>
  <c r="AT128" i="11"/>
  <c r="AM128" i="11"/>
  <c r="AX128" i="11"/>
  <c r="AN128" i="11"/>
  <c r="AY128" i="11"/>
  <c r="AO128" i="11"/>
  <c r="AE128" i="11"/>
  <c r="AP128" i="11"/>
  <c r="AF128" i="11"/>
  <c r="AQ128" i="11"/>
  <c r="AG128" i="11"/>
  <c r="AU128" i="11"/>
  <c r="AH128" i="11"/>
  <c r="AV128" i="11"/>
  <c r="AI128" i="11"/>
  <c r="AW128" i="11"/>
  <c r="AI44" i="11"/>
  <c r="AQ44" i="11"/>
  <c r="AY44" i="11"/>
  <c r="AJ44" i="11"/>
  <c r="AR44" i="11"/>
  <c r="AZ44" i="11"/>
  <c r="AK44" i="11"/>
  <c r="AS44" i="11"/>
  <c r="BA44" i="11"/>
  <c r="AL44" i="11"/>
  <c r="AT44" i="11"/>
  <c r="AE44" i="11"/>
  <c r="AM44" i="11"/>
  <c r="AU44" i="11"/>
  <c r="AG44" i="11"/>
  <c r="AO44" i="11"/>
  <c r="AW44" i="11"/>
  <c r="AN44" i="11"/>
  <c r="AP44" i="11"/>
  <c r="AV44" i="11"/>
  <c r="AX44" i="11"/>
  <c r="AF44" i="11"/>
  <c r="AH44" i="11"/>
  <c r="AG142" i="11"/>
  <c r="AO142" i="11"/>
  <c r="AW142" i="11"/>
  <c r="AH142" i="11"/>
  <c r="AP142" i="11"/>
  <c r="AX142" i="11"/>
  <c r="AI142" i="11"/>
  <c r="AQ142" i="11"/>
  <c r="AY142" i="11"/>
  <c r="AJ142" i="11"/>
  <c r="AR142" i="11"/>
  <c r="AZ142" i="11"/>
  <c r="AK142" i="11"/>
  <c r="AS142" i="11"/>
  <c r="BA142" i="11"/>
  <c r="AE142" i="11"/>
  <c r="AM142" i="11"/>
  <c r="AU142" i="11"/>
  <c r="AT142" i="11"/>
  <c r="AV142" i="11"/>
  <c r="AF142" i="11"/>
  <c r="AL142" i="11"/>
  <c r="AN142" i="11"/>
  <c r="AG166" i="11"/>
  <c r="AO166" i="11"/>
  <c r="AW166" i="11"/>
  <c r="AH166" i="11"/>
  <c r="AP166" i="11"/>
  <c r="AX166" i="11"/>
  <c r="AI166" i="11"/>
  <c r="AQ166" i="11"/>
  <c r="AY166" i="11"/>
  <c r="AJ166" i="11"/>
  <c r="AR166" i="11"/>
  <c r="AZ166" i="11"/>
  <c r="AK166" i="11"/>
  <c r="AS166" i="11"/>
  <c r="BA166" i="11"/>
  <c r="AE166" i="11"/>
  <c r="AM166" i="11"/>
  <c r="AU166" i="11"/>
  <c r="AL166" i="11"/>
  <c r="AN166" i="11"/>
  <c r="AT166" i="11"/>
  <c r="AV166" i="11"/>
  <c r="AF166" i="11"/>
  <c r="AX167" i="11"/>
  <c r="AJ167" i="11"/>
  <c r="AS167" i="11"/>
  <c r="AF167" i="11"/>
  <c r="AW167" i="11"/>
  <c r="AO167" i="11"/>
  <c r="AL155" i="11"/>
  <c r="AT155" i="11"/>
  <c r="AE155" i="11"/>
  <c r="AM155" i="11"/>
  <c r="AU155" i="11"/>
  <c r="AF155" i="11"/>
  <c r="AN155" i="11"/>
  <c r="AV155" i="11"/>
  <c r="AG155" i="11"/>
  <c r="AO155" i="11"/>
  <c r="AW155" i="11"/>
  <c r="AH155" i="11"/>
  <c r="AP155" i="11"/>
  <c r="AX155" i="11"/>
  <c r="AJ155" i="11"/>
  <c r="AR155" i="11"/>
  <c r="AZ155" i="11"/>
  <c r="AI155" i="11"/>
  <c r="AK155" i="11"/>
  <c r="AQ155" i="11"/>
  <c r="AS155" i="11"/>
  <c r="AY155" i="11"/>
  <c r="BA155" i="11"/>
  <c r="AE131" i="11"/>
  <c r="AM131" i="11"/>
  <c r="AU131" i="11"/>
  <c r="AF131" i="11"/>
  <c r="AN131" i="11"/>
  <c r="AV131" i="11"/>
  <c r="AO131" i="11"/>
  <c r="AY131" i="11"/>
  <c r="AP131" i="11"/>
  <c r="AZ131" i="11"/>
  <c r="AG131" i="11"/>
  <c r="AQ131" i="11"/>
  <c r="BA131" i="11"/>
  <c r="AH131" i="11"/>
  <c r="AR131" i="11"/>
  <c r="AI131" i="11"/>
  <c r="AS131" i="11"/>
  <c r="AJ131" i="11"/>
  <c r="AK131" i="11"/>
  <c r="AW131" i="11"/>
  <c r="AT131" i="11"/>
  <c r="AX131" i="11"/>
  <c r="AL131" i="11"/>
  <c r="AH207" i="11"/>
  <c r="AP207" i="11"/>
  <c r="AX207" i="11"/>
  <c r="AI207" i="11"/>
  <c r="AQ207" i="11"/>
  <c r="AY207" i="11"/>
  <c r="AJ207" i="11"/>
  <c r="AR207" i="11"/>
  <c r="AZ207" i="11"/>
  <c r="AK207" i="11"/>
  <c r="AS207" i="11"/>
  <c r="BA207" i="11"/>
  <c r="AG207" i="11"/>
  <c r="AW207" i="11"/>
  <c r="AL207" i="11"/>
  <c r="AM207" i="11"/>
  <c r="AN207" i="11"/>
  <c r="AO207" i="11"/>
  <c r="AT207" i="11"/>
  <c r="AE207" i="11"/>
  <c r="AU207" i="11"/>
  <c r="AF207" i="11"/>
  <c r="AV207" i="11"/>
  <c r="AJ161" i="11"/>
  <c r="AR161" i="11"/>
  <c r="AZ161" i="11"/>
  <c r="AK161" i="11"/>
  <c r="AS161" i="11"/>
  <c r="BA161" i="11"/>
  <c r="AL161" i="11"/>
  <c r="AT161" i="11"/>
  <c r="AE161" i="11"/>
  <c r="AM161" i="11"/>
  <c r="AU161" i="11"/>
  <c r="AF161" i="11"/>
  <c r="AN161" i="11"/>
  <c r="AV161" i="11"/>
  <c r="AH161" i="11"/>
  <c r="AP161" i="11"/>
  <c r="AX161" i="11"/>
  <c r="AG161" i="11"/>
  <c r="AI161" i="11"/>
  <c r="AO161" i="11"/>
  <c r="AQ161" i="11"/>
  <c r="AW161" i="11"/>
  <c r="AY161" i="11"/>
  <c r="AJ84" i="11"/>
  <c r="AR84" i="11"/>
  <c r="AZ84" i="11"/>
  <c r="AK84" i="11"/>
  <c r="AS84" i="11"/>
  <c r="BA84" i="11"/>
  <c r="AL84" i="11"/>
  <c r="AT84" i="11"/>
  <c r="AE84" i="11"/>
  <c r="AM84" i="11"/>
  <c r="AU84" i="11"/>
  <c r="AF84" i="11"/>
  <c r="AN84" i="11"/>
  <c r="AV84" i="11"/>
  <c r="AG84" i="11"/>
  <c r="AO84" i="11"/>
  <c r="AW84" i="11"/>
  <c r="AH84" i="11"/>
  <c r="AP84" i="11"/>
  <c r="AX84" i="11"/>
  <c r="AI84" i="11"/>
  <c r="AQ84" i="11"/>
  <c r="AY84" i="11"/>
  <c r="AE13" i="11"/>
  <c r="AM13" i="11"/>
  <c r="AU13" i="11"/>
  <c r="AF13" i="11"/>
  <c r="AN13" i="11"/>
  <c r="AV13" i="11"/>
  <c r="AG13" i="11"/>
  <c r="AO13" i="11"/>
  <c r="AW13" i="11"/>
  <c r="AH13" i="11"/>
  <c r="AP13" i="11"/>
  <c r="AX13" i="11"/>
  <c r="AS13" i="11"/>
  <c r="AT13" i="11"/>
  <c r="AI13" i="11"/>
  <c r="AY13" i="11"/>
  <c r="AJ13" i="11"/>
  <c r="AZ13" i="11"/>
  <c r="AK13" i="11"/>
  <c r="BA13" i="11"/>
  <c r="AQ13" i="11"/>
  <c r="AL13" i="11"/>
  <c r="AR13" i="11"/>
  <c r="AU69" i="11"/>
  <c r="AP69" i="11"/>
  <c r="AI160" i="11"/>
  <c r="AQ160" i="11"/>
  <c r="AY160" i="11"/>
  <c r="AJ160" i="11"/>
  <c r="AR160" i="11"/>
  <c r="AZ160" i="11"/>
  <c r="AK160" i="11"/>
  <c r="AS160" i="11"/>
  <c r="BA160" i="11"/>
  <c r="H13" i="14" s="1"/>
  <c r="AL160" i="11"/>
  <c r="AT160" i="11"/>
  <c r="AE160" i="11"/>
  <c r="AM160" i="11"/>
  <c r="AU160" i="11"/>
  <c r="AG160" i="11"/>
  <c r="AO160" i="11"/>
  <c r="AW160" i="11"/>
  <c r="AV160" i="11"/>
  <c r="AX160" i="11"/>
  <c r="AF160" i="11"/>
  <c r="AH160" i="11"/>
  <c r="AN160" i="11"/>
  <c r="AP160" i="11"/>
  <c r="AG23" i="11"/>
  <c r="AI23" i="11"/>
  <c r="AQ23" i="11"/>
  <c r="AY23" i="11"/>
  <c r="AK23" i="11"/>
  <c r="AT23" i="11"/>
  <c r="AL23" i="11"/>
  <c r="AU23" i="11"/>
  <c r="AM23" i="11"/>
  <c r="AV23" i="11"/>
  <c r="AN23" i="11"/>
  <c r="AW23" i="11"/>
  <c r="AE23" i="11"/>
  <c r="AO23" i="11"/>
  <c r="AX23" i="11"/>
  <c r="AH23" i="11"/>
  <c r="AR23" i="11"/>
  <c r="BA23" i="11"/>
  <c r="AF23" i="11"/>
  <c r="AJ23" i="11"/>
  <c r="AP23" i="11"/>
  <c r="AS23" i="11"/>
  <c r="AZ23" i="11"/>
  <c r="AH98" i="11"/>
  <c r="AP98" i="11"/>
  <c r="AX98" i="11"/>
  <c r="AI98" i="11"/>
  <c r="AQ98" i="11"/>
  <c r="AY98" i="11"/>
  <c r="AJ98" i="11"/>
  <c r="AR98" i="11"/>
  <c r="AZ98" i="11"/>
  <c r="AK98" i="11"/>
  <c r="AS98" i="11"/>
  <c r="BA98" i="11"/>
  <c r="AL98" i="11"/>
  <c r="AT98" i="11"/>
  <c r="AE98" i="11"/>
  <c r="AM98" i="11"/>
  <c r="AU98" i="11"/>
  <c r="AF98" i="11"/>
  <c r="AN98" i="11"/>
  <c r="AV98" i="11"/>
  <c r="AG98" i="11"/>
  <c r="AO98" i="11"/>
  <c r="AW98" i="11"/>
  <c r="AN187" i="11"/>
  <c r="AV187" i="11"/>
  <c r="AJ187" i="11"/>
  <c r="AR187" i="11"/>
  <c r="BA187" i="11"/>
  <c r="AJ92" i="11"/>
  <c r="AR92" i="11"/>
  <c r="AZ92" i="11"/>
  <c r="AK92" i="11"/>
  <c r="AS92" i="11"/>
  <c r="BA92" i="11"/>
  <c r="AL92" i="11"/>
  <c r="AT92" i="11"/>
  <c r="AE92" i="11"/>
  <c r="AM92" i="11"/>
  <c r="AU92" i="11"/>
  <c r="AF92" i="11"/>
  <c r="AN92" i="11"/>
  <c r="AV92" i="11"/>
  <c r="AG92" i="11"/>
  <c r="AO92" i="11"/>
  <c r="AW92" i="11"/>
  <c r="AH92" i="11"/>
  <c r="AP92" i="11"/>
  <c r="AX92" i="11"/>
  <c r="AI92" i="11"/>
  <c r="AQ92" i="11"/>
  <c r="AY92" i="11"/>
  <c r="C257" i="11"/>
  <c r="G17" i="14"/>
  <c r="AE164" i="11"/>
  <c r="AM164" i="11"/>
  <c r="AU164" i="11"/>
  <c r="AF164" i="11"/>
  <c r="AN164" i="11"/>
  <c r="AV164" i="11"/>
  <c r="AG164" i="11"/>
  <c r="AO164" i="11"/>
  <c r="AW164" i="11"/>
  <c r="AH164" i="11"/>
  <c r="AP164" i="11"/>
  <c r="AX164" i="11"/>
  <c r="AI164" i="11"/>
  <c r="AQ164" i="11"/>
  <c r="AY164" i="11"/>
  <c r="AK164" i="11"/>
  <c r="AS164" i="11"/>
  <c r="BA164" i="11"/>
  <c r="AZ164" i="11"/>
  <c r="AJ164" i="11"/>
  <c r="AL164" i="11"/>
  <c r="AR164" i="11"/>
  <c r="AT164" i="11"/>
  <c r="AL147" i="11"/>
  <c r="AT147" i="11"/>
  <c r="AE147" i="11"/>
  <c r="AM147" i="11"/>
  <c r="AU147" i="11"/>
  <c r="AF147" i="11"/>
  <c r="AN147" i="11"/>
  <c r="AV147" i="11"/>
  <c r="AG147" i="11"/>
  <c r="AO147" i="11"/>
  <c r="AW147" i="11"/>
  <c r="AH147" i="11"/>
  <c r="AP147" i="11"/>
  <c r="AX147" i="11"/>
  <c r="AJ147" i="11"/>
  <c r="AR147" i="11"/>
  <c r="AZ147" i="11"/>
  <c r="AI147" i="11"/>
  <c r="AK147" i="11"/>
  <c r="AQ147" i="11"/>
  <c r="AS147" i="11"/>
  <c r="AY147" i="11"/>
  <c r="BA147" i="11"/>
  <c r="AL114" i="11"/>
  <c r="AT114" i="11"/>
  <c r="AE114" i="11"/>
  <c r="AM114" i="11"/>
  <c r="AU114" i="11"/>
  <c r="AF114" i="11"/>
  <c r="AN114" i="11"/>
  <c r="AV114" i="11"/>
  <c r="AG114" i="11"/>
  <c r="AO114" i="11"/>
  <c r="AW114" i="11"/>
  <c r="AJ114" i="11"/>
  <c r="AR114" i="11"/>
  <c r="AZ114" i="11"/>
  <c r="AK114" i="11"/>
  <c r="AS114" i="11"/>
  <c r="BA114" i="11"/>
  <c r="AH114" i="11"/>
  <c r="AI114" i="11"/>
  <c r="AP114" i="11"/>
  <c r="AQ114" i="11"/>
  <c r="AX114" i="11"/>
  <c r="AY114" i="11"/>
  <c r="AE148" i="11"/>
  <c r="AM148" i="11"/>
  <c r="AU148" i="11"/>
  <c r="AF148" i="11"/>
  <c r="AN148" i="11"/>
  <c r="AV148" i="11"/>
  <c r="AG148" i="11"/>
  <c r="AO148" i="11"/>
  <c r="AW148" i="11"/>
  <c r="AH148" i="11"/>
  <c r="AP148" i="11"/>
  <c r="AX148" i="11"/>
  <c r="AI148" i="11"/>
  <c r="AQ148" i="11"/>
  <c r="AY148" i="11"/>
  <c r="AK148" i="11"/>
  <c r="AS148" i="11"/>
  <c r="BA148" i="11"/>
  <c r="AJ148" i="11"/>
  <c r="AL148" i="11"/>
  <c r="AR148" i="11"/>
  <c r="AT148" i="11"/>
  <c r="AZ148" i="11"/>
  <c r="AF57" i="11"/>
  <c r="AG57" i="11"/>
  <c r="AO57" i="11"/>
  <c r="AW57" i="11"/>
  <c r="AH57" i="11"/>
  <c r="AP57" i="11"/>
  <c r="AX57" i="11"/>
  <c r="AI57" i="11"/>
  <c r="AQ57" i="11"/>
  <c r="AY57" i="11"/>
  <c r="AJ57" i="11"/>
  <c r="AR57" i="11"/>
  <c r="AZ57" i="11"/>
  <c r="AL57" i="11"/>
  <c r="AT57" i="11"/>
  <c r="BA57" i="11"/>
  <c r="AE57" i="11"/>
  <c r="AK57" i="11"/>
  <c r="AM57" i="11"/>
  <c r="AN57" i="11"/>
  <c r="AS57" i="11"/>
  <c r="AU57" i="11"/>
  <c r="AV57" i="11"/>
  <c r="AJ136" i="11"/>
  <c r="AR136" i="11"/>
  <c r="AZ136" i="11"/>
  <c r="AF136" i="11"/>
  <c r="AO136" i="11"/>
  <c r="AX136" i="11"/>
  <c r="AG136" i="11"/>
  <c r="AP136" i="11"/>
  <c r="AY136" i="11"/>
  <c r="AH136" i="11"/>
  <c r="AQ136" i="11"/>
  <c r="BA136" i="11"/>
  <c r="AI136" i="11"/>
  <c r="AS136" i="11"/>
  <c r="AK136" i="11"/>
  <c r="AT136" i="11"/>
  <c r="AM136" i="11"/>
  <c r="AV136" i="11"/>
  <c r="AE136" i="11"/>
  <c r="AL136" i="11"/>
  <c r="AN136" i="11"/>
  <c r="AU136" i="11"/>
  <c r="AW136" i="11"/>
  <c r="AG105" i="11"/>
  <c r="AO105" i="11"/>
  <c r="AW105" i="11"/>
  <c r="AH105" i="11"/>
  <c r="AP105" i="11"/>
  <c r="AX105" i="11"/>
  <c r="AI105" i="11"/>
  <c r="AK105" i="11"/>
  <c r="AS105" i="11"/>
  <c r="AF105" i="11"/>
  <c r="AU105" i="11"/>
  <c r="AJ105" i="11"/>
  <c r="AV105" i="11"/>
  <c r="AL105" i="11"/>
  <c r="AY105" i="11"/>
  <c r="AM105" i="11"/>
  <c r="AZ105" i="11"/>
  <c r="AR105" i="11"/>
  <c r="AE105" i="11"/>
  <c r="AT105" i="11"/>
  <c r="AN105" i="11"/>
  <c r="AQ105" i="11"/>
  <c r="BA105" i="11"/>
  <c r="AJ201" i="11"/>
  <c r="AR201" i="11"/>
  <c r="AZ201" i="11"/>
  <c r="AK201" i="11"/>
  <c r="AS201" i="11"/>
  <c r="BA201" i="11"/>
  <c r="AL201" i="11"/>
  <c r="AT201" i="11"/>
  <c r="AE201" i="11"/>
  <c r="AM201" i="11"/>
  <c r="AU201" i="11"/>
  <c r="AF201" i="11"/>
  <c r="AN201" i="11"/>
  <c r="AV201" i="11"/>
  <c r="AW201" i="11"/>
  <c r="AX201" i="11"/>
  <c r="AG201" i="11"/>
  <c r="AY201" i="11"/>
  <c r="AH201" i="11"/>
  <c r="AI201" i="11"/>
  <c r="AO201" i="11"/>
  <c r="AP201" i="11"/>
  <c r="AQ201" i="11"/>
  <c r="AI174" i="11"/>
  <c r="BA174" i="11"/>
  <c r="AN174" i="11"/>
  <c r="AJ53" i="11"/>
  <c r="AR53" i="11"/>
  <c r="AZ53" i="11"/>
  <c r="AK53" i="11"/>
  <c r="AS53" i="11"/>
  <c r="BA53" i="11"/>
  <c r="AL53" i="11"/>
  <c r="AT53" i="11"/>
  <c r="AE53" i="11"/>
  <c r="AM53" i="11"/>
  <c r="AU53" i="11"/>
  <c r="AF53" i="11"/>
  <c r="AN53" i="11"/>
  <c r="AV53" i="11"/>
  <c r="AH53" i="11"/>
  <c r="AP53" i="11"/>
  <c r="AX53" i="11"/>
  <c r="AG53" i="11"/>
  <c r="AI53" i="11"/>
  <c r="AO53" i="11"/>
  <c r="AQ53" i="11"/>
  <c r="AW53" i="11"/>
  <c r="AY53" i="11"/>
  <c r="AI58" i="11"/>
  <c r="AM58" i="11"/>
  <c r="AN58" i="11"/>
  <c r="AL195" i="11"/>
  <c r="AT195" i="11"/>
  <c r="AE195" i="11"/>
  <c r="AM195" i="11"/>
  <c r="AU195" i="11"/>
  <c r="AF195" i="11"/>
  <c r="AN195" i="11"/>
  <c r="AV195" i="11"/>
  <c r="AG195" i="11"/>
  <c r="AO195" i="11"/>
  <c r="AW195" i="11"/>
  <c r="AH195" i="11"/>
  <c r="AP195" i="11"/>
  <c r="AX195" i="11"/>
  <c r="AJ195" i="11"/>
  <c r="AR195" i="11"/>
  <c r="AZ195" i="11"/>
  <c r="AQ195" i="11"/>
  <c r="AS195" i="11"/>
  <c r="AY195" i="11"/>
  <c r="BA195" i="11"/>
  <c r="AI195" i="11"/>
  <c r="AK195" i="11"/>
  <c r="AG214" i="11"/>
  <c r="AO214" i="11"/>
  <c r="AW214" i="11"/>
  <c r="AH214" i="11"/>
  <c r="AP214" i="11"/>
  <c r="AX214" i="11"/>
  <c r="AI214" i="11"/>
  <c r="AQ214" i="11"/>
  <c r="AY214" i="11"/>
  <c r="AJ214" i="11"/>
  <c r="AR214" i="11"/>
  <c r="AZ214" i="11"/>
  <c r="AF214" i="11"/>
  <c r="AV214" i="11"/>
  <c r="AK214" i="11"/>
  <c r="BA214" i="11"/>
  <c r="AL214" i="11"/>
  <c r="AM214" i="11"/>
  <c r="AN214" i="11"/>
  <c r="AS214" i="11"/>
  <c r="AT214" i="11"/>
  <c r="AE214" i="11"/>
  <c r="AU214" i="11"/>
  <c r="AF63" i="11"/>
  <c r="AN63" i="11"/>
  <c r="AV63" i="11"/>
  <c r="AJ63" i="11"/>
  <c r="AR63" i="11"/>
  <c r="AZ63" i="11"/>
  <c r="AE63" i="11"/>
  <c r="AP63" i="11"/>
  <c r="BA63" i="11"/>
  <c r="AG63" i="11"/>
  <c r="AQ63" i="11"/>
  <c r="AH63" i="11"/>
  <c r="AS63" i="11"/>
  <c r="AI63" i="11"/>
  <c r="AT63" i="11"/>
  <c r="AK63" i="11"/>
  <c r="AU63" i="11"/>
  <c r="AL63" i="11"/>
  <c r="AW63" i="11"/>
  <c r="AM63" i="11"/>
  <c r="AX63" i="11"/>
  <c r="AO63" i="11"/>
  <c r="AY63" i="11"/>
  <c r="AJ256" i="11"/>
  <c r="AR256" i="11"/>
  <c r="AZ256" i="11"/>
  <c r="AK256" i="11"/>
  <c r="AS256" i="11"/>
  <c r="BA256" i="11"/>
  <c r="AL256" i="11"/>
  <c r="AT256" i="11"/>
  <c r="AE256" i="11"/>
  <c r="AM256" i="11"/>
  <c r="AU256" i="11"/>
  <c r="AF256" i="11"/>
  <c r="AN256" i="11"/>
  <c r="AV256" i="11"/>
  <c r="AG256" i="11"/>
  <c r="AO256" i="11"/>
  <c r="AW256" i="11"/>
  <c r="AH256" i="11"/>
  <c r="AP256" i="11"/>
  <c r="AX256" i="11"/>
  <c r="AI256" i="11"/>
  <c r="AQ256" i="11"/>
  <c r="AY256" i="11"/>
  <c r="AJ145" i="11"/>
  <c r="AR145" i="11"/>
  <c r="AZ145" i="11"/>
  <c r="AK145" i="11"/>
  <c r="AS145" i="11"/>
  <c r="BA145" i="11"/>
  <c r="AL145" i="11"/>
  <c r="AT145" i="11"/>
  <c r="AE145" i="11"/>
  <c r="AM145" i="11"/>
  <c r="AU145" i="11"/>
  <c r="AF145" i="11"/>
  <c r="AN145" i="11"/>
  <c r="AV145" i="11"/>
  <c r="AH145" i="11"/>
  <c r="AP145" i="11"/>
  <c r="AX145" i="11"/>
  <c r="AO145" i="11"/>
  <c r="AQ145" i="11"/>
  <c r="AW145" i="11"/>
  <c r="AY145" i="11"/>
  <c r="AG145" i="11"/>
  <c r="AI145" i="11"/>
  <c r="AH175" i="11"/>
  <c r="AP175" i="11"/>
  <c r="AX175" i="11"/>
  <c r="AI175" i="11"/>
  <c r="AQ175" i="11"/>
  <c r="AY175" i="11"/>
  <c r="AJ175" i="11"/>
  <c r="AR175" i="11"/>
  <c r="AZ175" i="11"/>
  <c r="AK175" i="11"/>
  <c r="AS175" i="11"/>
  <c r="BA175" i="11"/>
  <c r="AL175" i="11"/>
  <c r="AT175" i="11"/>
  <c r="AF175" i="11"/>
  <c r="AN175" i="11"/>
  <c r="AV175" i="11"/>
  <c r="AE175" i="11"/>
  <c r="AG175" i="11"/>
  <c r="AM175" i="11"/>
  <c r="AO175" i="11"/>
  <c r="AU175" i="11"/>
  <c r="AW175" i="11"/>
  <c r="C94" i="11"/>
  <c r="C168" i="11"/>
  <c r="C206" i="11"/>
  <c r="C188" i="11"/>
  <c r="C106" i="11"/>
  <c r="C223" i="11"/>
  <c r="C77" i="11"/>
  <c r="C90" i="11"/>
  <c r="C17" i="11"/>
  <c r="C236" i="11"/>
  <c r="C177" i="11"/>
  <c r="C181" i="11"/>
  <c r="C198" i="11"/>
  <c r="C6" i="11"/>
  <c r="C152" i="11"/>
  <c r="C242" i="11"/>
  <c r="C91" i="11"/>
  <c r="C220" i="11"/>
  <c r="C75" i="11"/>
  <c r="C178" i="11"/>
  <c r="C132" i="11"/>
  <c r="C194" i="11"/>
  <c r="C189" i="11"/>
  <c r="C226" i="11"/>
  <c r="C89" i="11"/>
  <c r="C240" i="11"/>
  <c r="C241" i="11"/>
  <c r="C88" i="11"/>
  <c r="C255" i="11"/>
  <c r="C191" i="11"/>
  <c r="C253" i="11"/>
  <c r="C254" i="11"/>
  <c r="C85" i="11"/>
  <c r="C173" i="11"/>
  <c r="C245" i="11"/>
  <c r="C86" i="11"/>
  <c r="C61" i="11"/>
  <c r="C64" i="11"/>
  <c r="C95" i="11"/>
  <c r="C113" i="11"/>
  <c r="C140" i="11"/>
  <c r="C215" i="11"/>
  <c r="C239" i="11"/>
  <c r="C103" i="11"/>
  <c r="C192" i="11"/>
  <c r="C200" i="11"/>
  <c r="C219" i="11"/>
  <c r="C134" i="11"/>
  <c r="C153" i="11"/>
  <c r="C222" i="11"/>
  <c r="C137" i="11"/>
  <c r="C258" i="11"/>
  <c r="C158" i="11"/>
  <c r="C232" i="11"/>
  <c r="C204" i="11"/>
  <c r="C202" i="11"/>
  <c r="C62" i="11"/>
  <c r="C208" i="11"/>
  <c r="C237" i="11"/>
  <c r="C162" i="11"/>
  <c r="C221" i="11"/>
  <c r="C230" i="11"/>
  <c r="C116" i="11"/>
  <c r="C209" i="11"/>
  <c r="C263" i="11"/>
  <c r="C260" i="11"/>
  <c r="C262" i="11"/>
  <c r="C259" i="11"/>
  <c r="C97" i="11"/>
  <c r="C130" i="11"/>
  <c r="C229" i="11"/>
  <c r="C126" i="11"/>
  <c r="C210" i="11"/>
  <c r="C235" i="11"/>
  <c r="C196" i="11"/>
  <c r="C218" i="11"/>
  <c r="C144" i="11"/>
  <c r="C205" i="11"/>
  <c r="C139" i="11"/>
  <c r="C248" i="11"/>
  <c r="C233" i="11"/>
  <c r="C100" i="11"/>
  <c r="C170" i="11"/>
  <c r="C111" i="11"/>
  <c r="C120" i="11"/>
  <c r="C127" i="11"/>
  <c r="C227" i="11"/>
  <c r="C124" i="11"/>
  <c r="C246" i="11"/>
  <c r="C129" i="11"/>
  <c r="C133" i="11"/>
  <c r="C183" i="11"/>
  <c r="C217" i="11"/>
  <c r="C238" i="11"/>
  <c r="C101" i="11"/>
  <c r="C165" i="11"/>
  <c r="C182" i="11"/>
  <c r="C199" i="11"/>
  <c r="C121" i="11"/>
  <c r="C224" i="11"/>
  <c r="C250" i="11"/>
  <c r="C251" i="11"/>
  <c r="C108" i="11"/>
  <c r="C186" i="11"/>
  <c r="C213" i="11"/>
  <c r="C234" i="11"/>
  <c r="C141" i="11"/>
  <c r="C169" i="11"/>
  <c r="C151" i="11"/>
  <c r="C193" i="11"/>
  <c r="C146" i="11"/>
  <c r="C190" i="11"/>
  <c r="C99" i="11"/>
  <c r="C179" i="11"/>
  <c r="C171" i="11"/>
  <c r="C163" i="11"/>
  <c r="C135" i="11"/>
  <c r="C225" i="11"/>
  <c r="C243" i="11"/>
  <c r="C180" i="11"/>
  <c r="C244" i="11"/>
  <c r="C149" i="11"/>
  <c r="C228" i="11"/>
  <c r="C87" i="11"/>
  <c r="C172" i="11"/>
  <c r="C184" i="11"/>
  <c r="C211" i="11"/>
  <c r="C96" i="11"/>
  <c r="C231" i="11"/>
  <c r="C154" i="11"/>
  <c r="C252" i="11"/>
  <c r="C249" i="11"/>
  <c r="C203" i="11"/>
  <c r="C138" i="11"/>
  <c r="C125" i="11"/>
  <c r="C119" i="11"/>
  <c r="C93" i="11"/>
  <c r="C118" i="11"/>
  <c r="C123" i="11"/>
  <c r="C159" i="11"/>
  <c r="C185" i="11"/>
  <c r="C212" i="11"/>
  <c r="C247" i="11"/>
  <c r="C156" i="11"/>
  <c r="C150" i="11"/>
  <c r="C112" i="11"/>
  <c r="C51" i="11"/>
  <c r="C71" i="11"/>
  <c r="C59" i="11"/>
  <c r="C83" i="11"/>
  <c r="C65" i="11"/>
  <c r="C50" i="11"/>
  <c r="C26" i="11"/>
  <c r="C29" i="11"/>
  <c r="C47" i="11"/>
  <c r="C43" i="11"/>
  <c r="C35" i="11"/>
  <c r="C38" i="11"/>
  <c r="C16" i="11"/>
  <c r="C34" i="11"/>
  <c r="C8" i="11"/>
  <c r="C40" i="11"/>
  <c r="C10" i="11"/>
  <c r="C30" i="11"/>
  <c r="C18" i="11"/>
  <c r="C36" i="11"/>
  <c r="C28" i="11"/>
  <c r="C39" i="11"/>
  <c r="C22" i="11"/>
  <c r="C76" i="11"/>
  <c r="C60" i="11"/>
  <c r="C72" i="11"/>
  <c r="C54" i="11"/>
  <c r="C81" i="11"/>
  <c r="C56" i="11"/>
  <c r="C73" i="11"/>
  <c r="C66" i="11"/>
  <c r="C67" i="11"/>
  <c r="C79" i="11"/>
  <c r="C55" i="11"/>
  <c r="C11" i="11"/>
  <c r="C46" i="11"/>
  <c r="C33" i="11"/>
  <c r="C32" i="11"/>
  <c r="C27" i="11"/>
  <c r="C15" i="11"/>
  <c r="C12" i="11"/>
  <c r="C4" i="11"/>
  <c r="C48" i="11"/>
  <c r="C24" i="11"/>
  <c r="C7" i="11"/>
  <c r="C31" i="11"/>
  <c r="C41" i="11"/>
  <c r="C37" i="11"/>
  <c r="C9" i="11"/>
  <c r="C42" i="11"/>
  <c r="C45" i="11"/>
  <c r="C20" i="11"/>
  <c r="F10" i="2"/>
  <c r="G57" i="13"/>
  <c r="C21" i="11"/>
  <c r="C49" i="11"/>
  <c r="C25" i="11"/>
  <c r="C14" i="11"/>
  <c r="C68" i="11"/>
  <c r="F14" i="2"/>
  <c r="G61" i="13"/>
  <c r="C80" i="11"/>
  <c r="G62" i="13"/>
  <c r="F15" i="2"/>
  <c r="C52" i="11"/>
  <c r="G54" i="13"/>
  <c r="F7" i="2"/>
  <c r="C70" i="11"/>
  <c r="F12" i="2"/>
  <c r="G59" i="13"/>
  <c r="C78" i="11"/>
  <c r="F13" i="2"/>
  <c r="G60" i="13"/>
  <c r="C82" i="11"/>
  <c r="F9" i="2"/>
  <c r="G56" i="13"/>
  <c r="C74" i="11"/>
  <c r="G55" i="13"/>
  <c r="F8" i="2"/>
  <c r="AI187" i="11" l="1"/>
  <c r="AO187" i="11"/>
  <c r="AT187" i="11"/>
  <c r="AZ187" i="11"/>
  <c r="AG187" i="11"/>
  <c r="AL187" i="11"/>
  <c r="AY187" i="11"/>
  <c r="AX187" i="11"/>
  <c r="AF187" i="11"/>
  <c r="AS187" i="11"/>
  <c r="AP187" i="11"/>
  <c r="AU187" i="11"/>
  <c r="AH122" i="11"/>
  <c r="AQ187" i="11"/>
  <c r="AH187" i="11"/>
  <c r="AM187" i="11"/>
  <c r="AZ122" i="11"/>
  <c r="AK187" i="11"/>
  <c r="AW187" i="11"/>
  <c r="AF122" i="11"/>
  <c r="AJ102" i="11"/>
  <c r="AG102" i="11"/>
  <c r="AL102" i="11"/>
  <c r="AS122" i="11"/>
  <c r="AV122" i="11"/>
  <c r="AI122" i="11"/>
  <c r="AK122" i="11"/>
  <c r="AN122" i="11"/>
  <c r="AY122" i="11"/>
  <c r="AR122" i="11"/>
  <c r="AU122" i="11"/>
  <c r="AX122" i="11"/>
  <c r="AJ122" i="11"/>
  <c r="AM122" i="11"/>
  <c r="AQ122" i="11"/>
  <c r="AW122" i="11"/>
  <c r="AE122" i="11"/>
  <c r="AP122" i="11"/>
  <c r="AO122" i="11"/>
  <c r="AT122" i="11"/>
  <c r="BA122" i="11"/>
  <c r="AG122" i="11"/>
  <c r="AI69" i="11"/>
  <c r="AN69" i="11"/>
  <c r="AS69" i="11"/>
  <c r="AG167" i="11"/>
  <c r="AL167" i="11"/>
  <c r="AQ167" i="11"/>
  <c r="AX69" i="11"/>
  <c r="AF69" i="11"/>
  <c r="AK69" i="11"/>
  <c r="AE167" i="11"/>
  <c r="BA167" i="11"/>
  <c r="AI167" i="11"/>
  <c r="AZ69" i="11"/>
  <c r="AH69" i="11"/>
  <c r="AM69" i="11"/>
  <c r="AU167" i="11"/>
  <c r="AK167" i="11"/>
  <c r="AP167" i="11"/>
  <c r="AR69" i="11"/>
  <c r="AW69" i="11"/>
  <c r="AE69" i="11"/>
  <c r="AV167" i="11"/>
  <c r="AZ167" i="11"/>
  <c r="AH167" i="11"/>
  <c r="AJ69" i="11"/>
  <c r="AO69" i="11"/>
  <c r="AT69" i="11"/>
  <c r="AN167" i="11"/>
  <c r="AR167" i="11"/>
  <c r="AY69" i="11"/>
  <c r="AG69" i="11"/>
  <c r="AL69" i="11"/>
  <c r="AQ69" i="11"/>
  <c r="AV69" i="11"/>
  <c r="AM167" i="11"/>
  <c r="AT167" i="11"/>
  <c r="AS197" i="11"/>
  <c r="AY197" i="11"/>
  <c r="AG197" i="11"/>
  <c r="AM197" i="11"/>
  <c r="AQ197" i="11"/>
  <c r="AV197" i="11"/>
  <c r="AK197" i="11"/>
  <c r="AI197" i="11"/>
  <c r="AN197" i="11"/>
  <c r="AE197" i="11"/>
  <c r="AX197" i="11"/>
  <c r="AF197" i="11"/>
  <c r="AL197" i="11"/>
  <c r="AP197" i="11"/>
  <c r="BA197" i="11"/>
  <c r="AZ197" i="11"/>
  <c r="AH197" i="11"/>
  <c r="AU197" i="11"/>
  <c r="AR197" i="11"/>
  <c r="AW197" i="11"/>
  <c r="AT197" i="11"/>
  <c r="AJ197" i="11"/>
  <c r="AT58" i="11"/>
  <c r="AW58" i="11"/>
  <c r="AY58" i="11"/>
  <c r="AO58" i="11"/>
  <c r="AU58" i="11"/>
  <c r="AQ58" i="11"/>
  <c r="AL58" i="11"/>
  <c r="AE58" i="11"/>
  <c r="AX58" i="11"/>
  <c r="BA58" i="11"/>
  <c r="AS58" i="11"/>
  <c r="AP58" i="11"/>
  <c r="AG58" i="11"/>
  <c r="AK58" i="11"/>
  <c r="AH58" i="11"/>
  <c r="AZ58" i="11"/>
  <c r="AR58" i="11"/>
  <c r="AV58" i="11"/>
  <c r="AF58" i="11"/>
  <c r="AI107" i="11"/>
  <c r="BA102" i="11"/>
  <c r="AV102" i="11"/>
  <c r="AI102" i="11"/>
  <c r="AR102" i="11"/>
  <c r="AX102" i="11"/>
  <c r="AF102" i="11"/>
  <c r="AZ102" i="11"/>
  <c r="AP102" i="11"/>
  <c r="AU102" i="11"/>
  <c r="AN102" i="11"/>
  <c r="AY102" i="11"/>
  <c r="AH102" i="11"/>
  <c r="AM102" i="11"/>
  <c r="AQ102" i="11"/>
  <c r="AW102" i="11"/>
  <c r="AE102" i="11"/>
  <c r="AS102" i="11"/>
  <c r="AK102" i="11"/>
  <c r="AO102" i="11"/>
  <c r="AW107" i="11"/>
  <c r="AN107" i="11"/>
  <c r="AP107" i="11"/>
  <c r="AM107" i="11"/>
  <c r="AF107" i="11"/>
  <c r="AE107" i="11"/>
  <c r="AV107" i="11"/>
  <c r="AL107" i="11"/>
  <c r="AK107" i="11"/>
  <c r="AT107" i="11"/>
  <c r="BA107" i="11"/>
  <c r="AU107" i="11"/>
  <c r="AZ107" i="11"/>
  <c r="AH107" i="11"/>
  <c r="AX107" i="11"/>
  <c r="AO107" i="11"/>
  <c r="AS107" i="11"/>
  <c r="AG107" i="11"/>
  <c r="AR107" i="11"/>
  <c r="AJ107" i="11"/>
  <c r="AY107" i="11"/>
  <c r="AL174" i="11"/>
  <c r="AS174" i="11"/>
  <c r="AX174" i="11"/>
  <c r="AF174" i="11"/>
  <c r="AK174" i="11"/>
  <c r="AP174" i="11"/>
  <c r="AV174" i="11"/>
  <c r="AZ174" i="11"/>
  <c r="AH174" i="11"/>
  <c r="AT174" i="11"/>
  <c r="AR174" i="11"/>
  <c r="AW174" i="11"/>
  <c r="AU174" i="11"/>
  <c r="AJ174" i="11"/>
  <c r="AO174" i="11"/>
  <c r="AM174" i="11"/>
  <c r="AY174" i="11"/>
  <c r="AG174" i="11"/>
  <c r="AE174" i="11"/>
  <c r="AI119" i="11"/>
  <c r="AQ119" i="11"/>
  <c r="AY119" i="11"/>
  <c r="AJ119" i="11"/>
  <c r="AR119" i="11"/>
  <c r="AZ119" i="11"/>
  <c r="AK119" i="11"/>
  <c r="AS119" i="11"/>
  <c r="BA119" i="11"/>
  <c r="AL119" i="11"/>
  <c r="AT119" i="11"/>
  <c r="AG119" i="11"/>
  <c r="AO119" i="11"/>
  <c r="AW119" i="11"/>
  <c r="AH119" i="11"/>
  <c r="AP119" i="11"/>
  <c r="AX119" i="11"/>
  <c r="AU119" i="11"/>
  <c r="AV119" i="11"/>
  <c r="AE119" i="11"/>
  <c r="AF119" i="11"/>
  <c r="AM119" i="11"/>
  <c r="AN119" i="11"/>
  <c r="AH126" i="11"/>
  <c r="AP126" i="11"/>
  <c r="AX126" i="11"/>
  <c r="AI126" i="11"/>
  <c r="AQ126" i="11"/>
  <c r="AY126" i="11"/>
  <c r="AJ126" i="11"/>
  <c r="AR126" i="11"/>
  <c r="AZ126" i="11"/>
  <c r="AG126" i="11"/>
  <c r="AO126" i="11"/>
  <c r="AW126" i="11"/>
  <c r="AS126" i="11"/>
  <c r="AT126" i="11"/>
  <c r="AE126" i="11"/>
  <c r="AU126" i="11"/>
  <c r="AF126" i="11"/>
  <c r="AV126" i="11"/>
  <c r="AK126" i="11"/>
  <c r="BA126" i="11"/>
  <c r="AL126" i="11"/>
  <c r="AM126" i="11"/>
  <c r="AN126" i="11"/>
  <c r="AK257" i="11"/>
  <c r="AS257" i="11"/>
  <c r="BA257" i="11"/>
  <c r="AL257" i="11"/>
  <c r="AT257" i="11"/>
  <c r="AE257" i="11"/>
  <c r="AM257" i="11"/>
  <c r="AU257" i="11"/>
  <c r="AF257" i="11"/>
  <c r="AN257" i="11"/>
  <c r="AV257" i="11"/>
  <c r="AG257" i="11"/>
  <c r="AO257" i="11"/>
  <c r="AW257" i="11"/>
  <c r="AH257" i="11"/>
  <c r="AP257" i="11"/>
  <c r="AX257" i="11"/>
  <c r="AI257" i="11"/>
  <c r="AQ257" i="11"/>
  <c r="AY257" i="11"/>
  <c r="AJ257" i="11"/>
  <c r="AR257" i="11"/>
  <c r="AZ257" i="11"/>
  <c r="AH74" i="11"/>
  <c r="AP74" i="11"/>
  <c r="AX74" i="11"/>
  <c r="AI74" i="11"/>
  <c r="AQ74" i="11"/>
  <c r="AY74" i="11"/>
  <c r="AJ74" i="11"/>
  <c r="AR74" i="11"/>
  <c r="AZ74" i="11"/>
  <c r="AK74" i="11"/>
  <c r="AS74" i="11"/>
  <c r="BA74" i="11"/>
  <c r="AL74" i="11"/>
  <c r="AT74" i="11"/>
  <c r="AE74" i="11"/>
  <c r="AM74" i="11"/>
  <c r="AU74" i="11"/>
  <c r="AF74" i="11"/>
  <c r="AN74" i="11"/>
  <c r="AV74" i="11"/>
  <c r="AW74" i="11"/>
  <c r="AG74" i="11"/>
  <c r="AO74" i="11"/>
  <c r="AG7" i="11"/>
  <c r="AO7" i="11"/>
  <c r="AW7" i="11"/>
  <c r="AH7" i="11"/>
  <c r="AP7" i="11"/>
  <c r="AX7" i="11"/>
  <c r="AI7" i="11"/>
  <c r="AQ7" i="11"/>
  <c r="AY7" i="11"/>
  <c r="AJ7" i="11"/>
  <c r="AR7" i="11"/>
  <c r="AZ7" i="11"/>
  <c r="AM7" i="11"/>
  <c r="AN7" i="11"/>
  <c r="AS7" i="11"/>
  <c r="AT7" i="11"/>
  <c r="AE7" i="11"/>
  <c r="AU7" i="11"/>
  <c r="AK7" i="11"/>
  <c r="BA7" i="11"/>
  <c r="AF7" i="11"/>
  <c r="AL7" i="11"/>
  <c r="AV7" i="11"/>
  <c r="AE56" i="11"/>
  <c r="AM56" i="11"/>
  <c r="AU56" i="11"/>
  <c r="AF56" i="11"/>
  <c r="AN56" i="11"/>
  <c r="AV56" i="11"/>
  <c r="AG56" i="11"/>
  <c r="AO56" i="11"/>
  <c r="AW56" i="11"/>
  <c r="AH56" i="11"/>
  <c r="AP56" i="11"/>
  <c r="AX56" i="11"/>
  <c r="AI56" i="11"/>
  <c r="AQ56" i="11"/>
  <c r="AY56" i="11"/>
  <c r="AK56" i="11"/>
  <c r="AS56" i="11"/>
  <c r="BA56" i="11"/>
  <c r="AZ56" i="11"/>
  <c r="AJ56" i="11"/>
  <c r="AL56" i="11"/>
  <c r="AR56" i="11"/>
  <c r="AT56" i="11"/>
  <c r="AI28" i="11"/>
  <c r="AQ28" i="11"/>
  <c r="AY28" i="11"/>
  <c r="AJ28" i="11"/>
  <c r="AR28" i="11"/>
  <c r="AZ28" i="11"/>
  <c r="AK28" i="11"/>
  <c r="AS28" i="11"/>
  <c r="BA28" i="11"/>
  <c r="AL28" i="11"/>
  <c r="AT28" i="11"/>
  <c r="AE28" i="11"/>
  <c r="AM28" i="11"/>
  <c r="AU28" i="11"/>
  <c r="AG28" i="11"/>
  <c r="AO28" i="11"/>
  <c r="AW28" i="11"/>
  <c r="AF28" i="11"/>
  <c r="AH28" i="11"/>
  <c r="AN28" i="11"/>
  <c r="AP28" i="11"/>
  <c r="AV28" i="11"/>
  <c r="AX28" i="11"/>
  <c r="AH16" i="11"/>
  <c r="AP16" i="11"/>
  <c r="AX16" i="11"/>
  <c r="AI16" i="11"/>
  <c r="AQ16" i="11"/>
  <c r="AY16" i="11"/>
  <c r="AJ16" i="11"/>
  <c r="AR16" i="11"/>
  <c r="AZ16" i="11"/>
  <c r="AK16" i="11"/>
  <c r="AS16" i="11"/>
  <c r="BA16" i="11"/>
  <c r="AN16" i="11"/>
  <c r="AO16" i="11"/>
  <c r="AT16" i="11"/>
  <c r="AE16" i="11"/>
  <c r="AU16" i="11"/>
  <c r="AF16" i="11"/>
  <c r="AV16" i="11"/>
  <c r="AL16" i="11"/>
  <c r="AG16" i="11"/>
  <c r="AM16" i="11"/>
  <c r="AW16" i="11"/>
  <c r="AG65" i="11"/>
  <c r="AO65" i="11"/>
  <c r="AW65" i="11"/>
  <c r="AH65" i="11"/>
  <c r="AP65" i="11"/>
  <c r="AX65" i="11"/>
  <c r="AI65" i="11"/>
  <c r="AQ65" i="11"/>
  <c r="AY65" i="11"/>
  <c r="AJ65" i="11"/>
  <c r="AR65" i="11"/>
  <c r="AZ65" i="11"/>
  <c r="AK65" i="11"/>
  <c r="AS65" i="11"/>
  <c r="BA65" i="11"/>
  <c r="AL65" i="11"/>
  <c r="AT65" i="11"/>
  <c r="AE65" i="11"/>
  <c r="AM65" i="11"/>
  <c r="AU65" i="11"/>
  <c r="AV65" i="11"/>
  <c r="AF65" i="11"/>
  <c r="AN65" i="11"/>
  <c r="AI247" i="11"/>
  <c r="AQ247" i="11"/>
  <c r="AY247" i="11"/>
  <c r="AJ247" i="11"/>
  <c r="AR247" i="11"/>
  <c r="AZ247" i="11"/>
  <c r="AK247" i="11"/>
  <c r="AS247" i="11"/>
  <c r="BA247" i="11"/>
  <c r="AL247" i="11"/>
  <c r="AT247" i="11"/>
  <c r="AE247" i="11"/>
  <c r="AM247" i="11"/>
  <c r="AU247" i="11"/>
  <c r="AF247" i="11"/>
  <c r="AN247" i="11"/>
  <c r="AV247" i="11"/>
  <c r="AG247" i="11"/>
  <c r="AO247" i="11"/>
  <c r="AW247" i="11"/>
  <c r="AH247" i="11"/>
  <c r="AP247" i="11"/>
  <c r="AX247" i="11"/>
  <c r="AG125" i="11"/>
  <c r="AO125" i="11"/>
  <c r="AW125" i="11"/>
  <c r="AH125" i="11"/>
  <c r="AP125" i="11"/>
  <c r="AX125" i="11"/>
  <c r="AI125" i="11"/>
  <c r="AQ125" i="11"/>
  <c r="AY125" i="11"/>
  <c r="AF125" i="11"/>
  <c r="AN125" i="11"/>
  <c r="AV125" i="11"/>
  <c r="AJ125" i="11"/>
  <c r="AZ125" i="11"/>
  <c r="AK125" i="11"/>
  <c r="BA125" i="11"/>
  <c r="AL125" i="11"/>
  <c r="AM125" i="11"/>
  <c r="AR125" i="11"/>
  <c r="AS125" i="11"/>
  <c r="AT125" i="11"/>
  <c r="AE125" i="11"/>
  <c r="AU125" i="11"/>
  <c r="AL211" i="11"/>
  <c r="AT211" i="11"/>
  <c r="AE211" i="11"/>
  <c r="AM211" i="11"/>
  <c r="AU211" i="11"/>
  <c r="AF211" i="11"/>
  <c r="AN211" i="11"/>
  <c r="AV211" i="11"/>
  <c r="AG211" i="11"/>
  <c r="AO211" i="11"/>
  <c r="AW211" i="11"/>
  <c r="AK211" i="11"/>
  <c r="BA211" i="11"/>
  <c r="AP211" i="11"/>
  <c r="AQ211" i="11"/>
  <c r="AR211" i="11"/>
  <c r="AS211" i="11"/>
  <c r="AH211" i="11"/>
  <c r="AX211" i="11"/>
  <c r="AI211" i="11"/>
  <c r="AY211" i="11"/>
  <c r="AJ211" i="11"/>
  <c r="AZ211" i="11"/>
  <c r="AE243" i="11"/>
  <c r="AM243" i="11"/>
  <c r="AU243" i="11"/>
  <c r="AF243" i="11"/>
  <c r="AN243" i="11"/>
  <c r="AV243" i="11"/>
  <c r="AG243" i="11"/>
  <c r="AO243" i="11"/>
  <c r="AW243" i="11"/>
  <c r="AH243" i="11"/>
  <c r="AP243" i="11"/>
  <c r="AX243" i="11"/>
  <c r="AI243" i="11"/>
  <c r="AQ243" i="11"/>
  <c r="AY243" i="11"/>
  <c r="AJ243" i="11"/>
  <c r="AR243" i="11"/>
  <c r="AZ243" i="11"/>
  <c r="AK243" i="11"/>
  <c r="AS243" i="11"/>
  <c r="BA243" i="11"/>
  <c r="AL243" i="11"/>
  <c r="AT243" i="11"/>
  <c r="AK146" i="11"/>
  <c r="AS146" i="11"/>
  <c r="BA146" i="11"/>
  <c r="AL146" i="11"/>
  <c r="AT146" i="11"/>
  <c r="AE146" i="11"/>
  <c r="AM146" i="11"/>
  <c r="AU146" i="11"/>
  <c r="AF146" i="11"/>
  <c r="AN146" i="11"/>
  <c r="AV146" i="11"/>
  <c r="AG146" i="11"/>
  <c r="AO146" i="11"/>
  <c r="AW146" i="11"/>
  <c r="AI146" i="11"/>
  <c r="AQ146" i="11"/>
  <c r="AY146" i="11"/>
  <c r="AX146" i="11"/>
  <c r="AZ146" i="11"/>
  <c r="AH146" i="11"/>
  <c r="AJ146" i="11"/>
  <c r="AP146" i="11"/>
  <c r="AR146" i="11"/>
  <c r="AJ108" i="11"/>
  <c r="AR108" i="11"/>
  <c r="AZ108" i="11"/>
  <c r="AE108" i="11"/>
  <c r="AN108" i="11"/>
  <c r="AW108" i="11"/>
  <c r="AF108" i="11"/>
  <c r="AO108" i="11"/>
  <c r="AX108" i="11"/>
  <c r="AG108" i="11"/>
  <c r="AP108" i="11"/>
  <c r="AY108" i="11"/>
  <c r="AH108" i="11"/>
  <c r="AQ108" i="11"/>
  <c r="BA108" i="11"/>
  <c r="AL108" i="11"/>
  <c r="AU108" i="11"/>
  <c r="AM108" i="11"/>
  <c r="AV108" i="11"/>
  <c r="AI108" i="11"/>
  <c r="AK108" i="11"/>
  <c r="AS108" i="11"/>
  <c r="AT108" i="11"/>
  <c r="AK101" i="11"/>
  <c r="AS101" i="11"/>
  <c r="BA101" i="11"/>
  <c r="AL101" i="11"/>
  <c r="AT101" i="11"/>
  <c r="AE101" i="11"/>
  <c r="AM101" i="11"/>
  <c r="AU101" i="11"/>
  <c r="AF101" i="11"/>
  <c r="AN101" i="11"/>
  <c r="AV101" i="11"/>
  <c r="AG101" i="11"/>
  <c r="AO101" i="11"/>
  <c r="AW101" i="11"/>
  <c r="AI101" i="11"/>
  <c r="AJ101" i="11"/>
  <c r="AP101" i="11"/>
  <c r="AQ101" i="11"/>
  <c r="AY101" i="11"/>
  <c r="AH101" i="11"/>
  <c r="AZ101" i="11"/>
  <c r="AR101" i="11"/>
  <c r="AX101" i="11"/>
  <c r="AL227" i="11"/>
  <c r="AT227" i="11"/>
  <c r="AE227" i="11"/>
  <c r="AM227" i="11"/>
  <c r="AU227" i="11"/>
  <c r="AF227" i="11"/>
  <c r="AN227" i="11"/>
  <c r="AV227" i="11"/>
  <c r="AG227" i="11"/>
  <c r="AO227" i="11"/>
  <c r="AW227" i="11"/>
  <c r="AK227" i="11"/>
  <c r="BA227" i="11"/>
  <c r="AP227" i="11"/>
  <c r="AQ227" i="11"/>
  <c r="AR227" i="11"/>
  <c r="AS227" i="11"/>
  <c r="AH227" i="11"/>
  <c r="AX227" i="11"/>
  <c r="AI227" i="11"/>
  <c r="AY227" i="11"/>
  <c r="AJ227" i="11"/>
  <c r="AZ227" i="11"/>
  <c r="AL139" i="11"/>
  <c r="AT139" i="11"/>
  <c r="AE139" i="11"/>
  <c r="AM139" i="11"/>
  <c r="AU139" i="11"/>
  <c r="AF139" i="11"/>
  <c r="AN139" i="11"/>
  <c r="AV139" i="11"/>
  <c r="AG139" i="11"/>
  <c r="AO139" i="11"/>
  <c r="AW139" i="11"/>
  <c r="AH139" i="11"/>
  <c r="AP139" i="11"/>
  <c r="AX139" i="11"/>
  <c r="AJ139" i="11"/>
  <c r="AR139" i="11"/>
  <c r="AZ139" i="11"/>
  <c r="AY139" i="11"/>
  <c r="BA139" i="11"/>
  <c r="AI139" i="11"/>
  <c r="AK139" i="11"/>
  <c r="AQ139" i="11"/>
  <c r="AS139" i="11"/>
  <c r="AF229" i="11"/>
  <c r="AN229" i="11"/>
  <c r="AV229" i="11"/>
  <c r="AG229" i="11"/>
  <c r="AO229" i="11"/>
  <c r="AW229" i="11"/>
  <c r="AH229" i="11"/>
  <c r="AP229" i="11"/>
  <c r="AX229" i="11"/>
  <c r="AI229" i="11"/>
  <c r="AQ229" i="11"/>
  <c r="AY229" i="11"/>
  <c r="AM229" i="11"/>
  <c r="AR229" i="11"/>
  <c r="AS229" i="11"/>
  <c r="AT229" i="11"/>
  <c r="AE229" i="11"/>
  <c r="AU229" i="11"/>
  <c r="AJ229" i="11"/>
  <c r="AZ229" i="11"/>
  <c r="AK229" i="11"/>
  <c r="BA229" i="11"/>
  <c r="AL229" i="11"/>
  <c r="AF116" i="11"/>
  <c r="AN116" i="11"/>
  <c r="AV116" i="11"/>
  <c r="AG116" i="11"/>
  <c r="AO116" i="11"/>
  <c r="AW116" i="11"/>
  <c r="AH116" i="11"/>
  <c r="AP116" i="11"/>
  <c r="AX116" i="11"/>
  <c r="AI116" i="11"/>
  <c r="AQ116" i="11"/>
  <c r="AY116" i="11"/>
  <c r="AL116" i="11"/>
  <c r="AT116" i="11"/>
  <c r="AE116" i="11"/>
  <c r="AM116" i="11"/>
  <c r="AU116" i="11"/>
  <c r="AZ116" i="11"/>
  <c r="BA116" i="11"/>
  <c r="AJ116" i="11"/>
  <c r="AK116" i="11"/>
  <c r="AR116" i="11"/>
  <c r="AS116" i="11"/>
  <c r="AE204" i="11"/>
  <c r="AM204" i="11"/>
  <c r="AU204" i="11"/>
  <c r="AF204" i="11"/>
  <c r="AN204" i="11"/>
  <c r="AV204" i="11"/>
  <c r="AG204" i="11"/>
  <c r="AO204" i="11"/>
  <c r="AW204" i="11"/>
  <c r="AH204" i="11"/>
  <c r="AP204" i="11"/>
  <c r="AX204" i="11"/>
  <c r="AI204" i="11"/>
  <c r="AQ204" i="11"/>
  <c r="AY204" i="11"/>
  <c r="AR204" i="11"/>
  <c r="AS204" i="11"/>
  <c r="AT204" i="11"/>
  <c r="AZ204" i="11"/>
  <c r="BA204" i="11"/>
  <c r="AJ204" i="11"/>
  <c r="AK204" i="11"/>
  <c r="AL204" i="11"/>
  <c r="AL219" i="11"/>
  <c r="AT219" i="11"/>
  <c r="AE219" i="11"/>
  <c r="AM219" i="11"/>
  <c r="AU219" i="11"/>
  <c r="AF219" i="11"/>
  <c r="AN219" i="11"/>
  <c r="AV219" i="11"/>
  <c r="AG219" i="11"/>
  <c r="AO219" i="11"/>
  <c r="AW219" i="11"/>
  <c r="AS219" i="11"/>
  <c r="AH219" i="11"/>
  <c r="AX219" i="11"/>
  <c r="AI219" i="11"/>
  <c r="AY219" i="11"/>
  <c r="AJ219" i="11"/>
  <c r="AZ219" i="11"/>
  <c r="AK219" i="11"/>
  <c r="BA219" i="11"/>
  <c r="AP219" i="11"/>
  <c r="AQ219" i="11"/>
  <c r="AR219" i="11"/>
  <c r="AE95" i="11"/>
  <c r="AM95" i="11"/>
  <c r="AU95" i="11"/>
  <c r="AF95" i="11"/>
  <c r="AN95" i="11"/>
  <c r="AV95" i="11"/>
  <c r="AG95" i="11"/>
  <c r="AO95" i="11"/>
  <c r="AW95" i="11"/>
  <c r="AH95" i="11"/>
  <c r="AP95" i="11"/>
  <c r="AX95" i="11"/>
  <c r="AI95" i="11"/>
  <c r="AQ95" i="11"/>
  <c r="AY95" i="11"/>
  <c r="AJ95" i="11"/>
  <c r="AR95" i="11"/>
  <c r="AZ95" i="11"/>
  <c r="AK95" i="11"/>
  <c r="AS95" i="11"/>
  <c r="BA95" i="11"/>
  <c r="AL95" i="11"/>
  <c r="AT95" i="11"/>
  <c r="AG253" i="11"/>
  <c r="AO253" i="11"/>
  <c r="AW253" i="11"/>
  <c r="AH253" i="11"/>
  <c r="AP253" i="11"/>
  <c r="AX253" i="11"/>
  <c r="AI253" i="11"/>
  <c r="AQ253" i="11"/>
  <c r="AY253" i="11"/>
  <c r="AJ253" i="11"/>
  <c r="AR253" i="11"/>
  <c r="AZ253" i="11"/>
  <c r="AK253" i="11"/>
  <c r="AS253" i="11"/>
  <c r="BA253" i="11"/>
  <c r="AL253" i="11"/>
  <c r="AT253" i="11"/>
  <c r="AE253" i="11"/>
  <c r="AM253" i="11"/>
  <c r="AU253" i="11"/>
  <c r="AF253" i="11"/>
  <c r="AN253" i="11"/>
  <c r="AV253" i="11"/>
  <c r="AF189" i="11"/>
  <c r="AN189" i="11"/>
  <c r="AV189" i="11"/>
  <c r="AG189" i="11"/>
  <c r="AO189" i="11"/>
  <c r="AW189" i="11"/>
  <c r="AH189" i="11"/>
  <c r="AP189" i="11"/>
  <c r="AX189" i="11"/>
  <c r="AI189" i="11"/>
  <c r="AQ189" i="11"/>
  <c r="AY189" i="11"/>
  <c r="AJ189" i="11"/>
  <c r="AR189" i="11"/>
  <c r="AZ189" i="11"/>
  <c r="AL189" i="11"/>
  <c r="AT189" i="11"/>
  <c r="BA189" i="11"/>
  <c r="AE189" i="11"/>
  <c r="AK189" i="11"/>
  <c r="AM189" i="11"/>
  <c r="AS189" i="11"/>
  <c r="AU189" i="11"/>
  <c r="AI152" i="11"/>
  <c r="AQ152" i="11"/>
  <c r="AY152" i="11"/>
  <c r="AJ152" i="11"/>
  <c r="AR152" i="11"/>
  <c r="AZ152" i="11"/>
  <c r="AK152" i="11"/>
  <c r="AS152" i="11"/>
  <c r="BA152" i="11"/>
  <c r="AL152" i="11"/>
  <c r="AT152" i="11"/>
  <c r="AE152" i="11"/>
  <c r="AM152" i="11"/>
  <c r="AU152" i="11"/>
  <c r="AG152" i="11"/>
  <c r="AO152" i="11"/>
  <c r="AW152" i="11"/>
  <c r="AN152" i="11"/>
  <c r="AP152" i="11"/>
  <c r="AV152" i="11"/>
  <c r="AX152" i="11"/>
  <c r="AF152" i="11"/>
  <c r="AH152" i="11"/>
  <c r="AK77" i="11"/>
  <c r="AS77" i="11"/>
  <c r="BA77" i="11"/>
  <c r="AL77" i="11"/>
  <c r="AT77" i="11"/>
  <c r="AE77" i="11"/>
  <c r="AM77" i="11"/>
  <c r="AU77" i="11"/>
  <c r="AF77" i="11"/>
  <c r="AN77" i="11"/>
  <c r="AV77" i="11"/>
  <c r="AG77" i="11"/>
  <c r="AO77" i="11"/>
  <c r="AW77" i="11"/>
  <c r="AH77" i="11"/>
  <c r="AP77" i="11"/>
  <c r="AX77" i="11"/>
  <c r="AI77" i="11"/>
  <c r="AQ77" i="11"/>
  <c r="AY77" i="11"/>
  <c r="AR77" i="11"/>
  <c r="AZ77" i="11"/>
  <c r="AJ77" i="11"/>
  <c r="AG73" i="11"/>
  <c r="AO73" i="11"/>
  <c r="AW73" i="11"/>
  <c r="AH73" i="11"/>
  <c r="AP73" i="11"/>
  <c r="AX73" i="11"/>
  <c r="AI73" i="11"/>
  <c r="AQ73" i="11"/>
  <c r="AY73" i="11"/>
  <c r="AJ73" i="11"/>
  <c r="AR73" i="11"/>
  <c r="AZ73" i="11"/>
  <c r="AK73" i="11"/>
  <c r="AS73" i="11"/>
  <c r="BA73" i="11"/>
  <c r="AL73" i="11"/>
  <c r="AT73" i="11"/>
  <c r="AE73" i="11"/>
  <c r="AM73" i="11"/>
  <c r="AU73" i="11"/>
  <c r="AF73" i="11"/>
  <c r="AN73" i="11"/>
  <c r="AV73" i="11"/>
  <c r="AG34" i="11"/>
  <c r="AO34" i="11"/>
  <c r="AW34" i="11"/>
  <c r="AH34" i="11"/>
  <c r="AP34" i="11"/>
  <c r="AX34" i="11"/>
  <c r="AI34" i="11"/>
  <c r="AQ34" i="11"/>
  <c r="AY34" i="11"/>
  <c r="AJ34" i="11"/>
  <c r="AR34" i="11"/>
  <c r="AZ34" i="11"/>
  <c r="AK34" i="11"/>
  <c r="AS34" i="11"/>
  <c r="BA34" i="11"/>
  <c r="AE34" i="11"/>
  <c r="AM34" i="11"/>
  <c r="AU34" i="11"/>
  <c r="AT34" i="11"/>
  <c r="AV34" i="11"/>
  <c r="AF34" i="11"/>
  <c r="AL34" i="11"/>
  <c r="AN34" i="11"/>
  <c r="AE180" i="11"/>
  <c r="AM180" i="11"/>
  <c r="AU180" i="11"/>
  <c r="AF180" i="11"/>
  <c r="AN180" i="11"/>
  <c r="AV180" i="11"/>
  <c r="AG180" i="11"/>
  <c r="AO180" i="11"/>
  <c r="AW180" i="11"/>
  <c r="AH180" i="11"/>
  <c r="AP180" i="11"/>
  <c r="AX180" i="11"/>
  <c r="AI180" i="11"/>
  <c r="AQ180" i="11"/>
  <c r="AY180" i="11"/>
  <c r="AK180" i="11"/>
  <c r="AS180" i="11"/>
  <c r="BA180" i="11"/>
  <c r="AJ180" i="11"/>
  <c r="AL180" i="11"/>
  <c r="AR180" i="11"/>
  <c r="AT180" i="11"/>
  <c r="AZ180" i="11"/>
  <c r="AJ248" i="11"/>
  <c r="AR248" i="11"/>
  <c r="AZ248" i="11"/>
  <c r="AK248" i="11"/>
  <c r="AS248" i="11"/>
  <c r="BA248" i="11"/>
  <c r="AL248" i="11"/>
  <c r="AT248" i="11"/>
  <c r="AE248" i="11"/>
  <c r="AM248" i="11"/>
  <c r="AU248" i="11"/>
  <c r="AF248" i="11"/>
  <c r="AN248" i="11"/>
  <c r="AV248" i="11"/>
  <c r="AG248" i="11"/>
  <c r="AO248" i="11"/>
  <c r="AW248" i="11"/>
  <c r="AH248" i="11"/>
  <c r="AP248" i="11"/>
  <c r="AX248" i="11"/>
  <c r="AY248" i="11"/>
  <c r="AI248" i="11"/>
  <c r="AQ248" i="11"/>
  <c r="AK113" i="11"/>
  <c r="AS113" i="11"/>
  <c r="BA113" i="11"/>
  <c r="AL113" i="11"/>
  <c r="AT113" i="11"/>
  <c r="AE113" i="11"/>
  <c r="AM113" i="11"/>
  <c r="AU113" i="11"/>
  <c r="AF113" i="11"/>
  <c r="AN113" i="11"/>
  <c r="AV113" i="11"/>
  <c r="AI113" i="11"/>
  <c r="AQ113" i="11"/>
  <c r="AY113" i="11"/>
  <c r="AJ113" i="11"/>
  <c r="AR113" i="11"/>
  <c r="AZ113" i="11"/>
  <c r="AG113" i="11"/>
  <c r="AH113" i="11"/>
  <c r="AO113" i="11"/>
  <c r="AP113" i="11"/>
  <c r="AW113" i="11"/>
  <c r="AX113" i="11"/>
  <c r="AF33" i="11"/>
  <c r="AN33" i="11"/>
  <c r="AV33" i="11"/>
  <c r="AG33" i="11"/>
  <c r="AO33" i="11"/>
  <c r="AW33" i="11"/>
  <c r="AH33" i="11"/>
  <c r="AP33" i="11"/>
  <c r="AX33" i="11"/>
  <c r="AI33" i="11"/>
  <c r="AQ33" i="11"/>
  <c r="AY33" i="11"/>
  <c r="AJ33" i="11"/>
  <c r="AR33" i="11"/>
  <c r="AZ33" i="11"/>
  <c r="AL33" i="11"/>
  <c r="AT33" i="11"/>
  <c r="AK33" i="11"/>
  <c r="AM33" i="11"/>
  <c r="AS33" i="11"/>
  <c r="AU33" i="11"/>
  <c r="BA33" i="11"/>
  <c r="AE33" i="11"/>
  <c r="AL70" i="11"/>
  <c r="AT70" i="11"/>
  <c r="AE70" i="11"/>
  <c r="AM70" i="11"/>
  <c r="AU70" i="11"/>
  <c r="AF70" i="11"/>
  <c r="AN70" i="11"/>
  <c r="AV70" i="11"/>
  <c r="AG70" i="11"/>
  <c r="AO70" i="11"/>
  <c r="AW70" i="11"/>
  <c r="AH70" i="11"/>
  <c r="AP70" i="11"/>
  <c r="AX70" i="11"/>
  <c r="AI70" i="11"/>
  <c r="AQ70" i="11"/>
  <c r="AY70" i="11"/>
  <c r="AJ70" i="11"/>
  <c r="AR70" i="11"/>
  <c r="AZ70" i="11"/>
  <c r="AK70" i="11"/>
  <c r="AS70" i="11"/>
  <c r="BA70" i="11"/>
  <c r="AL20" i="11"/>
  <c r="AT20" i="11"/>
  <c r="AE20" i="11"/>
  <c r="AM20" i="11"/>
  <c r="AU20" i="11"/>
  <c r="AF20" i="11"/>
  <c r="AN20" i="11"/>
  <c r="AV20" i="11"/>
  <c r="AG20" i="11"/>
  <c r="AO20" i="11"/>
  <c r="AW20" i="11"/>
  <c r="AR20" i="11"/>
  <c r="AS20" i="11"/>
  <c r="AH20" i="11"/>
  <c r="AX20" i="11"/>
  <c r="AI20" i="11"/>
  <c r="AY20" i="11"/>
  <c r="AJ20" i="11"/>
  <c r="AZ20" i="11"/>
  <c r="AP20" i="11"/>
  <c r="AK20" i="11"/>
  <c r="AQ20" i="11"/>
  <c r="BA20" i="11"/>
  <c r="AJ24" i="11"/>
  <c r="AR24" i="11"/>
  <c r="AZ24" i="11"/>
  <c r="AF24" i="11"/>
  <c r="AO24" i="11"/>
  <c r="AX24" i="11"/>
  <c r="AG24" i="11"/>
  <c r="AP24" i="11"/>
  <c r="AY24" i="11"/>
  <c r="AH24" i="11"/>
  <c r="AQ24" i="11"/>
  <c r="BA24" i="11"/>
  <c r="AI24" i="11"/>
  <c r="AS24" i="11"/>
  <c r="AK24" i="11"/>
  <c r="AT24" i="11"/>
  <c r="AM24" i="11"/>
  <c r="AV24" i="11"/>
  <c r="AU24" i="11"/>
  <c r="AW24" i="11"/>
  <c r="AE24" i="11"/>
  <c r="AL24" i="11"/>
  <c r="AN24" i="11"/>
  <c r="AK46" i="11"/>
  <c r="AS46" i="11"/>
  <c r="BA46" i="11"/>
  <c r="AL46" i="11"/>
  <c r="AT46" i="11"/>
  <c r="AE46" i="11"/>
  <c r="AM46" i="11"/>
  <c r="AU46" i="11"/>
  <c r="AF46" i="11"/>
  <c r="AN46" i="11"/>
  <c r="AV46" i="11"/>
  <c r="AG46" i="11"/>
  <c r="AO46" i="11"/>
  <c r="AW46" i="11"/>
  <c r="AI46" i="11"/>
  <c r="AQ46" i="11"/>
  <c r="AY46" i="11"/>
  <c r="AH46" i="11"/>
  <c r="AJ46" i="11"/>
  <c r="AP46" i="11"/>
  <c r="AR46" i="11"/>
  <c r="AX46" i="11"/>
  <c r="AZ46" i="11"/>
  <c r="AG81" i="11"/>
  <c r="AO81" i="11"/>
  <c r="AW81" i="11"/>
  <c r="AH81" i="11"/>
  <c r="AP81" i="11"/>
  <c r="AX81" i="11"/>
  <c r="AI81" i="11"/>
  <c r="AQ81" i="11"/>
  <c r="AY81" i="11"/>
  <c r="AJ81" i="11"/>
  <c r="AR81" i="11"/>
  <c r="AZ81" i="11"/>
  <c r="AK81" i="11"/>
  <c r="AS81" i="11"/>
  <c r="BA81" i="11"/>
  <c r="AL81" i="11"/>
  <c r="AT81" i="11"/>
  <c r="AE81" i="11"/>
  <c r="AM81" i="11"/>
  <c r="AU81" i="11"/>
  <c r="AF81" i="11"/>
  <c r="AN81" i="11"/>
  <c r="AV81" i="11"/>
  <c r="AI36" i="11"/>
  <c r="AQ36" i="11"/>
  <c r="AY36" i="11"/>
  <c r="AJ36" i="11"/>
  <c r="AR36" i="11"/>
  <c r="AZ36" i="11"/>
  <c r="AK36" i="11"/>
  <c r="AS36" i="11"/>
  <c r="BA36" i="11"/>
  <c r="AL36" i="11"/>
  <c r="AT36" i="11"/>
  <c r="AE36" i="11"/>
  <c r="AM36" i="11"/>
  <c r="AU36" i="11"/>
  <c r="AG36" i="11"/>
  <c r="AO36" i="11"/>
  <c r="AW36" i="11"/>
  <c r="AF36" i="11"/>
  <c r="AH36" i="11"/>
  <c r="AN36" i="11"/>
  <c r="AP36" i="11"/>
  <c r="AV36" i="11"/>
  <c r="AX36" i="11"/>
  <c r="AK38" i="11"/>
  <c r="AS38" i="11"/>
  <c r="BA38" i="11"/>
  <c r="AL38" i="11"/>
  <c r="AT38" i="11"/>
  <c r="AE38" i="11"/>
  <c r="AM38" i="11"/>
  <c r="AU38" i="11"/>
  <c r="AF38" i="11"/>
  <c r="AN38" i="11"/>
  <c r="AV38" i="11"/>
  <c r="AG38" i="11"/>
  <c r="AO38" i="11"/>
  <c r="AW38" i="11"/>
  <c r="AI38" i="11"/>
  <c r="AQ38" i="11"/>
  <c r="AY38" i="11"/>
  <c r="AX38" i="11"/>
  <c r="AZ38" i="11"/>
  <c r="AH38" i="11"/>
  <c r="AJ38" i="11"/>
  <c r="AP38" i="11"/>
  <c r="AR38" i="11"/>
  <c r="AI83" i="11"/>
  <c r="AQ83" i="11"/>
  <c r="AY83" i="11"/>
  <c r="AJ83" i="11"/>
  <c r="AR83" i="11"/>
  <c r="AZ83" i="11"/>
  <c r="AK83" i="11"/>
  <c r="AS83" i="11"/>
  <c r="BA83" i="11"/>
  <c r="AL83" i="11"/>
  <c r="AT83" i="11"/>
  <c r="AE83" i="11"/>
  <c r="AM83" i="11"/>
  <c r="AU83" i="11"/>
  <c r="AF83" i="11"/>
  <c r="AN83" i="11"/>
  <c r="AV83" i="11"/>
  <c r="AG83" i="11"/>
  <c r="AO83" i="11"/>
  <c r="AW83" i="11"/>
  <c r="AH83" i="11"/>
  <c r="AP83" i="11"/>
  <c r="AX83" i="11"/>
  <c r="AE212" i="11"/>
  <c r="AM212" i="11"/>
  <c r="AU212" i="11"/>
  <c r="AF212" i="11"/>
  <c r="AN212" i="11"/>
  <c r="AV212" i="11"/>
  <c r="AG212" i="11"/>
  <c r="AO212" i="11"/>
  <c r="AW212" i="11"/>
  <c r="AH212" i="11"/>
  <c r="AP212" i="11"/>
  <c r="AX212" i="11"/>
  <c r="AT212" i="11"/>
  <c r="AI212" i="11"/>
  <c r="AY212" i="11"/>
  <c r="AJ212" i="11"/>
  <c r="AZ212" i="11"/>
  <c r="AK212" i="11"/>
  <c r="BA212" i="11"/>
  <c r="AL212" i="11"/>
  <c r="AQ212" i="11"/>
  <c r="AR212" i="11"/>
  <c r="AS212" i="11"/>
  <c r="AK138" i="11"/>
  <c r="AS138" i="11"/>
  <c r="BA138" i="11"/>
  <c r="AL138" i="11"/>
  <c r="AT138" i="11"/>
  <c r="AE138" i="11"/>
  <c r="AM138" i="11"/>
  <c r="AU138" i="11"/>
  <c r="AF138" i="11"/>
  <c r="AN138" i="11"/>
  <c r="AV138" i="11"/>
  <c r="AG138" i="11"/>
  <c r="AO138" i="11"/>
  <c r="AW138" i="11"/>
  <c r="AI138" i="11"/>
  <c r="AQ138" i="11"/>
  <c r="AY138" i="11"/>
  <c r="AP138" i="11"/>
  <c r="AR138" i="11"/>
  <c r="AX138" i="11"/>
  <c r="AZ138" i="11"/>
  <c r="AH138" i="11"/>
  <c r="AJ138" i="11"/>
  <c r="AI184" i="11"/>
  <c r="AQ184" i="11"/>
  <c r="AY184" i="11"/>
  <c r="AJ184" i="11"/>
  <c r="AR184" i="11"/>
  <c r="AZ184" i="11"/>
  <c r="AK184" i="11"/>
  <c r="AS184" i="11"/>
  <c r="BA184" i="11"/>
  <c r="AL184" i="11"/>
  <c r="AT184" i="11"/>
  <c r="AE184" i="11"/>
  <c r="AM184" i="11"/>
  <c r="AU184" i="11"/>
  <c r="AG184" i="11"/>
  <c r="AO184" i="11"/>
  <c r="AW184" i="11"/>
  <c r="AN184" i="11"/>
  <c r="AP184" i="11"/>
  <c r="AV184" i="11"/>
  <c r="AX184" i="11"/>
  <c r="AF184" i="11"/>
  <c r="AH184" i="11"/>
  <c r="AJ225" i="11"/>
  <c r="AR225" i="11"/>
  <c r="AZ225" i="11"/>
  <c r="AK225" i="11"/>
  <c r="AS225" i="11"/>
  <c r="BA225" i="11"/>
  <c r="AL225" i="11"/>
  <c r="AT225" i="11"/>
  <c r="AE225" i="11"/>
  <c r="AM225" i="11"/>
  <c r="AU225" i="11"/>
  <c r="AI225" i="11"/>
  <c r="AY225" i="11"/>
  <c r="AN225" i="11"/>
  <c r="AO225" i="11"/>
  <c r="AP225" i="11"/>
  <c r="AQ225" i="11"/>
  <c r="AF225" i="11"/>
  <c r="AV225" i="11"/>
  <c r="AG225" i="11"/>
  <c r="AW225" i="11"/>
  <c r="AH225" i="11"/>
  <c r="AX225" i="11"/>
  <c r="AJ193" i="11"/>
  <c r="AR193" i="11"/>
  <c r="AZ193" i="11"/>
  <c r="AK193" i="11"/>
  <c r="AS193" i="11"/>
  <c r="BA193" i="11"/>
  <c r="AL193" i="11"/>
  <c r="AT193" i="11"/>
  <c r="AE193" i="11"/>
  <c r="AM193" i="11"/>
  <c r="AU193" i="11"/>
  <c r="AF193" i="11"/>
  <c r="AN193" i="11"/>
  <c r="AV193" i="11"/>
  <c r="AH193" i="11"/>
  <c r="AP193" i="11"/>
  <c r="AX193" i="11"/>
  <c r="AG193" i="11"/>
  <c r="AI193" i="11"/>
  <c r="AO193" i="11"/>
  <c r="AQ193" i="11"/>
  <c r="AW193" i="11"/>
  <c r="AY193" i="11"/>
  <c r="AE251" i="11"/>
  <c r="AM251" i="11"/>
  <c r="AU251" i="11"/>
  <c r="AF251" i="11"/>
  <c r="AN251" i="11"/>
  <c r="AV251" i="11"/>
  <c r="AG251" i="11"/>
  <c r="AO251" i="11"/>
  <c r="AW251" i="11"/>
  <c r="AH251" i="11"/>
  <c r="AP251" i="11"/>
  <c r="AX251" i="11"/>
  <c r="AI251" i="11"/>
  <c r="AQ251" i="11"/>
  <c r="AY251" i="11"/>
  <c r="AJ251" i="11"/>
  <c r="AR251" i="11"/>
  <c r="AZ251" i="11"/>
  <c r="AK251" i="11"/>
  <c r="AS251" i="11"/>
  <c r="BA251" i="11"/>
  <c r="AT251" i="11"/>
  <c r="AL251" i="11"/>
  <c r="AG238" i="11"/>
  <c r="AO238" i="11"/>
  <c r="AW238" i="11"/>
  <c r="AI238" i="11"/>
  <c r="AK238" i="11"/>
  <c r="AT238" i="11"/>
  <c r="AL238" i="11"/>
  <c r="AU238" i="11"/>
  <c r="AM238" i="11"/>
  <c r="AV238" i="11"/>
  <c r="AN238" i="11"/>
  <c r="AX238" i="11"/>
  <c r="AE238" i="11"/>
  <c r="AP238" i="11"/>
  <c r="AY238" i="11"/>
  <c r="AF238" i="11"/>
  <c r="AQ238" i="11"/>
  <c r="AZ238" i="11"/>
  <c r="AH238" i="11"/>
  <c r="AR238" i="11"/>
  <c r="BA238" i="11"/>
  <c r="AJ238" i="11"/>
  <c r="AS238" i="11"/>
  <c r="AI127" i="11"/>
  <c r="AQ127" i="11"/>
  <c r="AY127" i="11"/>
  <c r="AJ127" i="11"/>
  <c r="AR127" i="11"/>
  <c r="AZ127" i="11"/>
  <c r="AK127" i="11"/>
  <c r="AS127" i="11"/>
  <c r="BA127" i="11"/>
  <c r="AH127" i="11"/>
  <c r="AV127" i="11"/>
  <c r="AL127" i="11"/>
  <c r="AW127" i="11"/>
  <c r="AM127" i="11"/>
  <c r="AX127" i="11"/>
  <c r="AN127" i="11"/>
  <c r="AO127" i="11"/>
  <c r="AE127" i="11"/>
  <c r="AP127" i="11"/>
  <c r="AF127" i="11"/>
  <c r="AT127" i="11"/>
  <c r="AU127" i="11"/>
  <c r="AG127" i="11"/>
  <c r="AF205" i="11"/>
  <c r="AN205" i="11"/>
  <c r="AV205" i="11"/>
  <c r="AG205" i="11"/>
  <c r="AO205" i="11"/>
  <c r="AW205" i="11"/>
  <c r="AH205" i="11"/>
  <c r="AP205" i="11"/>
  <c r="AX205" i="11"/>
  <c r="AI205" i="11"/>
  <c r="AQ205" i="11"/>
  <c r="AY205" i="11"/>
  <c r="AJ205" i="11"/>
  <c r="AR205" i="11"/>
  <c r="AZ205" i="11"/>
  <c r="AM205" i="11"/>
  <c r="AS205" i="11"/>
  <c r="AT205" i="11"/>
  <c r="AU205" i="11"/>
  <c r="BA205" i="11"/>
  <c r="AE205" i="11"/>
  <c r="AK205" i="11"/>
  <c r="AL205" i="11"/>
  <c r="AL130" i="11"/>
  <c r="AT130" i="11"/>
  <c r="AE130" i="11"/>
  <c r="AM130" i="11"/>
  <c r="AU130" i="11"/>
  <c r="AF130" i="11"/>
  <c r="AP130" i="11"/>
  <c r="AZ130" i="11"/>
  <c r="AG130" i="11"/>
  <c r="AQ130" i="11"/>
  <c r="BA130" i="11"/>
  <c r="AH130" i="11"/>
  <c r="AR130" i="11"/>
  <c r="AI130" i="11"/>
  <c r="AS130" i="11"/>
  <c r="AJ130" i="11"/>
  <c r="AV130" i="11"/>
  <c r="AK130" i="11"/>
  <c r="AW130" i="11"/>
  <c r="AN130" i="11"/>
  <c r="AX130" i="11"/>
  <c r="AO130" i="11"/>
  <c r="AY130" i="11"/>
  <c r="AG230" i="11"/>
  <c r="AO230" i="11"/>
  <c r="AW230" i="11"/>
  <c r="AH230" i="11"/>
  <c r="AP230" i="11"/>
  <c r="AX230" i="11"/>
  <c r="AI230" i="11"/>
  <c r="AQ230" i="11"/>
  <c r="AY230" i="11"/>
  <c r="AJ230" i="11"/>
  <c r="AR230" i="11"/>
  <c r="AZ230" i="11"/>
  <c r="AF230" i="11"/>
  <c r="AV230" i="11"/>
  <c r="AK230" i="11"/>
  <c r="BA230" i="11"/>
  <c r="AL230" i="11"/>
  <c r="AM230" i="11"/>
  <c r="AN230" i="11"/>
  <c r="AS230" i="11"/>
  <c r="AT230" i="11"/>
  <c r="AE230" i="11"/>
  <c r="AU230" i="11"/>
  <c r="AI232" i="11"/>
  <c r="AQ232" i="11"/>
  <c r="AY232" i="11"/>
  <c r="AJ232" i="11"/>
  <c r="AR232" i="11"/>
  <c r="AZ232" i="11"/>
  <c r="AK232" i="11"/>
  <c r="AS232" i="11"/>
  <c r="BA232" i="11"/>
  <c r="AL232" i="11"/>
  <c r="AT232" i="11"/>
  <c r="AH232" i="11"/>
  <c r="AX232" i="11"/>
  <c r="AM232" i="11"/>
  <c r="AN232" i="11"/>
  <c r="AO232" i="11"/>
  <c r="AP232" i="11"/>
  <c r="AE232" i="11"/>
  <c r="AU232" i="11"/>
  <c r="AF232" i="11"/>
  <c r="AV232" i="11"/>
  <c r="AG232" i="11"/>
  <c r="AW232" i="11"/>
  <c r="AI200" i="11"/>
  <c r="AQ200" i="11"/>
  <c r="AY200" i="11"/>
  <c r="AJ200" i="11"/>
  <c r="AR200" i="11"/>
  <c r="AZ200" i="11"/>
  <c r="AK200" i="11"/>
  <c r="AS200" i="11"/>
  <c r="BA200" i="11"/>
  <c r="AL200" i="11"/>
  <c r="AT200" i="11"/>
  <c r="AE200" i="11"/>
  <c r="AM200" i="11"/>
  <c r="AU200" i="11"/>
  <c r="AW200" i="11"/>
  <c r="AF200" i="11"/>
  <c r="AX200" i="11"/>
  <c r="AG200" i="11"/>
  <c r="AH200" i="11"/>
  <c r="AN200" i="11"/>
  <c r="AO200" i="11"/>
  <c r="AP200" i="11"/>
  <c r="AV200" i="11"/>
  <c r="AG64" i="11"/>
  <c r="AK64" i="11"/>
  <c r="AN64" i="11"/>
  <c r="AV64" i="11"/>
  <c r="AE64" i="11"/>
  <c r="AO64" i="11"/>
  <c r="AW64" i="11"/>
  <c r="AF64" i="11"/>
  <c r="AP64" i="11"/>
  <c r="AX64" i="11"/>
  <c r="AH64" i="11"/>
  <c r="AQ64" i="11"/>
  <c r="AY64" i="11"/>
  <c r="AI64" i="11"/>
  <c r="AR64" i="11"/>
  <c r="AZ64" i="11"/>
  <c r="AJ64" i="11"/>
  <c r="AS64" i="11"/>
  <c r="BA64" i="11"/>
  <c r="AL64" i="11"/>
  <c r="AT64" i="11"/>
  <c r="AM64" i="11"/>
  <c r="AU64" i="11"/>
  <c r="AH191" i="11"/>
  <c r="AP191" i="11"/>
  <c r="AX191" i="11"/>
  <c r="AI191" i="11"/>
  <c r="AQ191" i="11"/>
  <c r="AY191" i="11"/>
  <c r="AJ191" i="11"/>
  <c r="AR191" i="11"/>
  <c r="AZ191" i="11"/>
  <c r="AK191" i="11"/>
  <c r="AS191" i="11"/>
  <c r="BA191" i="11"/>
  <c r="AL191" i="11"/>
  <c r="AT191" i="11"/>
  <c r="AF191" i="11"/>
  <c r="AN191" i="11"/>
  <c r="AV191" i="11"/>
  <c r="AM191" i="11"/>
  <c r="AO191" i="11"/>
  <c r="AU191" i="11"/>
  <c r="AW191" i="11"/>
  <c r="AE191" i="11"/>
  <c r="AG191" i="11"/>
  <c r="AK194" i="11"/>
  <c r="AS194" i="11"/>
  <c r="BA194" i="11"/>
  <c r="AL194" i="11"/>
  <c r="AT194" i="11"/>
  <c r="AE194" i="11"/>
  <c r="AM194" i="11"/>
  <c r="AU194" i="11"/>
  <c r="AF194" i="11"/>
  <c r="AN194" i="11"/>
  <c r="AV194" i="11"/>
  <c r="AG194" i="11"/>
  <c r="AO194" i="11"/>
  <c r="AW194" i="11"/>
  <c r="AI194" i="11"/>
  <c r="AQ194" i="11"/>
  <c r="AY194" i="11"/>
  <c r="AH194" i="11"/>
  <c r="AJ194" i="11"/>
  <c r="AP194" i="11"/>
  <c r="AR194" i="11"/>
  <c r="AX194" i="11"/>
  <c r="AZ194" i="11"/>
  <c r="AF6" i="11"/>
  <c r="AN6" i="11"/>
  <c r="AV6" i="11"/>
  <c r="AG6" i="11"/>
  <c r="AO6" i="11"/>
  <c r="AW6" i="11"/>
  <c r="AH6" i="11"/>
  <c r="AP6" i="11"/>
  <c r="AX6" i="11"/>
  <c r="AI6" i="11"/>
  <c r="AQ6" i="11"/>
  <c r="AY6" i="11"/>
  <c r="AJ6" i="11"/>
  <c r="AT6" i="11"/>
  <c r="AU6" i="11"/>
  <c r="AE6" i="11"/>
  <c r="AZ6" i="11"/>
  <c r="AK6" i="11"/>
  <c r="BA6" i="11"/>
  <c r="AL6" i="11"/>
  <c r="AR6" i="11"/>
  <c r="AM6" i="11"/>
  <c r="AS6" i="11"/>
  <c r="AH223" i="11"/>
  <c r="AP223" i="11"/>
  <c r="AX223" i="11"/>
  <c r="AI223" i="11"/>
  <c r="AQ223" i="11"/>
  <c r="AY223" i="11"/>
  <c r="AJ223" i="11"/>
  <c r="AR223" i="11"/>
  <c r="AZ223" i="11"/>
  <c r="AK223" i="11"/>
  <c r="AS223" i="11"/>
  <c r="BA223" i="11"/>
  <c r="AG223" i="11"/>
  <c r="AW223" i="11"/>
  <c r="AL223" i="11"/>
  <c r="AM223" i="11"/>
  <c r="AN223" i="11"/>
  <c r="AO223" i="11"/>
  <c r="AT223" i="11"/>
  <c r="AE223" i="11"/>
  <c r="AU223" i="11"/>
  <c r="AF223" i="11"/>
  <c r="AV223" i="11"/>
  <c r="AF96" i="11"/>
  <c r="AN96" i="11"/>
  <c r="AV96" i="11"/>
  <c r="AG96" i="11"/>
  <c r="AO96" i="11"/>
  <c r="AW96" i="11"/>
  <c r="AH96" i="11"/>
  <c r="AP96" i="11"/>
  <c r="AX96" i="11"/>
  <c r="AI96" i="11"/>
  <c r="AQ96" i="11"/>
  <c r="AY96" i="11"/>
  <c r="AJ96" i="11"/>
  <c r="AR96" i="11"/>
  <c r="AZ96" i="11"/>
  <c r="AK96" i="11"/>
  <c r="AS96" i="11"/>
  <c r="BA96" i="11"/>
  <c r="AL96" i="11"/>
  <c r="AT96" i="11"/>
  <c r="AM96" i="11"/>
  <c r="AU96" i="11"/>
  <c r="AE96" i="11"/>
  <c r="AJ209" i="11"/>
  <c r="AR209" i="11"/>
  <c r="AZ209" i="11"/>
  <c r="AK209" i="11"/>
  <c r="AS209" i="11"/>
  <c r="BA209" i="11"/>
  <c r="AL209" i="11"/>
  <c r="AT209" i="11"/>
  <c r="AE209" i="11"/>
  <c r="AM209" i="11"/>
  <c r="AU209" i="11"/>
  <c r="AI209" i="11"/>
  <c r="AY209" i="11"/>
  <c r="AN209" i="11"/>
  <c r="AO209" i="11"/>
  <c r="AP209" i="11"/>
  <c r="AQ209" i="11"/>
  <c r="AF209" i="11"/>
  <c r="AV209" i="11"/>
  <c r="AG209" i="11"/>
  <c r="AW209" i="11"/>
  <c r="AX209" i="11"/>
  <c r="AH209" i="11"/>
  <c r="AK226" i="11"/>
  <c r="AS226" i="11"/>
  <c r="BA226" i="11"/>
  <c r="AL226" i="11"/>
  <c r="AT226" i="11"/>
  <c r="AE226" i="11"/>
  <c r="AM226" i="11"/>
  <c r="AU226" i="11"/>
  <c r="AF226" i="11"/>
  <c r="AN226" i="11"/>
  <c r="AV226" i="11"/>
  <c r="AR226" i="11"/>
  <c r="AG226" i="11"/>
  <c r="AW226" i="11"/>
  <c r="AH226" i="11"/>
  <c r="AX226" i="11"/>
  <c r="AI226" i="11"/>
  <c r="AY226" i="11"/>
  <c r="AJ226" i="11"/>
  <c r="AZ226" i="11"/>
  <c r="AO226" i="11"/>
  <c r="AP226" i="11"/>
  <c r="AQ226" i="11"/>
  <c r="AE48" i="11"/>
  <c r="AM48" i="11"/>
  <c r="AU48" i="11"/>
  <c r="AF48" i="11"/>
  <c r="AN48" i="11"/>
  <c r="AV48" i="11"/>
  <c r="AG48" i="11"/>
  <c r="AO48" i="11"/>
  <c r="AW48" i="11"/>
  <c r="AH48" i="11"/>
  <c r="AP48" i="11"/>
  <c r="AX48" i="11"/>
  <c r="AI48" i="11"/>
  <c r="AQ48" i="11"/>
  <c r="AY48" i="11"/>
  <c r="AK48" i="11"/>
  <c r="AS48" i="11"/>
  <c r="BA48" i="11"/>
  <c r="AR48" i="11"/>
  <c r="AT48" i="11"/>
  <c r="AZ48" i="11"/>
  <c r="AJ48" i="11"/>
  <c r="AL48" i="11"/>
  <c r="AK11" i="11"/>
  <c r="AS11" i="11"/>
  <c r="BA11" i="11"/>
  <c r="AL11" i="11"/>
  <c r="AT11" i="11"/>
  <c r="AE11" i="11"/>
  <c r="AM11" i="11"/>
  <c r="AU11" i="11"/>
  <c r="AF11" i="11"/>
  <c r="AN11" i="11"/>
  <c r="AV11" i="11"/>
  <c r="AQ11" i="11"/>
  <c r="AR11" i="11"/>
  <c r="AG11" i="11"/>
  <c r="AW11" i="11"/>
  <c r="AH11" i="11"/>
  <c r="AX11" i="11"/>
  <c r="AI11" i="11"/>
  <c r="AY11" i="11"/>
  <c r="AO11" i="11"/>
  <c r="AZ11" i="11"/>
  <c r="AJ11" i="11"/>
  <c r="AP11" i="11"/>
  <c r="AK54" i="11"/>
  <c r="AS54" i="11"/>
  <c r="BA54" i="11"/>
  <c r="AL54" i="11"/>
  <c r="AT54" i="11"/>
  <c r="AE54" i="11"/>
  <c r="AM54" i="11"/>
  <c r="AU54" i="11"/>
  <c r="AF54" i="11"/>
  <c r="AN54" i="11"/>
  <c r="AV54" i="11"/>
  <c r="AG54" i="11"/>
  <c r="AO54" i="11"/>
  <c r="AW54" i="11"/>
  <c r="AI54" i="11"/>
  <c r="AQ54" i="11"/>
  <c r="AY54" i="11"/>
  <c r="AH54" i="11"/>
  <c r="AJ54" i="11"/>
  <c r="AP54" i="11"/>
  <c r="AR54" i="11"/>
  <c r="AX54" i="11"/>
  <c r="AZ54" i="11"/>
  <c r="AJ18" i="11"/>
  <c r="AR18" i="11"/>
  <c r="AZ18" i="11"/>
  <c r="AK18" i="11"/>
  <c r="AS18" i="11"/>
  <c r="BA18" i="11"/>
  <c r="AL18" i="11"/>
  <c r="AT18" i="11"/>
  <c r="AE18" i="11"/>
  <c r="AM18" i="11"/>
  <c r="AU18" i="11"/>
  <c r="AP18" i="11"/>
  <c r="AQ18" i="11"/>
  <c r="AF18" i="11"/>
  <c r="AV18" i="11"/>
  <c r="AG18" i="11"/>
  <c r="AW18" i="11"/>
  <c r="AH18" i="11"/>
  <c r="AX18" i="11"/>
  <c r="AN18" i="11"/>
  <c r="AI18" i="11"/>
  <c r="AO18" i="11"/>
  <c r="AY18" i="11"/>
  <c r="AH35" i="11"/>
  <c r="AP35" i="11"/>
  <c r="AX35" i="11"/>
  <c r="AI35" i="11"/>
  <c r="AQ35" i="11"/>
  <c r="AY35" i="11"/>
  <c r="AJ35" i="11"/>
  <c r="AR35" i="11"/>
  <c r="AZ35" i="11"/>
  <c r="AK35" i="11"/>
  <c r="AS35" i="11"/>
  <c r="BA35" i="11"/>
  <c r="AL35" i="11"/>
  <c r="AT35" i="11"/>
  <c r="AF35" i="11"/>
  <c r="AN35" i="11"/>
  <c r="AV35" i="11"/>
  <c r="AE35" i="11"/>
  <c r="AG35" i="11"/>
  <c r="AM35" i="11"/>
  <c r="AO35" i="11"/>
  <c r="AU35" i="11"/>
  <c r="AW35" i="11"/>
  <c r="AJ59" i="11"/>
  <c r="AR59" i="11"/>
  <c r="AZ59" i="11"/>
  <c r="AF59" i="11"/>
  <c r="AN59" i="11"/>
  <c r="AV59" i="11"/>
  <c r="AL59" i="11"/>
  <c r="AW59" i="11"/>
  <c r="AM59" i="11"/>
  <c r="AX59" i="11"/>
  <c r="AO59" i="11"/>
  <c r="AY59" i="11"/>
  <c r="AE59" i="11"/>
  <c r="AP59" i="11"/>
  <c r="BA59" i="11"/>
  <c r="AG59" i="11"/>
  <c r="AQ59" i="11"/>
  <c r="AH59" i="11"/>
  <c r="AS59" i="11"/>
  <c r="AI59" i="11"/>
  <c r="AT59" i="11"/>
  <c r="AU59" i="11"/>
  <c r="AK59" i="11"/>
  <c r="AJ185" i="11"/>
  <c r="AR185" i="11"/>
  <c r="AZ185" i="11"/>
  <c r="AK185" i="11"/>
  <c r="AS185" i="11"/>
  <c r="BA185" i="11"/>
  <c r="AL185" i="11"/>
  <c r="AT185" i="11"/>
  <c r="AE185" i="11"/>
  <c r="AM185" i="11"/>
  <c r="AU185" i="11"/>
  <c r="AF185" i="11"/>
  <c r="AN185" i="11"/>
  <c r="AV185" i="11"/>
  <c r="AH185" i="11"/>
  <c r="AP185" i="11"/>
  <c r="AX185" i="11"/>
  <c r="AW185" i="11"/>
  <c r="AY185" i="11"/>
  <c r="AG185" i="11"/>
  <c r="AI185" i="11"/>
  <c r="AO185" i="11"/>
  <c r="AQ185" i="11"/>
  <c r="AL203" i="11"/>
  <c r="AT203" i="11"/>
  <c r="AE203" i="11"/>
  <c r="AM203" i="11"/>
  <c r="AU203" i="11"/>
  <c r="AF203" i="11"/>
  <c r="AN203" i="11"/>
  <c r="AV203" i="11"/>
  <c r="AG203" i="11"/>
  <c r="AO203" i="11"/>
  <c r="AW203" i="11"/>
  <c r="AH203" i="11"/>
  <c r="AP203" i="11"/>
  <c r="AX203" i="11"/>
  <c r="AR203" i="11"/>
  <c r="AS203" i="11"/>
  <c r="AY203" i="11"/>
  <c r="AZ203" i="11"/>
  <c r="AI203" i="11"/>
  <c r="BA203" i="11"/>
  <c r="AJ203" i="11"/>
  <c r="AK203" i="11"/>
  <c r="AQ203" i="11"/>
  <c r="AE172" i="11"/>
  <c r="AM172" i="11"/>
  <c r="AU172" i="11"/>
  <c r="AF172" i="11"/>
  <c r="AN172" i="11"/>
  <c r="AV172" i="11"/>
  <c r="AG172" i="11"/>
  <c r="AO172" i="11"/>
  <c r="AW172" i="11"/>
  <c r="AH172" i="11"/>
  <c r="AP172" i="11"/>
  <c r="AX172" i="11"/>
  <c r="AI172" i="11"/>
  <c r="AQ172" i="11"/>
  <c r="AY172" i="11"/>
  <c r="AK172" i="11"/>
  <c r="AS172" i="11"/>
  <c r="BA172" i="11"/>
  <c r="H15" i="14" s="1"/>
  <c r="AJ172" i="11"/>
  <c r="AL172" i="11"/>
  <c r="AR172" i="11"/>
  <c r="AT172" i="11"/>
  <c r="AZ172" i="11"/>
  <c r="AI135" i="11"/>
  <c r="AQ135" i="11"/>
  <c r="AY135" i="11"/>
  <c r="AJ135" i="11"/>
  <c r="AR135" i="11"/>
  <c r="AZ135" i="11"/>
  <c r="AG135" i="11"/>
  <c r="AS135" i="11"/>
  <c r="AH135" i="11"/>
  <c r="AT135" i="11"/>
  <c r="AK135" i="11"/>
  <c r="AU135" i="11"/>
  <c r="AL135" i="11"/>
  <c r="AV135" i="11"/>
  <c r="AM135" i="11"/>
  <c r="AW135" i="11"/>
  <c r="AE135" i="11"/>
  <c r="AO135" i="11"/>
  <c r="BA135" i="11"/>
  <c r="AN135" i="11"/>
  <c r="AP135" i="11"/>
  <c r="AX135" i="11"/>
  <c r="AF135" i="11"/>
  <c r="AH151" i="11"/>
  <c r="AP151" i="11"/>
  <c r="AX151" i="11"/>
  <c r="AI151" i="11"/>
  <c r="AQ151" i="11"/>
  <c r="AY151" i="11"/>
  <c r="AJ151" i="11"/>
  <c r="AR151" i="11"/>
  <c r="AZ151" i="11"/>
  <c r="AK151" i="11"/>
  <c r="AS151" i="11"/>
  <c r="BA151" i="11"/>
  <c r="AL151" i="11"/>
  <c r="AT151" i="11"/>
  <c r="AF151" i="11"/>
  <c r="AN151" i="11"/>
  <c r="AV151" i="11"/>
  <c r="AE151" i="11"/>
  <c r="AG151" i="11"/>
  <c r="AM151" i="11"/>
  <c r="AO151" i="11"/>
  <c r="AU151" i="11"/>
  <c r="AW151" i="11"/>
  <c r="AL250" i="11"/>
  <c r="AT250" i="11"/>
  <c r="AE250" i="11"/>
  <c r="AM250" i="11"/>
  <c r="AU250" i="11"/>
  <c r="AF250" i="11"/>
  <c r="AN250" i="11"/>
  <c r="AV250" i="11"/>
  <c r="AG250" i="11"/>
  <c r="AO250" i="11"/>
  <c r="AW250" i="11"/>
  <c r="AH250" i="11"/>
  <c r="AP250" i="11"/>
  <c r="AX250" i="11"/>
  <c r="AI250" i="11"/>
  <c r="AQ250" i="11"/>
  <c r="AY250" i="11"/>
  <c r="AJ250" i="11"/>
  <c r="AR250" i="11"/>
  <c r="AZ250" i="11"/>
  <c r="AK250" i="11"/>
  <c r="AS250" i="11"/>
  <c r="BA250" i="11"/>
  <c r="AJ217" i="11"/>
  <c r="AR217" i="11"/>
  <c r="AZ217" i="11"/>
  <c r="AK217" i="11"/>
  <c r="AS217" i="11"/>
  <c r="BA217" i="11"/>
  <c r="AL217" i="11"/>
  <c r="AT217" i="11"/>
  <c r="AE217" i="11"/>
  <c r="AM217" i="11"/>
  <c r="AU217" i="11"/>
  <c r="AQ217" i="11"/>
  <c r="AF217" i="11"/>
  <c r="AV217" i="11"/>
  <c r="AG217" i="11"/>
  <c r="AW217" i="11"/>
  <c r="AH217" i="11"/>
  <c r="AX217" i="11"/>
  <c r="AI217" i="11"/>
  <c r="AY217" i="11"/>
  <c r="AN217" i="11"/>
  <c r="AO217" i="11"/>
  <c r="AP217" i="11"/>
  <c r="AJ120" i="11"/>
  <c r="AR120" i="11"/>
  <c r="AZ120" i="11"/>
  <c r="AK120" i="11"/>
  <c r="AS120" i="11"/>
  <c r="BA120" i="11"/>
  <c r="AL120" i="11"/>
  <c r="AT120" i="11"/>
  <c r="AE120" i="11"/>
  <c r="AM120" i="11"/>
  <c r="AU120" i="11"/>
  <c r="AH120" i="11"/>
  <c r="AP120" i="11"/>
  <c r="AX120" i="11"/>
  <c r="AI120" i="11"/>
  <c r="AQ120" i="11"/>
  <c r="AY120" i="11"/>
  <c r="AF120" i="11"/>
  <c r="AG120" i="11"/>
  <c r="AN120" i="11"/>
  <c r="AO120" i="11"/>
  <c r="AV120" i="11"/>
  <c r="AW120" i="11"/>
  <c r="AI144" i="11"/>
  <c r="AQ144" i="11"/>
  <c r="AY144" i="11"/>
  <c r="AJ144" i="11"/>
  <c r="AR144" i="11"/>
  <c r="AZ144" i="11"/>
  <c r="AK144" i="11"/>
  <c r="AS144" i="11"/>
  <c r="BA144" i="11"/>
  <c r="AL144" i="11"/>
  <c r="AT144" i="11"/>
  <c r="AE144" i="11"/>
  <c r="AM144" i="11"/>
  <c r="AU144" i="11"/>
  <c r="AG144" i="11"/>
  <c r="AO144" i="11"/>
  <c r="AW144" i="11"/>
  <c r="AF144" i="11"/>
  <c r="AH144" i="11"/>
  <c r="AN144" i="11"/>
  <c r="AP144" i="11"/>
  <c r="AV144" i="11"/>
  <c r="AX144" i="11"/>
  <c r="AG97" i="11"/>
  <c r="AO97" i="11"/>
  <c r="AW97" i="11"/>
  <c r="AH97" i="11"/>
  <c r="AP97" i="11"/>
  <c r="AX97" i="11"/>
  <c r="AI97" i="11"/>
  <c r="AQ97" i="11"/>
  <c r="AY97" i="11"/>
  <c r="AJ97" i="11"/>
  <c r="AR97" i="11"/>
  <c r="AZ97" i="11"/>
  <c r="AK97" i="11"/>
  <c r="AS97" i="11"/>
  <c r="BA97" i="11"/>
  <c r="AL97" i="11"/>
  <c r="AT97" i="11"/>
  <c r="AE97" i="11"/>
  <c r="AM97" i="11"/>
  <c r="AU97" i="11"/>
  <c r="AF97" i="11"/>
  <c r="AN97" i="11"/>
  <c r="AV97" i="11"/>
  <c r="AF221" i="11"/>
  <c r="AN221" i="11"/>
  <c r="AV221" i="11"/>
  <c r="AG221" i="11"/>
  <c r="AO221" i="11"/>
  <c r="AW221" i="11"/>
  <c r="AH221" i="11"/>
  <c r="AP221" i="11"/>
  <c r="AX221" i="11"/>
  <c r="AI221" i="11"/>
  <c r="AQ221" i="11"/>
  <c r="AY221" i="11"/>
  <c r="AE221" i="11"/>
  <c r="AU221" i="11"/>
  <c r="AJ221" i="11"/>
  <c r="AZ221" i="11"/>
  <c r="AK221" i="11"/>
  <c r="BA221" i="11"/>
  <c r="AL221" i="11"/>
  <c r="AM221" i="11"/>
  <c r="AR221" i="11"/>
  <c r="AS221" i="11"/>
  <c r="AT221" i="11"/>
  <c r="AG158" i="11"/>
  <c r="AO158" i="11"/>
  <c r="AW158" i="11"/>
  <c r="AH158" i="11"/>
  <c r="AP158" i="11"/>
  <c r="AX158" i="11"/>
  <c r="AI158" i="11"/>
  <c r="AQ158" i="11"/>
  <c r="AY158" i="11"/>
  <c r="AJ158" i="11"/>
  <c r="AR158" i="11"/>
  <c r="AZ158" i="11"/>
  <c r="AK158" i="11"/>
  <c r="AS158" i="11"/>
  <c r="BA158" i="11"/>
  <c r="AE158" i="11"/>
  <c r="AM158" i="11"/>
  <c r="AU158" i="11"/>
  <c r="AF158" i="11"/>
  <c r="AL158" i="11"/>
  <c r="AN158" i="11"/>
  <c r="AT158" i="11"/>
  <c r="AV158" i="11"/>
  <c r="AI192" i="11"/>
  <c r="AQ192" i="11"/>
  <c r="AY192" i="11"/>
  <c r="AJ192" i="11"/>
  <c r="AR192" i="11"/>
  <c r="AZ192" i="11"/>
  <c r="AK192" i="11"/>
  <c r="AS192" i="11"/>
  <c r="BA192" i="11"/>
  <c r="AL192" i="11"/>
  <c r="AT192" i="11"/>
  <c r="AE192" i="11"/>
  <c r="AM192" i="11"/>
  <c r="AU192" i="11"/>
  <c r="AG192" i="11"/>
  <c r="AO192" i="11"/>
  <c r="AW192" i="11"/>
  <c r="AV192" i="11"/>
  <c r="AX192" i="11"/>
  <c r="AF192" i="11"/>
  <c r="AH192" i="11"/>
  <c r="AN192" i="11"/>
  <c r="AP192" i="11"/>
  <c r="AL61" i="11"/>
  <c r="AT61" i="11"/>
  <c r="AH61" i="11"/>
  <c r="AP61" i="11"/>
  <c r="AX61" i="11"/>
  <c r="AI61" i="11"/>
  <c r="AS61" i="11"/>
  <c r="AJ61" i="11"/>
  <c r="AU61" i="11"/>
  <c r="AK61" i="11"/>
  <c r="AV61" i="11"/>
  <c r="AM61" i="11"/>
  <c r="AW61" i="11"/>
  <c r="AN61" i="11"/>
  <c r="AY61" i="11"/>
  <c r="AE61" i="11"/>
  <c r="AO61" i="11"/>
  <c r="AZ61" i="11"/>
  <c r="AF61" i="11"/>
  <c r="AQ61" i="11"/>
  <c r="BA61" i="11"/>
  <c r="AG61" i="11"/>
  <c r="AR61" i="11"/>
  <c r="AI255" i="11"/>
  <c r="AQ255" i="11"/>
  <c r="AY255" i="11"/>
  <c r="AJ255" i="11"/>
  <c r="AR255" i="11"/>
  <c r="AZ255" i="11"/>
  <c r="AK255" i="11"/>
  <c r="AS255" i="11"/>
  <c r="BA255" i="11"/>
  <c r="AL255" i="11"/>
  <c r="AT255" i="11"/>
  <c r="AE255" i="11"/>
  <c r="AM255" i="11"/>
  <c r="AU255" i="11"/>
  <c r="AF255" i="11"/>
  <c r="AN255" i="11"/>
  <c r="AV255" i="11"/>
  <c r="AG255" i="11"/>
  <c r="AO255" i="11"/>
  <c r="AW255" i="11"/>
  <c r="AH255" i="11"/>
  <c r="AP255" i="11"/>
  <c r="AX255" i="11"/>
  <c r="AF132" i="11"/>
  <c r="AN132" i="11"/>
  <c r="AV132" i="11"/>
  <c r="AG132" i="11"/>
  <c r="AO132" i="11"/>
  <c r="AW132" i="11"/>
  <c r="AL132" i="11"/>
  <c r="AX132" i="11"/>
  <c r="AM132" i="11"/>
  <c r="AY132" i="11"/>
  <c r="AP132" i="11"/>
  <c r="AZ132" i="11"/>
  <c r="AE132" i="11"/>
  <c r="AQ132" i="11"/>
  <c r="BA132" i="11"/>
  <c r="AH132" i="11"/>
  <c r="AR132" i="11"/>
  <c r="AJ132" i="11"/>
  <c r="AT132" i="11"/>
  <c r="AI132" i="11"/>
  <c r="AK132" i="11"/>
  <c r="AS132" i="11"/>
  <c r="AU132" i="11"/>
  <c r="AG198" i="11"/>
  <c r="AO198" i="11"/>
  <c r="AW198" i="11"/>
  <c r="AH198" i="11"/>
  <c r="AP198" i="11"/>
  <c r="AX198" i="11"/>
  <c r="AI198" i="11"/>
  <c r="AQ198" i="11"/>
  <c r="AY198" i="11"/>
  <c r="AJ198" i="11"/>
  <c r="AR198" i="11"/>
  <c r="AZ198" i="11"/>
  <c r="AK198" i="11"/>
  <c r="AS198" i="11"/>
  <c r="BA198" i="11"/>
  <c r="AE198" i="11"/>
  <c r="AF198" i="11"/>
  <c r="AL198" i="11"/>
  <c r="AM198" i="11"/>
  <c r="AN198" i="11"/>
  <c r="AT198" i="11"/>
  <c r="AU198" i="11"/>
  <c r="AV198" i="11"/>
  <c r="AH106" i="11"/>
  <c r="AP106" i="11"/>
  <c r="AX106" i="11"/>
  <c r="AI106" i="11"/>
  <c r="AQ106" i="11"/>
  <c r="AY106" i="11"/>
  <c r="AJ106" i="11"/>
  <c r="AT106" i="11"/>
  <c r="AK106" i="11"/>
  <c r="AU106" i="11"/>
  <c r="AL106" i="11"/>
  <c r="AV106" i="11"/>
  <c r="AM106" i="11"/>
  <c r="AW106" i="11"/>
  <c r="AF106" i="11"/>
  <c r="AR106" i="11"/>
  <c r="AG106" i="11"/>
  <c r="AS106" i="11"/>
  <c r="AN106" i="11"/>
  <c r="AO106" i="11"/>
  <c r="AZ106" i="11"/>
  <c r="BA106" i="11"/>
  <c r="AE106" i="11"/>
  <c r="AF80" i="11"/>
  <c r="AN80" i="11"/>
  <c r="AV80" i="11"/>
  <c r="AG80" i="11"/>
  <c r="AO80" i="11"/>
  <c r="AW80" i="11"/>
  <c r="AH80" i="11"/>
  <c r="AP80" i="11"/>
  <c r="AX80" i="11"/>
  <c r="AI80" i="11"/>
  <c r="AQ80" i="11"/>
  <c r="AY80" i="11"/>
  <c r="AJ80" i="11"/>
  <c r="AR80" i="11"/>
  <c r="AZ80" i="11"/>
  <c r="AK80" i="11"/>
  <c r="AS80" i="11"/>
  <c r="BA80" i="11"/>
  <c r="AL80" i="11"/>
  <c r="AT80" i="11"/>
  <c r="AM80" i="11"/>
  <c r="AU80" i="11"/>
  <c r="AE80" i="11"/>
  <c r="AL39" i="11"/>
  <c r="AT39" i="11"/>
  <c r="AE39" i="11"/>
  <c r="AM39" i="11"/>
  <c r="AU39" i="11"/>
  <c r="AF39" i="11"/>
  <c r="AN39" i="11"/>
  <c r="AV39" i="11"/>
  <c r="AG39" i="11"/>
  <c r="AO39" i="11"/>
  <c r="AW39" i="11"/>
  <c r="AH39" i="11"/>
  <c r="AP39" i="11"/>
  <c r="AX39" i="11"/>
  <c r="AJ39" i="11"/>
  <c r="AR39" i="11"/>
  <c r="AZ39" i="11"/>
  <c r="AI39" i="11"/>
  <c r="AK39" i="11"/>
  <c r="AQ39" i="11"/>
  <c r="AS39" i="11"/>
  <c r="AY39" i="11"/>
  <c r="BA39" i="11"/>
  <c r="AF124" i="11"/>
  <c r="AN124" i="11"/>
  <c r="AV124" i="11"/>
  <c r="AG124" i="11"/>
  <c r="AO124" i="11"/>
  <c r="AW124" i="11"/>
  <c r="AH124" i="11"/>
  <c r="AP124" i="11"/>
  <c r="AX124" i="11"/>
  <c r="AI124" i="11"/>
  <c r="AE124" i="11"/>
  <c r="AM124" i="11"/>
  <c r="AU124" i="11"/>
  <c r="AQ124" i="11"/>
  <c r="AR124" i="11"/>
  <c r="AS124" i="11"/>
  <c r="AT124" i="11"/>
  <c r="AY124" i="11"/>
  <c r="AJ124" i="11"/>
  <c r="AZ124" i="11"/>
  <c r="AK124" i="11"/>
  <c r="BA124" i="11"/>
  <c r="AL124" i="11"/>
  <c r="AL242" i="11"/>
  <c r="AT242" i="11"/>
  <c r="AE242" i="11"/>
  <c r="AM242" i="11"/>
  <c r="AU242" i="11"/>
  <c r="AF242" i="11"/>
  <c r="AN242" i="11"/>
  <c r="AV242" i="11"/>
  <c r="AG242" i="11"/>
  <c r="AO242" i="11"/>
  <c r="AW242" i="11"/>
  <c r="AH242" i="11"/>
  <c r="AP242" i="11"/>
  <c r="AX242" i="11"/>
  <c r="AI242" i="11"/>
  <c r="AQ242" i="11"/>
  <c r="AY242" i="11"/>
  <c r="AJ242" i="11"/>
  <c r="AR242" i="11"/>
  <c r="AZ242" i="11"/>
  <c r="AK242" i="11"/>
  <c r="AS242" i="11"/>
  <c r="BA242" i="11"/>
  <c r="AJ68" i="11"/>
  <c r="AR68" i="11"/>
  <c r="AZ68" i="11"/>
  <c r="AK68" i="11"/>
  <c r="AS68" i="11"/>
  <c r="BA68" i="11"/>
  <c r="AL68" i="11"/>
  <c r="AT68" i="11"/>
  <c r="AE68" i="11"/>
  <c r="AM68" i="11"/>
  <c r="AU68" i="11"/>
  <c r="AF68" i="11"/>
  <c r="AN68" i="11"/>
  <c r="AV68" i="11"/>
  <c r="AG68" i="11"/>
  <c r="AO68" i="11"/>
  <c r="AW68" i="11"/>
  <c r="AH68" i="11"/>
  <c r="AP68" i="11"/>
  <c r="AX68" i="11"/>
  <c r="AQ68" i="11"/>
  <c r="AY68" i="11"/>
  <c r="AI68" i="11"/>
  <c r="AJ45" i="11"/>
  <c r="AR45" i="11"/>
  <c r="AZ45" i="11"/>
  <c r="AK45" i="11"/>
  <c r="AS45" i="11"/>
  <c r="BA45" i="11"/>
  <c r="AL45" i="11"/>
  <c r="AT45" i="11"/>
  <c r="AE45" i="11"/>
  <c r="AM45" i="11"/>
  <c r="AU45" i="11"/>
  <c r="AF45" i="11"/>
  <c r="AN45" i="11"/>
  <c r="AV45" i="11"/>
  <c r="AH45" i="11"/>
  <c r="AP45" i="11"/>
  <c r="AX45" i="11"/>
  <c r="AW45" i="11"/>
  <c r="AY45" i="11"/>
  <c r="AG45" i="11"/>
  <c r="AI45" i="11"/>
  <c r="AO45" i="11"/>
  <c r="AQ45" i="11"/>
  <c r="AH82" i="11"/>
  <c r="AP82" i="11"/>
  <c r="AX82" i="11"/>
  <c r="AI82" i="11"/>
  <c r="AQ82" i="11"/>
  <c r="AY82" i="11"/>
  <c r="AJ82" i="11"/>
  <c r="AR82" i="11"/>
  <c r="AZ82" i="11"/>
  <c r="AK82" i="11"/>
  <c r="AS82" i="11"/>
  <c r="BA82" i="11"/>
  <c r="AL82" i="11"/>
  <c r="AT82" i="11"/>
  <c r="AE82" i="11"/>
  <c r="AM82" i="11"/>
  <c r="AU82" i="11"/>
  <c r="AF82" i="11"/>
  <c r="AN82" i="11"/>
  <c r="AV82" i="11"/>
  <c r="AO82" i="11"/>
  <c r="AW82" i="11"/>
  <c r="AG82" i="11"/>
  <c r="AF14" i="11"/>
  <c r="AN14" i="11"/>
  <c r="AV14" i="11"/>
  <c r="AG14" i="11"/>
  <c r="AO14" i="11"/>
  <c r="AW14" i="11"/>
  <c r="AH14" i="11"/>
  <c r="AP14" i="11"/>
  <c r="AX14" i="11"/>
  <c r="AI14" i="11"/>
  <c r="AQ14" i="11"/>
  <c r="AY14" i="11"/>
  <c r="AL14" i="11"/>
  <c r="AM14" i="11"/>
  <c r="AR14" i="11"/>
  <c r="AS14" i="11"/>
  <c r="AT14" i="11"/>
  <c r="AJ14" i="11"/>
  <c r="AZ14" i="11"/>
  <c r="AU14" i="11"/>
  <c r="BA14" i="11"/>
  <c r="AE14" i="11"/>
  <c r="AK14" i="11"/>
  <c r="AG42" i="11"/>
  <c r="AO42" i="11"/>
  <c r="AW42" i="11"/>
  <c r="AH42" i="11"/>
  <c r="AP42" i="11"/>
  <c r="AX42" i="11"/>
  <c r="AI42" i="11"/>
  <c r="AQ42" i="11"/>
  <c r="AY42" i="11"/>
  <c r="AJ42" i="11"/>
  <c r="AR42" i="11"/>
  <c r="AZ42" i="11"/>
  <c r="AK42" i="11"/>
  <c r="AS42" i="11"/>
  <c r="BA42" i="11"/>
  <c r="AE42" i="11"/>
  <c r="AM42" i="11"/>
  <c r="AU42" i="11"/>
  <c r="AF42" i="11"/>
  <c r="AL42" i="11"/>
  <c r="AN42" i="11"/>
  <c r="AT42" i="11"/>
  <c r="AV42" i="11"/>
  <c r="AK4" i="11"/>
  <c r="AS4" i="11"/>
  <c r="BA4" i="11"/>
  <c r="AL4" i="11"/>
  <c r="AT4" i="11"/>
  <c r="AE4" i="11"/>
  <c r="AM4" i="11"/>
  <c r="AU4" i="11"/>
  <c r="AD4" i="11"/>
  <c r="AF4" i="11"/>
  <c r="AN4" i="11"/>
  <c r="AV4" i="11"/>
  <c r="AI4" i="11"/>
  <c r="AQ4" i="11"/>
  <c r="AY4" i="11"/>
  <c r="AH4" i="11"/>
  <c r="AJ4" i="11"/>
  <c r="AO4" i="11"/>
  <c r="AP4" i="11"/>
  <c r="AR4" i="11"/>
  <c r="AW4" i="11"/>
  <c r="AX4" i="11"/>
  <c r="AG4" i="11"/>
  <c r="AZ4" i="11"/>
  <c r="AL55" i="11"/>
  <c r="AT55" i="11"/>
  <c r="AE55" i="11"/>
  <c r="AM55" i="11"/>
  <c r="AU55" i="11"/>
  <c r="AF55" i="11"/>
  <c r="AN55" i="11"/>
  <c r="AV55" i="11"/>
  <c r="AG55" i="11"/>
  <c r="AO55" i="11"/>
  <c r="AW55" i="11"/>
  <c r="AH55" i="11"/>
  <c r="AP55" i="11"/>
  <c r="AX55" i="11"/>
  <c r="AJ55" i="11"/>
  <c r="AR55" i="11"/>
  <c r="AZ55" i="11"/>
  <c r="AQ55" i="11"/>
  <c r="AS55" i="11"/>
  <c r="AY55" i="11"/>
  <c r="BA55" i="11"/>
  <c r="AI55" i="11"/>
  <c r="AK55" i="11"/>
  <c r="AF72" i="11"/>
  <c r="AN72" i="11"/>
  <c r="AV72" i="11"/>
  <c r="AG72" i="11"/>
  <c r="AO72" i="11"/>
  <c r="AW72" i="11"/>
  <c r="AH72" i="11"/>
  <c r="AP72" i="11"/>
  <c r="AX72" i="11"/>
  <c r="AI72" i="11"/>
  <c r="AQ72" i="11"/>
  <c r="AY72" i="11"/>
  <c r="AJ72" i="11"/>
  <c r="AR72" i="11"/>
  <c r="AZ72" i="11"/>
  <c r="AK72" i="11"/>
  <c r="AS72" i="11"/>
  <c r="BA72" i="11"/>
  <c r="AL72" i="11"/>
  <c r="AT72" i="11"/>
  <c r="AE72" i="11"/>
  <c r="AM72" i="11"/>
  <c r="AU72" i="11"/>
  <c r="AK30" i="11"/>
  <c r="AS30" i="11"/>
  <c r="BA30" i="11"/>
  <c r="AL30" i="11"/>
  <c r="AT30" i="11"/>
  <c r="AE30" i="11"/>
  <c r="AM30" i="11"/>
  <c r="AU30" i="11"/>
  <c r="AF30" i="11"/>
  <c r="AN30" i="11"/>
  <c r="AV30" i="11"/>
  <c r="AG30" i="11"/>
  <c r="AO30" i="11"/>
  <c r="AW30" i="11"/>
  <c r="AI30" i="11"/>
  <c r="AQ30" i="11"/>
  <c r="AY30" i="11"/>
  <c r="AP30" i="11"/>
  <c r="AR30" i="11"/>
  <c r="AX30" i="11"/>
  <c r="AZ30" i="11"/>
  <c r="AH30" i="11"/>
  <c r="AJ30" i="11"/>
  <c r="AH43" i="11"/>
  <c r="AP43" i="11"/>
  <c r="AX43" i="11"/>
  <c r="AI43" i="11"/>
  <c r="AQ43" i="11"/>
  <c r="AY43" i="11"/>
  <c r="AJ43" i="11"/>
  <c r="AR43" i="11"/>
  <c r="AZ43" i="11"/>
  <c r="AK43" i="11"/>
  <c r="AS43" i="11"/>
  <c r="BA43" i="11"/>
  <c r="AL43" i="11"/>
  <c r="AT43" i="11"/>
  <c r="AF43" i="11"/>
  <c r="AN43" i="11"/>
  <c r="AV43" i="11"/>
  <c r="AE43" i="11"/>
  <c r="AG43" i="11"/>
  <c r="AM43" i="11"/>
  <c r="AO43" i="11"/>
  <c r="AU43" i="11"/>
  <c r="AW43" i="11"/>
  <c r="AE71" i="11"/>
  <c r="AM71" i="11"/>
  <c r="AU71" i="11"/>
  <c r="AF71" i="11"/>
  <c r="AN71" i="11"/>
  <c r="AV71" i="11"/>
  <c r="AG71" i="11"/>
  <c r="AO71" i="11"/>
  <c r="AW71" i="11"/>
  <c r="AH71" i="11"/>
  <c r="AP71" i="11"/>
  <c r="AX71" i="11"/>
  <c r="AI71" i="11"/>
  <c r="AQ71" i="11"/>
  <c r="AY71" i="11"/>
  <c r="AJ71" i="11"/>
  <c r="AR71" i="11"/>
  <c r="AZ71" i="11"/>
  <c r="AK71" i="11"/>
  <c r="AS71" i="11"/>
  <c r="BA71" i="11"/>
  <c r="AL71" i="11"/>
  <c r="AT71" i="11"/>
  <c r="AH159" i="11"/>
  <c r="AP159" i="11"/>
  <c r="AX159" i="11"/>
  <c r="AI159" i="11"/>
  <c r="AQ159" i="11"/>
  <c r="AY159" i="11"/>
  <c r="AJ159" i="11"/>
  <c r="AR159" i="11"/>
  <c r="AZ159" i="11"/>
  <c r="AK159" i="11"/>
  <c r="AS159" i="11"/>
  <c r="BA159" i="11"/>
  <c r="AL159" i="11"/>
  <c r="AT159" i="11"/>
  <c r="AF159" i="11"/>
  <c r="AN159" i="11"/>
  <c r="AV159" i="11"/>
  <c r="AM159" i="11"/>
  <c r="AO159" i="11"/>
  <c r="AU159" i="11"/>
  <c r="AW159" i="11"/>
  <c r="AE159" i="11"/>
  <c r="AG159" i="11"/>
  <c r="AK249" i="11"/>
  <c r="AS249" i="11"/>
  <c r="BA249" i="11"/>
  <c r="AL249" i="11"/>
  <c r="AT249" i="11"/>
  <c r="AE249" i="11"/>
  <c r="AM249" i="11"/>
  <c r="AU249" i="11"/>
  <c r="AF249" i="11"/>
  <c r="AN249" i="11"/>
  <c r="AV249" i="11"/>
  <c r="AG249" i="11"/>
  <c r="AO249" i="11"/>
  <c r="AW249" i="11"/>
  <c r="AH249" i="11"/>
  <c r="AP249" i="11"/>
  <c r="AX249" i="11"/>
  <c r="AI249" i="11"/>
  <c r="AQ249" i="11"/>
  <c r="AY249" i="11"/>
  <c r="AJ249" i="11"/>
  <c r="AR249" i="11"/>
  <c r="AZ249" i="11"/>
  <c r="AE87" i="11"/>
  <c r="AM87" i="11"/>
  <c r="AU87" i="11"/>
  <c r="AF87" i="11"/>
  <c r="AN87" i="11"/>
  <c r="AV87" i="11"/>
  <c r="AG87" i="11"/>
  <c r="AO87" i="11"/>
  <c r="AW87" i="11"/>
  <c r="AH87" i="11"/>
  <c r="AP87" i="11"/>
  <c r="AX87" i="11"/>
  <c r="AI87" i="11"/>
  <c r="AQ87" i="11"/>
  <c r="AY87" i="11"/>
  <c r="AJ87" i="11"/>
  <c r="AR87" i="11"/>
  <c r="AZ87" i="11"/>
  <c r="AK87" i="11"/>
  <c r="AS87" i="11"/>
  <c r="BA87" i="11"/>
  <c r="AL87" i="11"/>
  <c r="AT87" i="11"/>
  <c r="AL163" i="11"/>
  <c r="AT163" i="11"/>
  <c r="AE163" i="11"/>
  <c r="AM163" i="11"/>
  <c r="AU163" i="11"/>
  <c r="AF163" i="11"/>
  <c r="AN163" i="11"/>
  <c r="AV163" i="11"/>
  <c r="AG163" i="11"/>
  <c r="AO163" i="11"/>
  <c r="AW163" i="11"/>
  <c r="AH163" i="11"/>
  <c r="AP163" i="11"/>
  <c r="AX163" i="11"/>
  <c r="AJ163" i="11"/>
  <c r="AR163" i="11"/>
  <c r="AZ163" i="11"/>
  <c r="AQ163" i="11"/>
  <c r="AS163" i="11"/>
  <c r="AY163" i="11"/>
  <c r="BA163" i="11"/>
  <c r="AI163" i="11"/>
  <c r="AK163" i="11"/>
  <c r="AJ169" i="11"/>
  <c r="AR169" i="11"/>
  <c r="AZ169" i="11"/>
  <c r="AK169" i="11"/>
  <c r="AS169" i="11"/>
  <c r="BA169" i="11"/>
  <c r="AL169" i="11"/>
  <c r="AT169" i="11"/>
  <c r="AE169" i="11"/>
  <c r="AM169" i="11"/>
  <c r="AU169" i="11"/>
  <c r="AF169" i="11"/>
  <c r="AN169" i="11"/>
  <c r="AV169" i="11"/>
  <c r="AH169" i="11"/>
  <c r="AP169" i="11"/>
  <c r="AX169" i="11"/>
  <c r="AG169" i="11"/>
  <c r="AI169" i="11"/>
  <c r="AO169" i="11"/>
  <c r="AQ169" i="11"/>
  <c r="AW169" i="11"/>
  <c r="AY169" i="11"/>
  <c r="AI224" i="11"/>
  <c r="AQ224" i="11"/>
  <c r="AY224" i="11"/>
  <c r="AJ224" i="11"/>
  <c r="AR224" i="11"/>
  <c r="AZ224" i="11"/>
  <c r="AK224" i="11"/>
  <c r="AS224" i="11"/>
  <c r="BA224" i="11"/>
  <c r="AL224" i="11"/>
  <c r="AT224" i="11"/>
  <c r="AP224" i="11"/>
  <c r="AE224" i="11"/>
  <c r="AU224" i="11"/>
  <c r="AF224" i="11"/>
  <c r="AV224" i="11"/>
  <c r="AG224" i="11"/>
  <c r="AW224" i="11"/>
  <c r="AH224" i="11"/>
  <c r="AX224" i="11"/>
  <c r="AM224" i="11"/>
  <c r="AN224" i="11"/>
  <c r="AO224" i="11"/>
  <c r="AH183" i="11"/>
  <c r="AP183" i="11"/>
  <c r="AX183" i="11"/>
  <c r="AI183" i="11"/>
  <c r="AQ183" i="11"/>
  <c r="AY183" i="11"/>
  <c r="AJ183" i="11"/>
  <c r="AR183" i="11"/>
  <c r="AZ183" i="11"/>
  <c r="AK183" i="11"/>
  <c r="AS183" i="11"/>
  <c r="BA183" i="11"/>
  <c r="AL183" i="11"/>
  <c r="AT183" i="11"/>
  <c r="AF183" i="11"/>
  <c r="AN183" i="11"/>
  <c r="AV183" i="11"/>
  <c r="AE183" i="11"/>
  <c r="AG183" i="11"/>
  <c r="AM183" i="11"/>
  <c r="AO183" i="11"/>
  <c r="AU183" i="11"/>
  <c r="AW183" i="11"/>
  <c r="AE111" i="11"/>
  <c r="AI111" i="11"/>
  <c r="AQ111" i="11"/>
  <c r="AY111" i="11"/>
  <c r="AJ111" i="11"/>
  <c r="AR111" i="11"/>
  <c r="AZ111" i="11"/>
  <c r="AK111" i="11"/>
  <c r="AS111" i="11"/>
  <c r="BA111" i="11"/>
  <c r="AL111" i="11"/>
  <c r="AT111" i="11"/>
  <c r="AG111" i="11"/>
  <c r="AO111" i="11"/>
  <c r="AW111" i="11"/>
  <c r="AH111" i="11"/>
  <c r="AP111" i="11"/>
  <c r="AX111" i="11"/>
  <c r="AM111" i="11"/>
  <c r="AN111" i="11"/>
  <c r="AU111" i="11"/>
  <c r="AV111" i="11"/>
  <c r="AF111" i="11"/>
  <c r="AK218" i="11"/>
  <c r="AS218" i="11"/>
  <c r="BA218" i="11"/>
  <c r="AL218" i="11"/>
  <c r="AT218" i="11"/>
  <c r="AE218" i="11"/>
  <c r="AM218" i="11"/>
  <c r="AU218" i="11"/>
  <c r="AF218" i="11"/>
  <c r="AN218" i="11"/>
  <c r="AV218" i="11"/>
  <c r="AJ218" i="11"/>
  <c r="AZ218" i="11"/>
  <c r="AO218" i="11"/>
  <c r="AP218" i="11"/>
  <c r="AQ218" i="11"/>
  <c r="AR218" i="11"/>
  <c r="AG218" i="11"/>
  <c r="AW218" i="11"/>
  <c r="AH218" i="11"/>
  <c r="AX218" i="11"/>
  <c r="AI218" i="11"/>
  <c r="AY218" i="11"/>
  <c r="AE259" i="11"/>
  <c r="AM259" i="11"/>
  <c r="AU259" i="11"/>
  <c r="AF259" i="11"/>
  <c r="AN259" i="11"/>
  <c r="AV259" i="11"/>
  <c r="AG259" i="11"/>
  <c r="AO259" i="11"/>
  <c r="AW259" i="11"/>
  <c r="AH259" i="11"/>
  <c r="AP259" i="11"/>
  <c r="AX259" i="11"/>
  <c r="AI259" i="11"/>
  <c r="AQ259" i="11"/>
  <c r="AY259" i="11"/>
  <c r="AJ259" i="11"/>
  <c r="AR259" i="11"/>
  <c r="AZ259" i="11"/>
  <c r="AK259" i="11"/>
  <c r="AS259" i="11"/>
  <c r="BA259" i="11"/>
  <c r="H17" i="14" s="1"/>
  <c r="AL259" i="11"/>
  <c r="AT259" i="11"/>
  <c r="AK162" i="11"/>
  <c r="AS162" i="11"/>
  <c r="BA162" i="11"/>
  <c r="AL162" i="11"/>
  <c r="AT162" i="11"/>
  <c r="AE162" i="11"/>
  <c r="AM162" i="11"/>
  <c r="AU162" i="11"/>
  <c r="AF162" i="11"/>
  <c r="AN162" i="11"/>
  <c r="AV162" i="11"/>
  <c r="AG162" i="11"/>
  <c r="AO162" i="11"/>
  <c r="AW162" i="11"/>
  <c r="AI162" i="11"/>
  <c r="AQ162" i="11"/>
  <c r="AY162" i="11"/>
  <c r="AH162" i="11"/>
  <c r="AJ162" i="11"/>
  <c r="AP162" i="11"/>
  <c r="AR162" i="11"/>
  <c r="AX162" i="11"/>
  <c r="AZ162" i="11"/>
  <c r="AL258" i="11"/>
  <c r="AT258" i="11"/>
  <c r="AE258" i="11"/>
  <c r="AM258" i="11"/>
  <c r="AU258" i="11"/>
  <c r="AF258" i="11"/>
  <c r="AN258" i="11"/>
  <c r="AV258" i="11"/>
  <c r="AG258" i="11"/>
  <c r="AO258" i="11"/>
  <c r="AW258" i="11"/>
  <c r="AH258" i="11"/>
  <c r="AP258" i="11"/>
  <c r="AX258" i="11"/>
  <c r="AI258" i="11"/>
  <c r="AQ258" i="11"/>
  <c r="AY258" i="11"/>
  <c r="AJ258" i="11"/>
  <c r="AR258" i="11"/>
  <c r="AZ258" i="11"/>
  <c r="AK258" i="11"/>
  <c r="AS258" i="11"/>
  <c r="BA258" i="11"/>
  <c r="AE103" i="11"/>
  <c r="AM103" i="11"/>
  <c r="AU103" i="11"/>
  <c r="AF103" i="11"/>
  <c r="AN103" i="11"/>
  <c r="AV103" i="11"/>
  <c r="AG103" i="11"/>
  <c r="AO103" i="11"/>
  <c r="AW103" i="11"/>
  <c r="AI103" i="11"/>
  <c r="AQ103" i="11"/>
  <c r="AY103" i="11"/>
  <c r="AT103" i="11"/>
  <c r="AH103" i="11"/>
  <c r="AX103" i="11"/>
  <c r="AJ103" i="11"/>
  <c r="AZ103" i="11"/>
  <c r="AK103" i="11"/>
  <c r="BA103" i="11"/>
  <c r="AR103" i="11"/>
  <c r="AS103" i="11"/>
  <c r="AL103" i="11"/>
  <c r="AP103" i="11"/>
  <c r="AL86" i="11"/>
  <c r="AT86" i="11"/>
  <c r="AE86" i="11"/>
  <c r="AM86" i="11"/>
  <c r="AU86" i="11"/>
  <c r="AF86" i="11"/>
  <c r="AN86" i="11"/>
  <c r="AV86" i="11"/>
  <c r="AG86" i="11"/>
  <c r="AO86" i="11"/>
  <c r="AW86" i="11"/>
  <c r="AH86" i="11"/>
  <c r="AP86" i="11"/>
  <c r="AX86" i="11"/>
  <c r="AI86" i="11"/>
  <c r="AQ86" i="11"/>
  <c r="AY86" i="11"/>
  <c r="AJ86" i="11"/>
  <c r="AR86" i="11"/>
  <c r="AZ86" i="11"/>
  <c r="AK86" i="11"/>
  <c r="AS86" i="11"/>
  <c r="BA86" i="11"/>
  <c r="AF88" i="11"/>
  <c r="AN88" i="11"/>
  <c r="AV88" i="11"/>
  <c r="AG88" i="11"/>
  <c r="AO88" i="11"/>
  <c r="AW88" i="11"/>
  <c r="AH88" i="11"/>
  <c r="AP88" i="11"/>
  <c r="AX88" i="11"/>
  <c r="AI88" i="11"/>
  <c r="AQ88" i="11"/>
  <c r="AY88" i="11"/>
  <c r="AJ88" i="11"/>
  <c r="AR88" i="11"/>
  <c r="AZ88" i="11"/>
  <c r="AK88" i="11"/>
  <c r="AS88" i="11"/>
  <c r="BA88" i="11"/>
  <c r="AL88" i="11"/>
  <c r="AT88" i="11"/>
  <c r="AU88" i="11"/>
  <c r="AE88" i="11"/>
  <c r="AM88" i="11"/>
  <c r="AK178" i="11"/>
  <c r="AS178" i="11"/>
  <c r="BA178" i="11"/>
  <c r="AL178" i="11"/>
  <c r="AT178" i="11"/>
  <c r="AE178" i="11"/>
  <c r="AM178" i="11"/>
  <c r="AU178" i="11"/>
  <c r="AF178" i="11"/>
  <c r="AN178" i="11"/>
  <c r="AV178" i="11"/>
  <c r="AG178" i="11"/>
  <c r="AO178" i="11"/>
  <c r="AW178" i="11"/>
  <c r="AI178" i="11"/>
  <c r="AQ178" i="11"/>
  <c r="AY178" i="11"/>
  <c r="AX178" i="11"/>
  <c r="AZ178" i="11"/>
  <c r="AH178" i="11"/>
  <c r="AJ178" i="11"/>
  <c r="AP178" i="11"/>
  <c r="AR178" i="11"/>
  <c r="AF181" i="11"/>
  <c r="AN181" i="11"/>
  <c r="AV181" i="11"/>
  <c r="AG181" i="11"/>
  <c r="AO181" i="11"/>
  <c r="AW181" i="11"/>
  <c r="AH181" i="11"/>
  <c r="AP181" i="11"/>
  <c r="AX181" i="11"/>
  <c r="AI181" i="11"/>
  <c r="AQ181" i="11"/>
  <c r="AY181" i="11"/>
  <c r="AJ181" i="11"/>
  <c r="AR181" i="11"/>
  <c r="AZ181" i="11"/>
  <c r="AL181" i="11"/>
  <c r="AT181" i="11"/>
  <c r="AS181" i="11"/>
  <c r="AU181" i="11"/>
  <c r="BA181" i="11"/>
  <c r="AE181" i="11"/>
  <c r="AK181" i="11"/>
  <c r="AM181" i="11"/>
  <c r="AE188" i="11"/>
  <c r="AM188" i="11"/>
  <c r="AU188" i="11"/>
  <c r="AF188" i="11"/>
  <c r="AN188" i="11"/>
  <c r="AV188" i="11"/>
  <c r="AG188" i="11"/>
  <c r="AO188" i="11"/>
  <c r="AW188" i="11"/>
  <c r="AH188" i="11"/>
  <c r="AP188" i="11"/>
  <c r="AX188" i="11"/>
  <c r="AI188" i="11"/>
  <c r="AQ188" i="11"/>
  <c r="AY188" i="11"/>
  <c r="AK188" i="11"/>
  <c r="AS188" i="11"/>
  <c r="BA188" i="11"/>
  <c r="AR188" i="11"/>
  <c r="AT188" i="11"/>
  <c r="AZ188" i="11"/>
  <c r="AJ188" i="11"/>
  <c r="AL188" i="11"/>
  <c r="AL31" i="11"/>
  <c r="AT31" i="11"/>
  <c r="AE31" i="11"/>
  <c r="AM31" i="11"/>
  <c r="AU31" i="11"/>
  <c r="AF31" i="11"/>
  <c r="AN31" i="11"/>
  <c r="AV31" i="11"/>
  <c r="AG31" i="11"/>
  <c r="AO31" i="11"/>
  <c r="AW31" i="11"/>
  <c r="AH31" i="11"/>
  <c r="AP31" i="11"/>
  <c r="AX31" i="11"/>
  <c r="AJ31" i="11"/>
  <c r="AR31" i="11"/>
  <c r="AZ31" i="11"/>
  <c r="AY31" i="11"/>
  <c r="BA31" i="11"/>
  <c r="AI31" i="11"/>
  <c r="AK31" i="11"/>
  <c r="AQ31" i="11"/>
  <c r="AS31" i="11"/>
  <c r="AG190" i="11"/>
  <c r="AO190" i="11"/>
  <c r="AW190" i="11"/>
  <c r="AH190" i="11"/>
  <c r="AP190" i="11"/>
  <c r="AX190" i="11"/>
  <c r="AI190" i="11"/>
  <c r="AQ190" i="11"/>
  <c r="AY190" i="11"/>
  <c r="AJ190" i="11"/>
  <c r="AR190" i="11"/>
  <c r="AZ190" i="11"/>
  <c r="AK190" i="11"/>
  <c r="AS190" i="11"/>
  <c r="BA190" i="11"/>
  <c r="AE190" i="11"/>
  <c r="AM190" i="11"/>
  <c r="AU190" i="11"/>
  <c r="AF190" i="11"/>
  <c r="AL190" i="11"/>
  <c r="AN190" i="11"/>
  <c r="AT190" i="11"/>
  <c r="AV190" i="11"/>
  <c r="AH134" i="11"/>
  <c r="AP134" i="11"/>
  <c r="AX134" i="11"/>
  <c r="AI134" i="11"/>
  <c r="AQ134" i="11"/>
  <c r="AY134" i="11"/>
  <c r="AJ134" i="11"/>
  <c r="AT134" i="11"/>
  <c r="AK134" i="11"/>
  <c r="AU134" i="11"/>
  <c r="AL134" i="11"/>
  <c r="AV134" i="11"/>
  <c r="AM134" i="11"/>
  <c r="AW134" i="11"/>
  <c r="AN134" i="11"/>
  <c r="AZ134" i="11"/>
  <c r="AF134" i="11"/>
  <c r="AR134" i="11"/>
  <c r="AE134" i="11"/>
  <c r="AG134" i="11"/>
  <c r="AO134" i="11"/>
  <c r="AS134" i="11"/>
  <c r="BA134" i="11"/>
  <c r="AI52" i="11"/>
  <c r="AQ52" i="11"/>
  <c r="AY52" i="11"/>
  <c r="AJ52" i="11"/>
  <c r="AR52" i="11"/>
  <c r="AZ52" i="11"/>
  <c r="AK52" i="11"/>
  <c r="AS52" i="11"/>
  <c r="BA52" i="11"/>
  <c r="AL52" i="11"/>
  <c r="AT52" i="11"/>
  <c r="AE52" i="11"/>
  <c r="AM52" i="11"/>
  <c r="AU52" i="11"/>
  <c r="AG52" i="11"/>
  <c r="AO52" i="11"/>
  <c r="AW52" i="11"/>
  <c r="AV52" i="11"/>
  <c r="AX52" i="11"/>
  <c r="AF52" i="11"/>
  <c r="AH52" i="11"/>
  <c r="AN52" i="11"/>
  <c r="AP52" i="11"/>
  <c r="AK25" i="11"/>
  <c r="AS25" i="11"/>
  <c r="BA25" i="11"/>
  <c r="AJ25" i="11"/>
  <c r="AT25" i="11"/>
  <c r="AL25" i="11"/>
  <c r="AU25" i="11"/>
  <c r="AM25" i="11"/>
  <c r="AV25" i="11"/>
  <c r="AE25" i="11"/>
  <c r="AN25" i="11"/>
  <c r="AW25" i="11"/>
  <c r="AF25" i="11"/>
  <c r="AO25" i="11"/>
  <c r="AX25" i="11"/>
  <c r="AH25" i="11"/>
  <c r="AQ25" i="11"/>
  <c r="AZ25" i="11"/>
  <c r="AG25" i="11"/>
  <c r="AI25" i="11"/>
  <c r="AP25" i="11"/>
  <c r="AR25" i="11"/>
  <c r="AY25" i="11"/>
  <c r="AI9" i="11"/>
  <c r="AQ9" i="11"/>
  <c r="AY9" i="11"/>
  <c r="AJ9" i="11"/>
  <c r="AR9" i="11"/>
  <c r="AZ9" i="11"/>
  <c r="AK9" i="11"/>
  <c r="AS9" i="11"/>
  <c r="BA9" i="11"/>
  <c r="AL9" i="11"/>
  <c r="AT9" i="11"/>
  <c r="AO9" i="11"/>
  <c r="AP9" i="11"/>
  <c r="AE9" i="11"/>
  <c r="AU9" i="11"/>
  <c r="AF9" i="11"/>
  <c r="AV9" i="11"/>
  <c r="AG9" i="11"/>
  <c r="AW9" i="11"/>
  <c r="AM9" i="11"/>
  <c r="AH9" i="11"/>
  <c r="AN9" i="11"/>
  <c r="AX9" i="11"/>
  <c r="AL12" i="11"/>
  <c r="AT12" i="11"/>
  <c r="AE12" i="11"/>
  <c r="AM12" i="11"/>
  <c r="AU12" i="11"/>
  <c r="AF12" i="11"/>
  <c r="AN12" i="11"/>
  <c r="AV12" i="11"/>
  <c r="AG12" i="11"/>
  <c r="AO12" i="11"/>
  <c r="AW12" i="11"/>
  <c r="AJ12" i="11"/>
  <c r="AZ12" i="11"/>
  <c r="AK12" i="11"/>
  <c r="BA12" i="11"/>
  <c r="AP12" i="11"/>
  <c r="AQ12" i="11"/>
  <c r="AR12" i="11"/>
  <c r="AH12" i="11"/>
  <c r="AX12" i="11"/>
  <c r="AI12" i="11"/>
  <c r="AS12" i="11"/>
  <c r="AY12" i="11"/>
  <c r="AE79" i="11"/>
  <c r="AM79" i="11"/>
  <c r="AU79" i="11"/>
  <c r="AF79" i="11"/>
  <c r="AN79" i="11"/>
  <c r="AV79" i="11"/>
  <c r="AG79" i="11"/>
  <c r="AO79" i="11"/>
  <c r="AW79" i="11"/>
  <c r="AH79" i="11"/>
  <c r="AP79" i="11"/>
  <c r="AX79" i="11"/>
  <c r="AI79" i="11"/>
  <c r="AQ79" i="11"/>
  <c r="AY79" i="11"/>
  <c r="AJ79" i="11"/>
  <c r="AR79" i="11"/>
  <c r="AZ79" i="11"/>
  <c r="AK79" i="11"/>
  <c r="AS79" i="11"/>
  <c r="BA79" i="11"/>
  <c r="AT79" i="11"/>
  <c r="AL79" i="11"/>
  <c r="AK60" i="11"/>
  <c r="AS60" i="11"/>
  <c r="BA60" i="11"/>
  <c r="AG60" i="11"/>
  <c r="AO60" i="11"/>
  <c r="AW60" i="11"/>
  <c r="AJ60" i="11"/>
  <c r="AU60" i="11"/>
  <c r="AL60" i="11"/>
  <c r="AV60" i="11"/>
  <c r="AM60" i="11"/>
  <c r="AX60" i="11"/>
  <c r="AN60" i="11"/>
  <c r="AY60" i="11"/>
  <c r="AE60" i="11"/>
  <c r="AP60" i="11"/>
  <c r="AZ60" i="11"/>
  <c r="AF60" i="11"/>
  <c r="AQ60" i="11"/>
  <c r="AH60" i="11"/>
  <c r="AR60" i="11"/>
  <c r="AI60" i="11"/>
  <c r="AT60" i="11"/>
  <c r="AJ10" i="11"/>
  <c r="AR10" i="11"/>
  <c r="AZ10" i="11"/>
  <c r="AK10" i="11"/>
  <c r="AS10" i="11"/>
  <c r="BA10" i="11"/>
  <c r="AL10" i="11"/>
  <c r="AT10" i="11"/>
  <c r="AE10" i="11"/>
  <c r="AM10" i="11"/>
  <c r="AU10" i="11"/>
  <c r="AH10" i="11"/>
  <c r="AX10" i="11"/>
  <c r="AI10" i="11"/>
  <c r="AY10" i="11"/>
  <c r="AN10" i="11"/>
  <c r="AO10" i="11"/>
  <c r="AP10" i="11"/>
  <c r="AF10" i="11"/>
  <c r="AV10" i="11"/>
  <c r="AG10" i="11"/>
  <c r="AQ10" i="11"/>
  <c r="AW10" i="11"/>
  <c r="AL47" i="11"/>
  <c r="AT47" i="11"/>
  <c r="AE47" i="11"/>
  <c r="AM47" i="11"/>
  <c r="AU47" i="11"/>
  <c r="AF47" i="11"/>
  <c r="AN47" i="11"/>
  <c r="AV47" i="11"/>
  <c r="AG47" i="11"/>
  <c r="AO47" i="11"/>
  <c r="AW47" i="11"/>
  <c r="AH47" i="11"/>
  <c r="AP47" i="11"/>
  <c r="AX47" i="11"/>
  <c r="AJ47" i="11"/>
  <c r="AR47" i="11"/>
  <c r="AZ47" i="11"/>
  <c r="AI47" i="11"/>
  <c r="AK47" i="11"/>
  <c r="AQ47" i="11"/>
  <c r="AS47" i="11"/>
  <c r="AY47" i="11"/>
  <c r="BA47" i="11"/>
  <c r="AH51" i="11"/>
  <c r="AP51" i="11"/>
  <c r="AX51" i="11"/>
  <c r="AI51" i="11"/>
  <c r="AQ51" i="11"/>
  <c r="AY51" i="11"/>
  <c r="AJ51" i="11"/>
  <c r="AR51" i="11"/>
  <c r="AZ51" i="11"/>
  <c r="AK51" i="11"/>
  <c r="AS51" i="11"/>
  <c r="BA51" i="11"/>
  <c r="AL51" i="11"/>
  <c r="AT51" i="11"/>
  <c r="AF51" i="11"/>
  <c r="AN51" i="11"/>
  <c r="AV51" i="11"/>
  <c r="AM51" i="11"/>
  <c r="AO51" i="11"/>
  <c r="AU51" i="11"/>
  <c r="AW51" i="11"/>
  <c r="AE51" i="11"/>
  <c r="AG51" i="11"/>
  <c r="AE123" i="11"/>
  <c r="AM123" i="11"/>
  <c r="AU123" i="11"/>
  <c r="AF123" i="11"/>
  <c r="AN123" i="11"/>
  <c r="AV123" i="11"/>
  <c r="AG123" i="11"/>
  <c r="AO123" i="11"/>
  <c r="AW123" i="11"/>
  <c r="AH123" i="11"/>
  <c r="AP123" i="11"/>
  <c r="AX123" i="11"/>
  <c r="AL123" i="11"/>
  <c r="AT123" i="11"/>
  <c r="AR123" i="11"/>
  <c r="AS123" i="11"/>
  <c r="AY123" i="11"/>
  <c r="AZ123" i="11"/>
  <c r="AI123" i="11"/>
  <c r="BA123" i="11"/>
  <c r="AJ123" i="11"/>
  <c r="AK123" i="11"/>
  <c r="AQ123" i="11"/>
  <c r="AF252" i="11"/>
  <c r="AN252" i="11"/>
  <c r="AV252" i="11"/>
  <c r="AG252" i="11"/>
  <c r="AO252" i="11"/>
  <c r="AW252" i="11"/>
  <c r="AH252" i="11"/>
  <c r="AP252" i="11"/>
  <c r="AX252" i="11"/>
  <c r="AI252" i="11"/>
  <c r="AQ252" i="11"/>
  <c r="AY252" i="11"/>
  <c r="AJ252" i="11"/>
  <c r="AR252" i="11"/>
  <c r="AZ252" i="11"/>
  <c r="AK252" i="11"/>
  <c r="AS252" i="11"/>
  <c r="BA252" i="11"/>
  <c r="AL252" i="11"/>
  <c r="AT252" i="11"/>
  <c r="AE252" i="11"/>
  <c r="AM252" i="11"/>
  <c r="AU252" i="11"/>
  <c r="AE228" i="11"/>
  <c r="AM228" i="11"/>
  <c r="AU228" i="11"/>
  <c r="AF228" i="11"/>
  <c r="AN228" i="11"/>
  <c r="AV228" i="11"/>
  <c r="AG228" i="11"/>
  <c r="AO228" i="11"/>
  <c r="AW228" i="11"/>
  <c r="AH228" i="11"/>
  <c r="AP228" i="11"/>
  <c r="AX228" i="11"/>
  <c r="AT228" i="11"/>
  <c r="AI228" i="11"/>
  <c r="AY228" i="11"/>
  <c r="AJ228" i="11"/>
  <c r="AZ228" i="11"/>
  <c r="AK228" i="11"/>
  <c r="BA228" i="11"/>
  <c r="AL228" i="11"/>
  <c r="AQ228" i="11"/>
  <c r="AR228" i="11"/>
  <c r="AS228" i="11"/>
  <c r="AL171" i="11"/>
  <c r="AT171" i="11"/>
  <c r="AE171" i="11"/>
  <c r="AM171" i="11"/>
  <c r="AU171" i="11"/>
  <c r="AF171" i="11"/>
  <c r="AN171" i="11"/>
  <c r="AV171" i="11"/>
  <c r="AG171" i="11"/>
  <c r="AO171" i="11"/>
  <c r="AW171" i="11"/>
  <c r="AH171" i="11"/>
  <c r="AP171" i="11"/>
  <c r="AX171" i="11"/>
  <c r="AJ171" i="11"/>
  <c r="AR171" i="11"/>
  <c r="AZ171" i="11"/>
  <c r="AY171" i="11"/>
  <c r="BA171" i="11"/>
  <c r="AI171" i="11"/>
  <c r="AK171" i="11"/>
  <c r="AQ171" i="11"/>
  <c r="AS171" i="11"/>
  <c r="AF141" i="11"/>
  <c r="AN141" i="11"/>
  <c r="AV141" i="11"/>
  <c r="AG141" i="11"/>
  <c r="AO141" i="11"/>
  <c r="AW141" i="11"/>
  <c r="AH141" i="11"/>
  <c r="AP141" i="11"/>
  <c r="AX141" i="11"/>
  <c r="AI141" i="11"/>
  <c r="AQ141" i="11"/>
  <c r="AY141" i="11"/>
  <c r="AJ141" i="11"/>
  <c r="AR141" i="11"/>
  <c r="AZ141" i="11"/>
  <c r="AL141" i="11"/>
  <c r="AT141" i="11"/>
  <c r="AK141" i="11"/>
  <c r="AM141" i="11"/>
  <c r="AS141" i="11"/>
  <c r="AU141" i="11"/>
  <c r="BA141" i="11"/>
  <c r="AE141" i="11"/>
  <c r="AK121" i="11"/>
  <c r="AS121" i="11"/>
  <c r="BA121" i="11"/>
  <c r="AL121" i="11"/>
  <c r="AT121" i="11"/>
  <c r="AE121" i="11"/>
  <c r="AM121" i="11"/>
  <c r="AU121" i="11"/>
  <c r="AF121" i="11"/>
  <c r="AN121" i="11"/>
  <c r="AV121" i="11"/>
  <c r="AI121" i="11"/>
  <c r="AQ121" i="11"/>
  <c r="AY121" i="11"/>
  <c r="AJ121" i="11"/>
  <c r="AR121" i="11"/>
  <c r="AZ121" i="11"/>
  <c r="AG121" i="11"/>
  <c r="AH121" i="11"/>
  <c r="AO121" i="11"/>
  <c r="AP121" i="11"/>
  <c r="AW121" i="11"/>
  <c r="AX121" i="11"/>
  <c r="AG133" i="11"/>
  <c r="AO133" i="11"/>
  <c r="AW133" i="11"/>
  <c r="AH133" i="11"/>
  <c r="AP133" i="11"/>
  <c r="AX133" i="11"/>
  <c r="AK133" i="11"/>
  <c r="AU133" i="11"/>
  <c r="AL133" i="11"/>
  <c r="AV133" i="11"/>
  <c r="AM133" i="11"/>
  <c r="AY133" i="11"/>
  <c r="AN133" i="11"/>
  <c r="AZ133" i="11"/>
  <c r="AE133" i="11"/>
  <c r="AQ133" i="11"/>
  <c r="BA133" i="11"/>
  <c r="AI133" i="11"/>
  <c r="AS133" i="11"/>
  <c r="AR133" i="11"/>
  <c r="AT133" i="11"/>
  <c r="AF133" i="11"/>
  <c r="AJ133" i="11"/>
  <c r="AK170" i="11"/>
  <c r="AS170" i="11"/>
  <c r="BA170" i="11"/>
  <c r="AL170" i="11"/>
  <c r="AT170" i="11"/>
  <c r="AE170" i="11"/>
  <c r="AM170" i="11"/>
  <c r="AU170" i="11"/>
  <c r="AF170" i="11"/>
  <c r="AN170" i="11"/>
  <c r="AV170" i="11"/>
  <c r="AG170" i="11"/>
  <c r="AO170" i="11"/>
  <c r="AW170" i="11"/>
  <c r="AI170" i="11"/>
  <c r="AQ170" i="11"/>
  <c r="AY170" i="11"/>
  <c r="AP170" i="11"/>
  <c r="AR170" i="11"/>
  <c r="AX170" i="11"/>
  <c r="AZ170" i="11"/>
  <c r="AH170" i="11"/>
  <c r="AJ170" i="11"/>
  <c r="AE196" i="11"/>
  <c r="AM196" i="11"/>
  <c r="AU196" i="11"/>
  <c r="AF196" i="11"/>
  <c r="AN196" i="11"/>
  <c r="AV196" i="11"/>
  <c r="AG196" i="11"/>
  <c r="AO196" i="11"/>
  <c r="AW196" i="11"/>
  <c r="AH196" i="11"/>
  <c r="AP196" i="11"/>
  <c r="AX196" i="11"/>
  <c r="AI196" i="11"/>
  <c r="AQ196" i="11"/>
  <c r="AY196" i="11"/>
  <c r="AK196" i="11"/>
  <c r="AS196" i="11"/>
  <c r="BA196" i="11"/>
  <c r="AZ196" i="11"/>
  <c r="AJ196" i="11"/>
  <c r="AL196" i="11"/>
  <c r="AR196" i="11"/>
  <c r="AT196" i="11"/>
  <c r="AH262" i="11"/>
  <c r="AP262" i="11"/>
  <c r="AX262" i="11"/>
  <c r="AI262" i="11"/>
  <c r="AQ262" i="11"/>
  <c r="AY262" i="11"/>
  <c r="AJ262" i="11"/>
  <c r="AR262" i="11"/>
  <c r="AZ262" i="11"/>
  <c r="AK262" i="11"/>
  <c r="AS262" i="11"/>
  <c r="BA262" i="11"/>
  <c r="AF262" i="11"/>
  <c r="AN262" i="11"/>
  <c r="AV262" i="11"/>
  <c r="AL262" i="11"/>
  <c r="AM262" i="11"/>
  <c r="AO262" i="11"/>
  <c r="AT262" i="11"/>
  <c r="AU262" i="11"/>
  <c r="AW262" i="11"/>
  <c r="AE262" i="11"/>
  <c r="AG262" i="11"/>
  <c r="AF237" i="11"/>
  <c r="AN237" i="11"/>
  <c r="AV237" i="11"/>
  <c r="AG237" i="11"/>
  <c r="AO237" i="11"/>
  <c r="AW237" i="11"/>
  <c r="AH237" i="11"/>
  <c r="AP237" i="11"/>
  <c r="AX237" i="11"/>
  <c r="AJ237" i="11"/>
  <c r="AU237" i="11"/>
  <c r="AK237" i="11"/>
  <c r="AY237" i="11"/>
  <c r="AL237" i="11"/>
  <c r="AZ237" i="11"/>
  <c r="AM237" i="11"/>
  <c r="BA237" i="11"/>
  <c r="AQ237" i="11"/>
  <c r="AR237" i="11"/>
  <c r="AE237" i="11"/>
  <c r="AS237" i="11"/>
  <c r="AI237" i="11"/>
  <c r="AT237" i="11"/>
  <c r="AJ137" i="11"/>
  <c r="AR137" i="11"/>
  <c r="AZ137" i="11"/>
  <c r="AK137" i="11"/>
  <c r="AS137" i="11"/>
  <c r="BA137" i="11"/>
  <c r="AL137" i="11"/>
  <c r="AT137" i="11"/>
  <c r="AE137" i="11"/>
  <c r="AM137" i="11"/>
  <c r="AU137" i="11"/>
  <c r="AF137" i="11"/>
  <c r="AN137" i="11"/>
  <c r="AV137" i="11"/>
  <c r="AH137" i="11"/>
  <c r="AP137" i="11"/>
  <c r="AX137" i="11"/>
  <c r="AG137" i="11"/>
  <c r="AI137" i="11"/>
  <c r="AO137" i="11"/>
  <c r="AQ137" i="11"/>
  <c r="AW137" i="11"/>
  <c r="AY137" i="11"/>
  <c r="AH239" i="11"/>
  <c r="AP239" i="11"/>
  <c r="AX239" i="11"/>
  <c r="AF239" i="11"/>
  <c r="AO239" i="11"/>
  <c r="AY239" i="11"/>
  <c r="AG239" i="11"/>
  <c r="AQ239" i="11"/>
  <c r="AZ239" i="11"/>
  <c r="AI239" i="11"/>
  <c r="AR239" i="11"/>
  <c r="BA239" i="11"/>
  <c r="AJ239" i="11"/>
  <c r="AS239" i="11"/>
  <c r="AK239" i="11"/>
  <c r="AT239" i="11"/>
  <c r="AL239" i="11"/>
  <c r="AU239" i="11"/>
  <c r="AM239" i="11"/>
  <c r="AV239" i="11"/>
  <c r="AE239" i="11"/>
  <c r="AN239" i="11"/>
  <c r="AW239" i="11"/>
  <c r="AG245" i="11"/>
  <c r="AO245" i="11"/>
  <c r="AW245" i="11"/>
  <c r="AH245" i="11"/>
  <c r="AP245" i="11"/>
  <c r="AX245" i="11"/>
  <c r="AI245" i="11"/>
  <c r="AQ245" i="11"/>
  <c r="AY245" i="11"/>
  <c r="AJ245" i="11"/>
  <c r="AR245" i="11"/>
  <c r="AZ245" i="11"/>
  <c r="AK245" i="11"/>
  <c r="AS245" i="11"/>
  <c r="BA245" i="11"/>
  <c r="AL245" i="11"/>
  <c r="AT245" i="11"/>
  <c r="AE245" i="11"/>
  <c r="AM245" i="11"/>
  <c r="AU245" i="11"/>
  <c r="AF245" i="11"/>
  <c r="AN245" i="11"/>
  <c r="AV245" i="11"/>
  <c r="AK241" i="11"/>
  <c r="AS241" i="11"/>
  <c r="BA241" i="11"/>
  <c r="AL241" i="11"/>
  <c r="AT241" i="11"/>
  <c r="AE241" i="11"/>
  <c r="AM241" i="11"/>
  <c r="AU241" i="11"/>
  <c r="AF241" i="11"/>
  <c r="AN241" i="11"/>
  <c r="AV241" i="11"/>
  <c r="AG241" i="11"/>
  <c r="AO241" i="11"/>
  <c r="AW241" i="11"/>
  <c r="AH241" i="11"/>
  <c r="AP241" i="11"/>
  <c r="AX241" i="11"/>
  <c r="AI241" i="11"/>
  <c r="AQ241" i="11"/>
  <c r="AY241" i="11"/>
  <c r="AJ241" i="11"/>
  <c r="AR241" i="11"/>
  <c r="AZ241" i="11"/>
  <c r="AI75" i="11"/>
  <c r="AQ75" i="11"/>
  <c r="AY75" i="11"/>
  <c r="AJ75" i="11"/>
  <c r="AR75" i="11"/>
  <c r="AZ75" i="11"/>
  <c r="AK75" i="11"/>
  <c r="AS75" i="11"/>
  <c r="BA75" i="11"/>
  <c r="AL75" i="11"/>
  <c r="AT75" i="11"/>
  <c r="AE75" i="11"/>
  <c r="AM75" i="11"/>
  <c r="AU75" i="11"/>
  <c r="AF75" i="11"/>
  <c r="AN75" i="11"/>
  <c r="AV75" i="11"/>
  <c r="AG75" i="11"/>
  <c r="AO75" i="11"/>
  <c r="AW75" i="11"/>
  <c r="AH75" i="11"/>
  <c r="AP75" i="11"/>
  <c r="AX75" i="11"/>
  <c r="AJ177" i="11"/>
  <c r="AR177" i="11"/>
  <c r="AZ177" i="11"/>
  <c r="AK177" i="11"/>
  <c r="AS177" i="11"/>
  <c r="BA177" i="11"/>
  <c r="AL177" i="11"/>
  <c r="AT177" i="11"/>
  <c r="AE177" i="11"/>
  <c r="AM177" i="11"/>
  <c r="AU177" i="11"/>
  <c r="AF177" i="11"/>
  <c r="AN177" i="11"/>
  <c r="AV177" i="11"/>
  <c r="AH177" i="11"/>
  <c r="AP177" i="11"/>
  <c r="AX177" i="11"/>
  <c r="AO177" i="11"/>
  <c r="AQ177" i="11"/>
  <c r="AW177" i="11"/>
  <c r="AY177" i="11"/>
  <c r="AG177" i="11"/>
  <c r="AI177" i="11"/>
  <c r="AG206" i="11"/>
  <c r="AO206" i="11"/>
  <c r="AW206" i="11"/>
  <c r="AH206" i="11"/>
  <c r="AP206" i="11"/>
  <c r="AX206" i="11"/>
  <c r="AI206" i="11"/>
  <c r="AQ206" i="11"/>
  <c r="AY206" i="11"/>
  <c r="AJ206" i="11"/>
  <c r="AR206" i="11"/>
  <c r="AZ206" i="11"/>
  <c r="AK206" i="11"/>
  <c r="AS206" i="11"/>
  <c r="AM206" i="11"/>
  <c r="AN206" i="11"/>
  <c r="AT206" i="11"/>
  <c r="AU206" i="11"/>
  <c r="AV206" i="11"/>
  <c r="AE206" i="11"/>
  <c r="BA206" i="11"/>
  <c r="AF206" i="11"/>
  <c r="AL206" i="11"/>
  <c r="AE32" i="11"/>
  <c r="AM32" i="11"/>
  <c r="AU32" i="11"/>
  <c r="AF32" i="11"/>
  <c r="AN32" i="11"/>
  <c r="AV32" i="11"/>
  <c r="AG32" i="11"/>
  <c r="AO32" i="11"/>
  <c r="AW32" i="11"/>
  <c r="AH32" i="11"/>
  <c r="AP32" i="11"/>
  <c r="AX32" i="11"/>
  <c r="AI32" i="11"/>
  <c r="AQ32" i="11"/>
  <c r="AY32" i="11"/>
  <c r="AK32" i="11"/>
  <c r="AS32" i="11"/>
  <c r="BA32" i="11"/>
  <c r="AJ32" i="11"/>
  <c r="AL32" i="11"/>
  <c r="AR32" i="11"/>
  <c r="AT32" i="11"/>
  <c r="AZ32" i="11"/>
  <c r="AG50" i="11"/>
  <c r="AO50" i="11"/>
  <c r="AW50" i="11"/>
  <c r="AH50" i="11"/>
  <c r="AP50" i="11"/>
  <c r="AX50" i="11"/>
  <c r="AI50" i="11"/>
  <c r="AQ50" i="11"/>
  <c r="AY50" i="11"/>
  <c r="AJ50" i="11"/>
  <c r="AR50" i="11"/>
  <c r="AZ50" i="11"/>
  <c r="AK50" i="11"/>
  <c r="AS50" i="11"/>
  <c r="BA50" i="11"/>
  <c r="AE50" i="11"/>
  <c r="AM50" i="11"/>
  <c r="AU50" i="11"/>
  <c r="AF50" i="11"/>
  <c r="AL50" i="11"/>
  <c r="AN50" i="11"/>
  <c r="AT50" i="11"/>
  <c r="AV50" i="11"/>
  <c r="AF165" i="11"/>
  <c r="AN165" i="11"/>
  <c r="AV165" i="11"/>
  <c r="AG165" i="11"/>
  <c r="AO165" i="11"/>
  <c r="AW165" i="11"/>
  <c r="AH165" i="11"/>
  <c r="AP165" i="11"/>
  <c r="AX165" i="11"/>
  <c r="AI165" i="11"/>
  <c r="AQ165" i="11"/>
  <c r="AY165" i="11"/>
  <c r="AJ165" i="11"/>
  <c r="AR165" i="11"/>
  <c r="AZ165" i="11"/>
  <c r="AL165" i="11"/>
  <c r="AT165" i="11"/>
  <c r="AE165" i="11"/>
  <c r="AK165" i="11"/>
  <c r="AM165" i="11"/>
  <c r="AS165" i="11"/>
  <c r="AU165" i="11"/>
  <c r="BA165" i="11"/>
  <c r="AK202" i="11"/>
  <c r="AS202" i="11"/>
  <c r="BA202" i="11"/>
  <c r="AL202" i="11"/>
  <c r="AT202" i="11"/>
  <c r="AE202" i="11"/>
  <c r="AM202" i="11"/>
  <c r="AU202" i="11"/>
  <c r="AF202" i="11"/>
  <c r="AN202" i="11"/>
  <c r="AV202" i="11"/>
  <c r="AG202" i="11"/>
  <c r="AO202" i="11"/>
  <c r="AW202" i="11"/>
  <c r="AR202" i="11"/>
  <c r="AX202" i="11"/>
  <c r="AY202" i="11"/>
  <c r="AH202" i="11"/>
  <c r="AZ202" i="11"/>
  <c r="AI202" i="11"/>
  <c r="AJ202" i="11"/>
  <c r="AP202" i="11"/>
  <c r="AQ202" i="11"/>
  <c r="AH90" i="11"/>
  <c r="AP90" i="11"/>
  <c r="AX90" i="11"/>
  <c r="AI90" i="11"/>
  <c r="AQ90" i="11"/>
  <c r="AY90" i="11"/>
  <c r="AJ90" i="11"/>
  <c r="AR90" i="11"/>
  <c r="AZ90" i="11"/>
  <c r="AK90" i="11"/>
  <c r="AS90" i="11"/>
  <c r="BA90" i="11"/>
  <c r="H20" i="14" s="1"/>
  <c r="AL90" i="11"/>
  <c r="AT90" i="11"/>
  <c r="AE90" i="11"/>
  <c r="AM90" i="11"/>
  <c r="AU90" i="11"/>
  <c r="AF90" i="11"/>
  <c r="AN90" i="11"/>
  <c r="AV90" i="11"/>
  <c r="AW90" i="11"/>
  <c r="AG90" i="11"/>
  <c r="AO90" i="11"/>
  <c r="AF49" i="11"/>
  <c r="AN49" i="11"/>
  <c r="AV49" i="11"/>
  <c r="AG49" i="11"/>
  <c r="AO49" i="11"/>
  <c r="AW49" i="11"/>
  <c r="AH49" i="11"/>
  <c r="AP49" i="11"/>
  <c r="AX49" i="11"/>
  <c r="AI49" i="11"/>
  <c r="AQ49" i="11"/>
  <c r="AY49" i="11"/>
  <c r="AJ49" i="11"/>
  <c r="AR49" i="11"/>
  <c r="AZ49" i="11"/>
  <c r="AL49" i="11"/>
  <c r="AT49" i="11"/>
  <c r="BA49" i="11"/>
  <c r="AE49" i="11"/>
  <c r="AK49" i="11"/>
  <c r="AM49" i="11"/>
  <c r="AS49" i="11"/>
  <c r="AU49" i="11"/>
  <c r="AJ37" i="11"/>
  <c r="AR37" i="11"/>
  <c r="AZ37" i="11"/>
  <c r="AK37" i="11"/>
  <c r="AS37" i="11"/>
  <c r="BA37" i="11"/>
  <c r="H19" i="14" s="1"/>
  <c r="AL37" i="11"/>
  <c r="AT37" i="11"/>
  <c r="AE37" i="11"/>
  <c r="AM37" i="11"/>
  <c r="AU37" i="11"/>
  <c r="AF37" i="11"/>
  <c r="AN37" i="11"/>
  <c r="AV37" i="11"/>
  <c r="AH37" i="11"/>
  <c r="AP37" i="11"/>
  <c r="AX37" i="11"/>
  <c r="AO37" i="11"/>
  <c r="AQ37" i="11"/>
  <c r="AW37" i="11"/>
  <c r="AY37" i="11"/>
  <c r="AG37" i="11"/>
  <c r="AI37" i="11"/>
  <c r="AG15" i="11"/>
  <c r="AO15" i="11"/>
  <c r="AW15" i="11"/>
  <c r="AH15" i="11"/>
  <c r="AP15" i="11"/>
  <c r="AX15" i="11"/>
  <c r="AI15" i="11"/>
  <c r="AQ15" i="11"/>
  <c r="AY15" i="11"/>
  <c r="AJ15" i="11"/>
  <c r="AR15" i="11"/>
  <c r="AZ15" i="11"/>
  <c r="AE15" i="11"/>
  <c r="AU15" i="11"/>
  <c r="AF15" i="11"/>
  <c r="AV15" i="11"/>
  <c r="AK15" i="11"/>
  <c r="BA15" i="11"/>
  <c r="AL15" i="11"/>
  <c r="AM15" i="11"/>
  <c r="AS15" i="11"/>
  <c r="AN15" i="11"/>
  <c r="AT15" i="11"/>
  <c r="AI67" i="11"/>
  <c r="AQ67" i="11"/>
  <c r="AY67" i="11"/>
  <c r="AJ67" i="11"/>
  <c r="AR67" i="11"/>
  <c r="AZ67" i="11"/>
  <c r="AK67" i="11"/>
  <c r="AS67" i="11"/>
  <c r="BA67" i="11"/>
  <c r="AL67" i="11"/>
  <c r="AT67" i="11"/>
  <c r="AE67" i="11"/>
  <c r="AM67" i="11"/>
  <c r="AU67" i="11"/>
  <c r="AF67" i="11"/>
  <c r="AN67" i="11"/>
  <c r="AV67" i="11"/>
  <c r="AG67" i="11"/>
  <c r="AO67" i="11"/>
  <c r="AW67" i="11"/>
  <c r="AH67" i="11"/>
  <c r="AP67" i="11"/>
  <c r="AX67" i="11"/>
  <c r="AJ76" i="11"/>
  <c r="AR76" i="11"/>
  <c r="AZ76" i="11"/>
  <c r="AK76" i="11"/>
  <c r="AS76" i="11"/>
  <c r="BA76" i="11"/>
  <c r="AL76" i="11"/>
  <c r="AT76" i="11"/>
  <c r="AE76" i="11"/>
  <c r="AM76" i="11"/>
  <c r="AU76" i="11"/>
  <c r="AF76" i="11"/>
  <c r="AN76" i="11"/>
  <c r="AV76" i="11"/>
  <c r="AG76" i="11"/>
  <c r="AO76" i="11"/>
  <c r="AW76" i="11"/>
  <c r="AH76" i="11"/>
  <c r="AP76" i="11"/>
  <c r="AX76" i="11"/>
  <c r="AY76" i="11"/>
  <c r="AI76" i="11"/>
  <c r="AQ76" i="11"/>
  <c r="AE40" i="11"/>
  <c r="AM40" i="11"/>
  <c r="AU40" i="11"/>
  <c r="AF40" i="11"/>
  <c r="AN40" i="11"/>
  <c r="AV40" i="11"/>
  <c r="AG40" i="11"/>
  <c r="AO40" i="11"/>
  <c r="AW40" i="11"/>
  <c r="AH40" i="11"/>
  <c r="AP40" i="11"/>
  <c r="AX40" i="11"/>
  <c r="AI40" i="11"/>
  <c r="AQ40" i="11"/>
  <c r="AY40" i="11"/>
  <c r="AK40" i="11"/>
  <c r="AS40" i="11"/>
  <c r="BA40" i="11"/>
  <c r="AJ40" i="11"/>
  <c r="AL40" i="11"/>
  <c r="AR40" i="11"/>
  <c r="AT40" i="11"/>
  <c r="AZ40" i="11"/>
  <c r="AJ29" i="11"/>
  <c r="AR29" i="11"/>
  <c r="AZ29" i="11"/>
  <c r="AK29" i="11"/>
  <c r="AS29" i="11"/>
  <c r="BA29" i="11"/>
  <c r="AL29" i="11"/>
  <c r="AT29" i="11"/>
  <c r="AE29" i="11"/>
  <c r="AM29" i="11"/>
  <c r="AU29" i="11"/>
  <c r="AF29" i="11"/>
  <c r="AN29" i="11"/>
  <c r="AV29" i="11"/>
  <c r="AH29" i="11"/>
  <c r="AP29" i="11"/>
  <c r="AX29" i="11"/>
  <c r="AG29" i="11"/>
  <c r="AI29" i="11"/>
  <c r="AO29" i="11"/>
  <c r="AQ29" i="11"/>
  <c r="AW29" i="11"/>
  <c r="AY29" i="11"/>
  <c r="AJ112" i="11"/>
  <c r="AR112" i="11"/>
  <c r="AZ112" i="11"/>
  <c r="AK112" i="11"/>
  <c r="AS112" i="11"/>
  <c r="BA112" i="11"/>
  <c r="AL112" i="11"/>
  <c r="AT112" i="11"/>
  <c r="AE112" i="11"/>
  <c r="AM112" i="11"/>
  <c r="AU112" i="11"/>
  <c r="AH112" i="11"/>
  <c r="AP112" i="11"/>
  <c r="AX112" i="11"/>
  <c r="AI112" i="11"/>
  <c r="AQ112" i="11"/>
  <c r="AY112" i="11"/>
  <c r="AV112" i="11"/>
  <c r="AW112" i="11"/>
  <c r="AF112" i="11"/>
  <c r="AG112" i="11"/>
  <c r="AN112" i="11"/>
  <c r="AO112" i="11"/>
  <c r="AH118" i="11"/>
  <c r="AP118" i="11"/>
  <c r="AX118" i="11"/>
  <c r="AI118" i="11"/>
  <c r="AQ118" i="11"/>
  <c r="AY118" i="11"/>
  <c r="AJ118" i="11"/>
  <c r="AR118" i="11"/>
  <c r="AZ118" i="11"/>
  <c r="AK118" i="11"/>
  <c r="AS118" i="11"/>
  <c r="BA118" i="11"/>
  <c r="AF118" i="11"/>
  <c r="AN118" i="11"/>
  <c r="AV118" i="11"/>
  <c r="AG118" i="11"/>
  <c r="AO118" i="11"/>
  <c r="AW118" i="11"/>
  <c r="AL118" i="11"/>
  <c r="AM118" i="11"/>
  <c r="AT118" i="11"/>
  <c r="AU118" i="11"/>
  <c r="AE118" i="11"/>
  <c r="AK154" i="11"/>
  <c r="AS154" i="11"/>
  <c r="BA154" i="11"/>
  <c r="AL154" i="11"/>
  <c r="AT154" i="11"/>
  <c r="AE154" i="11"/>
  <c r="AM154" i="11"/>
  <c r="AU154" i="11"/>
  <c r="AF154" i="11"/>
  <c r="AN154" i="11"/>
  <c r="AV154" i="11"/>
  <c r="AG154" i="11"/>
  <c r="AO154" i="11"/>
  <c r="AW154" i="11"/>
  <c r="AI154" i="11"/>
  <c r="AQ154" i="11"/>
  <c r="AY154" i="11"/>
  <c r="AH154" i="11"/>
  <c r="AJ154" i="11"/>
  <c r="AP154" i="11"/>
  <c r="AR154" i="11"/>
  <c r="AX154" i="11"/>
  <c r="AZ154" i="11"/>
  <c r="AF149" i="11"/>
  <c r="AN149" i="11"/>
  <c r="AV149" i="11"/>
  <c r="AG149" i="11"/>
  <c r="AO149" i="11"/>
  <c r="AW149" i="11"/>
  <c r="AH149" i="11"/>
  <c r="AP149" i="11"/>
  <c r="AX149" i="11"/>
  <c r="AI149" i="11"/>
  <c r="AQ149" i="11"/>
  <c r="AY149" i="11"/>
  <c r="AJ149" i="11"/>
  <c r="AR149" i="11"/>
  <c r="AZ149" i="11"/>
  <c r="AL149" i="11"/>
  <c r="AT149" i="11"/>
  <c r="AS149" i="11"/>
  <c r="AU149" i="11"/>
  <c r="BA149" i="11"/>
  <c r="H18" i="14" s="1"/>
  <c r="AE149" i="11"/>
  <c r="AK149" i="11"/>
  <c r="AM149" i="11"/>
  <c r="AL179" i="11"/>
  <c r="AT179" i="11"/>
  <c r="AE179" i="11"/>
  <c r="AM179" i="11"/>
  <c r="AU179" i="11"/>
  <c r="AF179" i="11"/>
  <c r="AN179" i="11"/>
  <c r="AV179" i="11"/>
  <c r="AG179" i="11"/>
  <c r="AO179" i="11"/>
  <c r="AW179" i="11"/>
  <c r="AH179" i="11"/>
  <c r="AP179" i="11"/>
  <c r="AX179" i="11"/>
  <c r="AJ179" i="11"/>
  <c r="AR179" i="11"/>
  <c r="AZ179" i="11"/>
  <c r="AI179" i="11"/>
  <c r="AK179" i="11"/>
  <c r="AQ179" i="11"/>
  <c r="AS179" i="11"/>
  <c r="AY179" i="11"/>
  <c r="BA179" i="11"/>
  <c r="AK234" i="11"/>
  <c r="AS234" i="11"/>
  <c r="BA234" i="11"/>
  <c r="AL234" i="11"/>
  <c r="AT234" i="11"/>
  <c r="AE234" i="11"/>
  <c r="AM234" i="11"/>
  <c r="AU234" i="11"/>
  <c r="AF234" i="11"/>
  <c r="AN234" i="11"/>
  <c r="AV234" i="11"/>
  <c r="AJ234" i="11"/>
  <c r="AZ234" i="11"/>
  <c r="AO234" i="11"/>
  <c r="AP234" i="11"/>
  <c r="AQ234" i="11"/>
  <c r="AR234" i="11"/>
  <c r="AG234" i="11"/>
  <c r="AW234" i="11"/>
  <c r="AH234" i="11"/>
  <c r="AX234" i="11"/>
  <c r="AI234" i="11"/>
  <c r="AY234" i="11"/>
  <c r="AH199" i="11"/>
  <c r="AP199" i="11"/>
  <c r="AX199" i="11"/>
  <c r="AI199" i="11"/>
  <c r="AQ199" i="11"/>
  <c r="AY199" i="11"/>
  <c r="AJ199" i="11"/>
  <c r="AR199" i="11"/>
  <c r="AZ199" i="11"/>
  <c r="AK199" i="11"/>
  <c r="AS199" i="11"/>
  <c r="BA199" i="11"/>
  <c r="AL199" i="11"/>
  <c r="AT199" i="11"/>
  <c r="AE199" i="11"/>
  <c r="AW199" i="11"/>
  <c r="AF199" i="11"/>
  <c r="AG199" i="11"/>
  <c r="AM199" i="11"/>
  <c r="AN199" i="11"/>
  <c r="AO199" i="11"/>
  <c r="AU199" i="11"/>
  <c r="AV199" i="11"/>
  <c r="AK129" i="11"/>
  <c r="AS129" i="11"/>
  <c r="BA129" i="11"/>
  <c r="AL129" i="11"/>
  <c r="AT129" i="11"/>
  <c r="AE129" i="11"/>
  <c r="AM129" i="11"/>
  <c r="AU129" i="11"/>
  <c r="AO129" i="11"/>
  <c r="AZ129" i="11"/>
  <c r="AP129" i="11"/>
  <c r="AF129" i="11"/>
  <c r="AQ129" i="11"/>
  <c r="AG129" i="11"/>
  <c r="AR129" i="11"/>
  <c r="AH129" i="11"/>
  <c r="AV129" i="11"/>
  <c r="AI129" i="11"/>
  <c r="AW129" i="11"/>
  <c r="AJ129" i="11"/>
  <c r="AX129" i="11"/>
  <c r="AN129" i="11"/>
  <c r="AY129" i="11"/>
  <c r="AJ100" i="11"/>
  <c r="AR100" i="11"/>
  <c r="AZ100" i="11"/>
  <c r="AK100" i="11"/>
  <c r="AS100" i="11"/>
  <c r="BA100" i="11"/>
  <c r="AL100" i="11"/>
  <c r="AT100" i="11"/>
  <c r="AE100" i="11"/>
  <c r="AM100" i="11"/>
  <c r="AU100" i="11"/>
  <c r="AF100" i="11"/>
  <c r="AN100" i="11"/>
  <c r="AV100" i="11"/>
  <c r="AI100" i="11"/>
  <c r="AO100" i="11"/>
  <c r="AP100" i="11"/>
  <c r="AQ100" i="11"/>
  <c r="AG100" i="11"/>
  <c r="AY100" i="11"/>
  <c r="AH100" i="11"/>
  <c r="AW100" i="11"/>
  <c r="AX100" i="11"/>
  <c r="AL235" i="11"/>
  <c r="AT235" i="11"/>
  <c r="AE235" i="11"/>
  <c r="AM235" i="11"/>
  <c r="AU235" i="11"/>
  <c r="AF235" i="11"/>
  <c r="AN235" i="11"/>
  <c r="AV235" i="11"/>
  <c r="AQ235" i="11"/>
  <c r="AG235" i="11"/>
  <c r="AR235" i="11"/>
  <c r="AH235" i="11"/>
  <c r="AS235" i="11"/>
  <c r="AI235" i="11"/>
  <c r="AW235" i="11"/>
  <c r="AJ235" i="11"/>
  <c r="AX235" i="11"/>
  <c r="AK235" i="11"/>
  <c r="AY235" i="11"/>
  <c r="AO235" i="11"/>
  <c r="AZ235" i="11"/>
  <c r="AP235" i="11"/>
  <c r="BA235" i="11"/>
  <c r="AF260" i="11"/>
  <c r="AN260" i="11"/>
  <c r="AV260" i="11"/>
  <c r="AG260" i="11"/>
  <c r="AO260" i="11"/>
  <c r="AW260" i="11"/>
  <c r="AH260" i="11"/>
  <c r="AP260" i="11"/>
  <c r="AX260" i="11"/>
  <c r="AI260" i="11"/>
  <c r="AQ260" i="11"/>
  <c r="AY260" i="11"/>
  <c r="AJ260" i="11"/>
  <c r="AR260" i="11"/>
  <c r="AK260" i="11"/>
  <c r="AL260" i="11"/>
  <c r="AT260" i="11"/>
  <c r="AE260" i="11"/>
  <c r="AM260" i="11"/>
  <c r="AS260" i="11"/>
  <c r="AU260" i="11"/>
  <c r="AZ260" i="11"/>
  <c r="BA260" i="11"/>
  <c r="AI208" i="11"/>
  <c r="AQ208" i="11"/>
  <c r="AY208" i="11"/>
  <c r="AJ208" i="11"/>
  <c r="AR208" i="11"/>
  <c r="AZ208" i="11"/>
  <c r="AK208" i="11"/>
  <c r="AS208" i="11"/>
  <c r="BA208" i="11"/>
  <c r="AL208" i="11"/>
  <c r="AT208" i="11"/>
  <c r="AP208" i="11"/>
  <c r="AE208" i="11"/>
  <c r="AU208" i="11"/>
  <c r="AF208" i="11"/>
  <c r="AV208" i="11"/>
  <c r="AG208" i="11"/>
  <c r="AW208" i="11"/>
  <c r="AH208" i="11"/>
  <c r="AX208" i="11"/>
  <c r="AM208" i="11"/>
  <c r="AN208" i="11"/>
  <c r="AO208" i="11"/>
  <c r="AG222" i="11"/>
  <c r="AO222" i="11"/>
  <c r="AW222" i="11"/>
  <c r="AH222" i="11"/>
  <c r="AP222" i="11"/>
  <c r="AX222" i="11"/>
  <c r="AI222" i="11"/>
  <c r="AQ222" i="11"/>
  <c r="AY222" i="11"/>
  <c r="AJ222" i="11"/>
  <c r="AR222" i="11"/>
  <c r="AZ222" i="11"/>
  <c r="AN222" i="11"/>
  <c r="AS222" i="11"/>
  <c r="AT222" i="11"/>
  <c r="AE222" i="11"/>
  <c r="AU222" i="11"/>
  <c r="AF222" i="11"/>
  <c r="AV222" i="11"/>
  <c r="AK222" i="11"/>
  <c r="BA222" i="11"/>
  <c r="AL222" i="11"/>
  <c r="AM222" i="11"/>
  <c r="AH215" i="11"/>
  <c r="AP215" i="11"/>
  <c r="AX215" i="11"/>
  <c r="AI215" i="11"/>
  <c r="AQ215" i="11"/>
  <c r="AY215" i="11"/>
  <c r="AJ215" i="11"/>
  <c r="AR215" i="11"/>
  <c r="AZ215" i="11"/>
  <c r="AK215" i="11"/>
  <c r="AS215" i="11"/>
  <c r="BA215" i="11"/>
  <c r="AO215" i="11"/>
  <c r="AT215" i="11"/>
  <c r="AE215" i="11"/>
  <c r="AU215" i="11"/>
  <c r="AF215" i="11"/>
  <c r="AV215" i="11"/>
  <c r="AG215" i="11"/>
  <c r="AW215" i="11"/>
  <c r="AL215" i="11"/>
  <c r="AM215" i="11"/>
  <c r="AN215" i="11"/>
  <c r="AF173" i="11"/>
  <c r="AN173" i="11"/>
  <c r="AV173" i="11"/>
  <c r="AG173" i="11"/>
  <c r="AO173" i="11"/>
  <c r="AW173" i="11"/>
  <c r="AH173" i="11"/>
  <c r="AP173" i="11"/>
  <c r="AX173" i="11"/>
  <c r="AI173" i="11"/>
  <c r="AQ173" i="11"/>
  <c r="AY173" i="11"/>
  <c r="AJ173" i="11"/>
  <c r="AR173" i="11"/>
  <c r="AZ173" i="11"/>
  <c r="AL173" i="11"/>
  <c r="AT173" i="11"/>
  <c r="AK173" i="11"/>
  <c r="AM173" i="11"/>
  <c r="AS173" i="11"/>
  <c r="AU173" i="11"/>
  <c r="BA173" i="11"/>
  <c r="AE173" i="11"/>
  <c r="AJ240" i="11"/>
  <c r="AR240" i="11"/>
  <c r="AZ240" i="11"/>
  <c r="AK240" i="11"/>
  <c r="AS240" i="11"/>
  <c r="BA240" i="11"/>
  <c r="AL240" i="11"/>
  <c r="AT240" i="11"/>
  <c r="AE240" i="11"/>
  <c r="AM240" i="11"/>
  <c r="AU240" i="11"/>
  <c r="AF240" i="11"/>
  <c r="AN240" i="11"/>
  <c r="AV240" i="11"/>
  <c r="AG240" i="11"/>
  <c r="AO240" i="11"/>
  <c r="AW240" i="11"/>
  <c r="AH240" i="11"/>
  <c r="AP240" i="11"/>
  <c r="AX240" i="11"/>
  <c r="AQ240" i="11"/>
  <c r="AY240" i="11"/>
  <c r="AI240" i="11"/>
  <c r="AE220" i="11"/>
  <c r="AM220" i="11"/>
  <c r="AU220" i="11"/>
  <c r="AF220" i="11"/>
  <c r="AN220" i="11"/>
  <c r="AV220" i="11"/>
  <c r="AG220" i="11"/>
  <c r="AO220" i="11"/>
  <c r="AW220" i="11"/>
  <c r="AH220" i="11"/>
  <c r="AP220" i="11"/>
  <c r="AX220" i="11"/>
  <c r="AL220" i="11"/>
  <c r="AQ220" i="11"/>
  <c r="AR220" i="11"/>
  <c r="AS220" i="11"/>
  <c r="AT220" i="11"/>
  <c r="AI220" i="11"/>
  <c r="AY220" i="11"/>
  <c r="AJ220" i="11"/>
  <c r="AZ220" i="11"/>
  <c r="BA220" i="11"/>
  <c r="AK220" i="11"/>
  <c r="AE236" i="11"/>
  <c r="AM236" i="11"/>
  <c r="AU236" i="11"/>
  <c r="AF236" i="11"/>
  <c r="AN236" i="11"/>
  <c r="AV236" i="11"/>
  <c r="AG236" i="11"/>
  <c r="AO236" i="11"/>
  <c r="AW236" i="11"/>
  <c r="AH236" i="11"/>
  <c r="AS236" i="11"/>
  <c r="AI236" i="11"/>
  <c r="AT236" i="11"/>
  <c r="AJ236" i="11"/>
  <c r="AX236" i="11"/>
  <c r="AK236" i="11"/>
  <c r="AY236" i="11"/>
  <c r="AL236" i="11"/>
  <c r="AZ236" i="11"/>
  <c r="AP236" i="11"/>
  <c r="BA236" i="11"/>
  <c r="AQ236" i="11"/>
  <c r="AR236" i="11"/>
  <c r="AI168" i="11"/>
  <c r="AQ168" i="11"/>
  <c r="AY168" i="11"/>
  <c r="AJ168" i="11"/>
  <c r="AR168" i="11"/>
  <c r="AZ168" i="11"/>
  <c r="AK168" i="11"/>
  <c r="AS168" i="11"/>
  <c r="BA168" i="11"/>
  <c r="AL168" i="11"/>
  <c r="AT168" i="11"/>
  <c r="AE168" i="11"/>
  <c r="AM168" i="11"/>
  <c r="AU168" i="11"/>
  <c r="AG168" i="11"/>
  <c r="AO168" i="11"/>
  <c r="AW168" i="11"/>
  <c r="AF168" i="11"/>
  <c r="AH168" i="11"/>
  <c r="AN168" i="11"/>
  <c r="AP168" i="11"/>
  <c r="AV168" i="11"/>
  <c r="AX168" i="11"/>
  <c r="AE156" i="11"/>
  <c r="AM156" i="11"/>
  <c r="AU156" i="11"/>
  <c r="AF156" i="11"/>
  <c r="AN156" i="11"/>
  <c r="AV156" i="11"/>
  <c r="AG156" i="11"/>
  <c r="AO156" i="11"/>
  <c r="AW156" i="11"/>
  <c r="AH156" i="11"/>
  <c r="AP156" i="11"/>
  <c r="AX156" i="11"/>
  <c r="AI156" i="11"/>
  <c r="AQ156" i="11"/>
  <c r="AY156" i="11"/>
  <c r="AK156" i="11"/>
  <c r="AS156" i="11"/>
  <c r="BA156" i="11"/>
  <c r="AR156" i="11"/>
  <c r="AT156" i="11"/>
  <c r="AZ156" i="11"/>
  <c r="AJ156" i="11"/>
  <c r="AL156" i="11"/>
  <c r="AK186" i="11"/>
  <c r="AS186" i="11"/>
  <c r="BA186" i="11"/>
  <c r="AL186" i="11"/>
  <c r="AT186" i="11"/>
  <c r="AE186" i="11"/>
  <c r="AM186" i="11"/>
  <c r="AU186" i="11"/>
  <c r="AF186" i="11"/>
  <c r="AN186" i="11"/>
  <c r="AV186" i="11"/>
  <c r="AG186" i="11"/>
  <c r="AO186" i="11"/>
  <c r="AW186" i="11"/>
  <c r="AI186" i="11"/>
  <c r="AQ186" i="11"/>
  <c r="AY186" i="11"/>
  <c r="AH186" i="11"/>
  <c r="AJ186" i="11"/>
  <c r="AP186" i="11"/>
  <c r="AR186" i="11"/>
  <c r="AX186" i="11"/>
  <c r="AZ186" i="11"/>
  <c r="AH254" i="11"/>
  <c r="AP254" i="11"/>
  <c r="AX254" i="11"/>
  <c r="AI254" i="11"/>
  <c r="AQ254" i="11"/>
  <c r="AY254" i="11"/>
  <c r="AJ254" i="11"/>
  <c r="AR254" i="11"/>
  <c r="AZ254" i="11"/>
  <c r="AK254" i="11"/>
  <c r="AS254" i="11"/>
  <c r="BA254" i="11"/>
  <c r="AL254" i="11"/>
  <c r="AT254" i="11"/>
  <c r="AE254" i="11"/>
  <c r="AM254" i="11"/>
  <c r="AU254" i="11"/>
  <c r="AF254" i="11"/>
  <c r="AN254" i="11"/>
  <c r="AV254" i="11"/>
  <c r="AO254" i="11"/>
  <c r="AW254" i="11"/>
  <c r="AG254" i="11"/>
  <c r="AL78" i="11"/>
  <c r="AT78" i="11"/>
  <c r="AE78" i="11"/>
  <c r="AM78" i="11"/>
  <c r="AU78" i="11"/>
  <c r="AF78" i="11"/>
  <c r="AN78" i="11"/>
  <c r="AV78" i="11"/>
  <c r="AG78" i="11"/>
  <c r="AO78" i="11"/>
  <c r="AW78" i="11"/>
  <c r="AH78" i="11"/>
  <c r="AP78" i="11"/>
  <c r="AX78" i="11"/>
  <c r="AI78" i="11"/>
  <c r="AQ78" i="11"/>
  <c r="AY78" i="11"/>
  <c r="AJ78" i="11"/>
  <c r="AR78" i="11"/>
  <c r="AZ78" i="11"/>
  <c r="AK78" i="11"/>
  <c r="AS78" i="11"/>
  <c r="BA78" i="11"/>
  <c r="AE21" i="11"/>
  <c r="AM21" i="11"/>
  <c r="AU21" i="11"/>
  <c r="AF21" i="11"/>
  <c r="AN21" i="11"/>
  <c r="AV21" i="11"/>
  <c r="AG21" i="11"/>
  <c r="AO21" i="11"/>
  <c r="AW21" i="11"/>
  <c r="AH21" i="11"/>
  <c r="AP21" i="11"/>
  <c r="AX21" i="11"/>
  <c r="AK21" i="11"/>
  <c r="BA21" i="11"/>
  <c r="AL21" i="11"/>
  <c r="AQ21" i="11"/>
  <c r="AR21" i="11"/>
  <c r="AS21" i="11"/>
  <c r="AI21" i="11"/>
  <c r="AY21" i="11"/>
  <c r="AJ21" i="11"/>
  <c r="AT21" i="11"/>
  <c r="AZ21" i="11"/>
  <c r="AF41" i="11"/>
  <c r="AN41" i="11"/>
  <c r="AV41" i="11"/>
  <c r="AG41" i="11"/>
  <c r="AO41" i="11"/>
  <c r="AW41" i="11"/>
  <c r="AH41" i="11"/>
  <c r="AP41" i="11"/>
  <c r="AX41" i="11"/>
  <c r="AI41" i="11"/>
  <c r="AQ41" i="11"/>
  <c r="AY41" i="11"/>
  <c r="AJ41" i="11"/>
  <c r="AR41" i="11"/>
  <c r="AZ41" i="11"/>
  <c r="AL41" i="11"/>
  <c r="AT41" i="11"/>
  <c r="AS41" i="11"/>
  <c r="AU41" i="11"/>
  <c r="BA41" i="11"/>
  <c r="AE41" i="11"/>
  <c r="AK41" i="11"/>
  <c r="AM41" i="11"/>
  <c r="AH27" i="11"/>
  <c r="AP27" i="11"/>
  <c r="AX27" i="11"/>
  <c r="AI27" i="11"/>
  <c r="AQ27" i="11"/>
  <c r="AY27" i="11"/>
  <c r="AJ27" i="11"/>
  <c r="AR27" i="11"/>
  <c r="AZ27" i="11"/>
  <c r="AK27" i="11"/>
  <c r="AS27" i="11"/>
  <c r="BA27" i="11"/>
  <c r="AL27" i="11"/>
  <c r="AT27" i="11"/>
  <c r="AF27" i="11"/>
  <c r="AN27" i="11"/>
  <c r="AV27" i="11"/>
  <c r="AU27" i="11"/>
  <c r="AW27" i="11"/>
  <c r="AE27" i="11"/>
  <c r="AG27" i="11"/>
  <c r="AM27" i="11"/>
  <c r="AO27" i="11"/>
  <c r="AH66" i="11"/>
  <c r="AP66" i="11"/>
  <c r="AX66" i="11"/>
  <c r="AI66" i="11"/>
  <c r="AQ66" i="11"/>
  <c r="AY66" i="11"/>
  <c r="AJ66" i="11"/>
  <c r="AR66" i="11"/>
  <c r="AZ66" i="11"/>
  <c r="AK66" i="11"/>
  <c r="AS66" i="11"/>
  <c r="BA66" i="11"/>
  <c r="AL66" i="11"/>
  <c r="AT66" i="11"/>
  <c r="AE66" i="11"/>
  <c r="AM66" i="11"/>
  <c r="AU66" i="11"/>
  <c r="AF66" i="11"/>
  <c r="AN66" i="11"/>
  <c r="AV66" i="11"/>
  <c r="AO66" i="11"/>
  <c r="AW66" i="11"/>
  <c r="AG66" i="11"/>
  <c r="AF22" i="11"/>
  <c r="AN22" i="11"/>
  <c r="AV22" i="11"/>
  <c r="AG22" i="11"/>
  <c r="AO22" i="11"/>
  <c r="AW22" i="11"/>
  <c r="AH22" i="11"/>
  <c r="AP22" i="11"/>
  <c r="AX22" i="11"/>
  <c r="AI22" i="11"/>
  <c r="AQ22" i="11"/>
  <c r="AY22" i="11"/>
  <c r="AT22" i="11"/>
  <c r="AE22" i="11"/>
  <c r="AU22" i="11"/>
  <c r="AJ22" i="11"/>
  <c r="AZ22" i="11"/>
  <c r="AK22" i="11"/>
  <c r="BA22" i="11"/>
  <c r="AL22" i="11"/>
  <c r="AR22" i="11"/>
  <c r="AM22" i="11"/>
  <c r="AS22" i="11"/>
  <c r="AH8" i="11"/>
  <c r="AP8" i="11"/>
  <c r="AX8" i="11"/>
  <c r="AI8" i="11"/>
  <c r="AQ8" i="11"/>
  <c r="AY8" i="11"/>
  <c r="AJ8" i="11"/>
  <c r="AR8" i="11"/>
  <c r="AZ8" i="11"/>
  <c r="AK8" i="11"/>
  <c r="AS8" i="11"/>
  <c r="BA8" i="11"/>
  <c r="AF8" i="11"/>
  <c r="AV8" i="11"/>
  <c r="AG8" i="11"/>
  <c r="AW8" i="11"/>
  <c r="AL8" i="11"/>
  <c r="AM8" i="11"/>
  <c r="AN8" i="11"/>
  <c r="AT8" i="11"/>
  <c r="AE8" i="11"/>
  <c r="AO8" i="11"/>
  <c r="AU8" i="11"/>
  <c r="AL26" i="11"/>
  <c r="AF26" i="11"/>
  <c r="AO26" i="11"/>
  <c r="AW26" i="11"/>
  <c r="AG26" i="11"/>
  <c r="AP26" i="11"/>
  <c r="AX26" i="11"/>
  <c r="AH26" i="11"/>
  <c r="AQ26" i="11"/>
  <c r="AY26" i="11"/>
  <c r="AI26" i="11"/>
  <c r="AR26" i="11"/>
  <c r="AZ26" i="11"/>
  <c r="AJ26" i="11"/>
  <c r="AS26" i="11"/>
  <c r="BA26" i="11"/>
  <c r="AM26" i="11"/>
  <c r="AU26" i="11"/>
  <c r="AK26" i="11"/>
  <c r="AN26" i="11"/>
  <c r="AT26" i="11"/>
  <c r="AV26" i="11"/>
  <c r="AE26" i="11"/>
  <c r="AG150" i="11"/>
  <c r="AO150" i="11"/>
  <c r="AW150" i="11"/>
  <c r="AH150" i="11"/>
  <c r="AP150" i="11"/>
  <c r="AX150" i="11"/>
  <c r="AI150" i="11"/>
  <c r="AQ150" i="11"/>
  <c r="AY150" i="11"/>
  <c r="AJ150" i="11"/>
  <c r="AR150" i="11"/>
  <c r="AZ150" i="11"/>
  <c r="AK150" i="11"/>
  <c r="AS150" i="11"/>
  <c r="BA150" i="11"/>
  <c r="AE150" i="11"/>
  <c r="AM150" i="11"/>
  <c r="AU150" i="11"/>
  <c r="AF150" i="11"/>
  <c r="AL150" i="11"/>
  <c r="AN150" i="11"/>
  <c r="AT150" i="11"/>
  <c r="AV150" i="11"/>
  <c r="AK93" i="11"/>
  <c r="AS93" i="11"/>
  <c r="BA93" i="11"/>
  <c r="AL93" i="11"/>
  <c r="AT93" i="11"/>
  <c r="AE93" i="11"/>
  <c r="AM93" i="11"/>
  <c r="AU93" i="11"/>
  <c r="AF93" i="11"/>
  <c r="AN93" i="11"/>
  <c r="AV93" i="11"/>
  <c r="AG93" i="11"/>
  <c r="AO93" i="11"/>
  <c r="AW93" i="11"/>
  <c r="AH93" i="11"/>
  <c r="AP93" i="11"/>
  <c r="AX93" i="11"/>
  <c r="AI93" i="11"/>
  <c r="AQ93" i="11"/>
  <c r="AY93" i="11"/>
  <c r="AR93" i="11"/>
  <c r="AZ93" i="11"/>
  <c r="AJ93" i="11"/>
  <c r="AH231" i="11"/>
  <c r="AP231" i="11"/>
  <c r="AX231" i="11"/>
  <c r="AI231" i="11"/>
  <c r="AQ231" i="11"/>
  <c r="AY231" i="11"/>
  <c r="AJ231" i="11"/>
  <c r="AR231" i="11"/>
  <c r="AZ231" i="11"/>
  <c r="AK231" i="11"/>
  <c r="AS231" i="11"/>
  <c r="BA231" i="11"/>
  <c r="AO231" i="11"/>
  <c r="AT231" i="11"/>
  <c r="AE231" i="11"/>
  <c r="AU231" i="11"/>
  <c r="AF231" i="11"/>
  <c r="AV231" i="11"/>
  <c r="AG231" i="11"/>
  <c r="AW231" i="11"/>
  <c r="AL231" i="11"/>
  <c r="AM231" i="11"/>
  <c r="AN231" i="11"/>
  <c r="AF244" i="11"/>
  <c r="AN244" i="11"/>
  <c r="AV244" i="11"/>
  <c r="AG244" i="11"/>
  <c r="AO244" i="11"/>
  <c r="AW244" i="11"/>
  <c r="AH244" i="11"/>
  <c r="AP244" i="11"/>
  <c r="AX244" i="11"/>
  <c r="AI244" i="11"/>
  <c r="AQ244" i="11"/>
  <c r="AY244" i="11"/>
  <c r="AJ244" i="11"/>
  <c r="AR244" i="11"/>
  <c r="AZ244" i="11"/>
  <c r="AK244" i="11"/>
  <c r="AS244" i="11"/>
  <c r="BA244" i="11"/>
  <c r="AL244" i="11"/>
  <c r="AT244" i="11"/>
  <c r="AE244" i="11"/>
  <c r="AM244" i="11"/>
  <c r="AU244" i="11"/>
  <c r="AI99" i="11"/>
  <c r="AQ99" i="11"/>
  <c r="AY99" i="11"/>
  <c r="AJ99" i="11"/>
  <c r="AR99" i="11"/>
  <c r="AZ99" i="11"/>
  <c r="AK99" i="11"/>
  <c r="AS99" i="11"/>
  <c r="BA99" i="11"/>
  <c r="AL99" i="11"/>
  <c r="AT99" i="11"/>
  <c r="AE99" i="11"/>
  <c r="AM99" i="11"/>
  <c r="AU99" i="11"/>
  <c r="AG99" i="11"/>
  <c r="AN99" i="11"/>
  <c r="AO99" i="11"/>
  <c r="AP99" i="11"/>
  <c r="AV99" i="11"/>
  <c r="AF99" i="11"/>
  <c r="AH99" i="11"/>
  <c r="AW99" i="11"/>
  <c r="AX99" i="11"/>
  <c r="AF213" i="11"/>
  <c r="AN213" i="11"/>
  <c r="AV213" i="11"/>
  <c r="AG213" i="11"/>
  <c r="AO213" i="11"/>
  <c r="AW213" i="11"/>
  <c r="AH213" i="11"/>
  <c r="AP213" i="11"/>
  <c r="AX213" i="11"/>
  <c r="AI213" i="11"/>
  <c r="AQ213" i="11"/>
  <c r="AY213" i="11"/>
  <c r="AM213" i="11"/>
  <c r="AR213" i="11"/>
  <c r="AS213" i="11"/>
  <c r="AT213" i="11"/>
  <c r="AE213" i="11"/>
  <c r="AU213" i="11"/>
  <c r="AJ213" i="11"/>
  <c r="AZ213" i="11"/>
  <c r="AK213" i="11"/>
  <c r="BA213" i="11"/>
  <c r="AL213" i="11"/>
  <c r="AG182" i="11"/>
  <c r="AO182" i="11"/>
  <c r="AW182" i="11"/>
  <c r="AH182" i="11"/>
  <c r="AP182" i="11"/>
  <c r="AX182" i="11"/>
  <c r="AI182" i="11"/>
  <c r="AQ182" i="11"/>
  <c r="AY182" i="11"/>
  <c r="AJ182" i="11"/>
  <c r="AR182" i="11"/>
  <c r="AZ182" i="11"/>
  <c r="AK182" i="11"/>
  <c r="AS182" i="11"/>
  <c r="BA182" i="11"/>
  <c r="AE182" i="11"/>
  <c r="AM182" i="11"/>
  <c r="AU182" i="11"/>
  <c r="AF182" i="11"/>
  <c r="AL182" i="11"/>
  <c r="AN182" i="11"/>
  <c r="AT182" i="11"/>
  <c r="AV182" i="11"/>
  <c r="AH246" i="11"/>
  <c r="AP246" i="11"/>
  <c r="AX246" i="11"/>
  <c r="AI246" i="11"/>
  <c r="AQ246" i="11"/>
  <c r="AY246" i="11"/>
  <c r="AJ246" i="11"/>
  <c r="AR246" i="11"/>
  <c r="AZ246" i="11"/>
  <c r="AK246" i="11"/>
  <c r="AS246" i="11"/>
  <c r="BA246" i="11"/>
  <c r="AL246" i="11"/>
  <c r="AT246" i="11"/>
  <c r="AE246" i="11"/>
  <c r="AM246" i="11"/>
  <c r="AU246" i="11"/>
  <c r="AF246" i="11"/>
  <c r="AN246" i="11"/>
  <c r="AV246" i="11"/>
  <c r="AG246" i="11"/>
  <c r="AO246" i="11"/>
  <c r="AW246" i="11"/>
  <c r="AJ233" i="11"/>
  <c r="AR233" i="11"/>
  <c r="AZ233" i="11"/>
  <c r="AK233" i="11"/>
  <c r="AS233" i="11"/>
  <c r="BA233" i="11"/>
  <c r="AL233" i="11"/>
  <c r="AT233" i="11"/>
  <c r="AE233" i="11"/>
  <c r="AM233" i="11"/>
  <c r="AU233" i="11"/>
  <c r="AQ233" i="11"/>
  <c r="AF233" i="11"/>
  <c r="AV233" i="11"/>
  <c r="AG233" i="11"/>
  <c r="AW233" i="11"/>
  <c r="AH233" i="11"/>
  <c r="AX233" i="11"/>
  <c r="AI233" i="11"/>
  <c r="AY233" i="11"/>
  <c r="AN233" i="11"/>
  <c r="AO233" i="11"/>
  <c r="AP233" i="11"/>
  <c r="AK210" i="11"/>
  <c r="AS210" i="11"/>
  <c r="BA210" i="11"/>
  <c r="AL210" i="11"/>
  <c r="AT210" i="11"/>
  <c r="AE210" i="11"/>
  <c r="AM210" i="11"/>
  <c r="AU210" i="11"/>
  <c r="AF210" i="11"/>
  <c r="AN210" i="11"/>
  <c r="AV210" i="11"/>
  <c r="AR210" i="11"/>
  <c r="AG210" i="11"/>
  <c r="AW210" i="11"/>
  <c r="AH210" i="11"/>
  <c r="AX210" i="11"/>
  <c r="AI210" i="11"/>
  <c r="AY210" i="11"/>
  <c r="AJ210" i="11"/>
  <c r="AZ210" i="11"/>
  <c r="AO210" i="11"/>
  <c r="AP210" i="11"/>
  <c r="AQ210" i="11"/>
  <c r="AI263" i="11"/>
  <c r="AQ263" i="11"/>
  <c r="AY263" i="11"/>
  <c r="AJ263" i="11"/>
  <c r="AR263" i="11"/>
  <c r="AZ263" i="11"/>
  <c r="AK263" i="11"/>
  <c r="AS263" i="11"/>
  <c r="BA263" i="11"/>
  <c r="AL263" i="11"/>
  <c r="AT263" i="11"/>
  <c r="AG263" i="11"/>
  <c r="AO263" i="11"/>
  <c r="AW263" i="11"/>
  <c r="AH263" i="11"/>
  <c r="AM263" i="11"/>
  <c r="AN263" i="11"/>
  <c r="AP263" i="11"/>
  <c r="AU263" i="11"/>
  <c r="AV263" i="11"/>
  <c r="AE263" i="11"/>
  <c r="AX263" i="11"/>
  <c r="AF263" i="11"/>
  <c r="AE62" i="11"/>
  <c r="AM62" i="11"/>
  <c r="AU62" i="11"/>
  <c r="AI62" i="11"/>
  <c r="AQ62" i="11"/>
  <c r="AY62" i="11"/>
  <c r="AG62" i="11"/>
  <c r="AR62" i="11"/>
  <c r="AH62" i="11"/>
  <c r="AS62" i="11"/>
  <c r="AJ62" i="11"/>
  <c r="AT62" i="11"/>
  <c r="AK62" i="11"/>
  <c r="AV62" i="11"/>
  <c r="AL62" i="11"/>
  <c r="AW62" i="11"/>
  <c r="AN62" i="11"/>
  <c r="AX62" i="11"/>
  <c r="AO62" i="11"/>
  <c r="AZ62" i="11"/>
  <c r="AP62" i="11"/>
  <c r="BA62" i="11"/>
  <c r="AF62" i="11"/>
  <c r="AJ153" i="11"/>
  <c r="AR153" i="11"/>
  <c r="AZ153" i="11"/>
  <c r="AK153" i="11"/>
  <c r="AS153" i="11"/>
  <c r="BA153" i="11"/>
  <c r="AL153" i="11"/>
  <c r="AT153" i="11"/>
  <c r="AE153" i="11"/>
  <c r="AM153" i="11"/>
  <c r="AU153" i="11"/>
  <c r="AF153" i="11"/>
  <c r="AN153" i="11"/>
  <c r="AV153" i="11"/>
  <c r="AH153" i="11"/>
  <c r="AP153" i="11"/>
  <c r="AX153" i="11"/>
  <c r="AW153" i="11"/>
  <c r="AY153" i="11"/>
  <c r="AG153" i="11"/>
  <c r="AI153" i="11"/>
  <c r="AO153" i="11"/>
  <c r="AQ153" i="11"/>
  <c r="AE140" i="11"/>
  <c r="AM140" i="11"/>
  <c r="AU140" i="11"/>
  <c r="AF140" i="11"/>
  <c r="AN140" i="11"/>
  <c r="AV140" i="11"/>
  <c r="AG140" i="11"/>
  <c r="AO140" i="11"/>
  <c r="AW140" i="11"/>
  <c r="AH140" i="11"/>
  <c r="AP140" i="11"/>
  <c r="AX140" i="11"/>
  <c r="AI140" i="11"/>
  <c r="AQ140" i="11"/>
  <c r="AY140" i="11"/>
  <c r="AK140" i="11"/>
  <c r="AS140" i="11"/>
  <c r="BA140" i="11"/>
  <c r="H16" i="14" s="1"/>
  <c r="AJ140" i="11"/>
  <c r="AL140" i="11"/>
  <c r="AR140" i="11"/>
  <c r="AT140" i="11"/>
  <c r="AZ140" i="11"/>
  <c r="AK85" i="11"/>
  <c r="AS85" i="11"/>
  <c r="BA85" i="11"/>
  <c r="AL85" i="11"/>
  <c r="AT85" i="11"/>
  <c r="AE85" i="11"/>
  <c r="AM85" i="11"/>
  <c r="AU85" i="11"/>
  <c r="AF85" i="11"/>
  <c r="AN85" i="11"/>
  <c r="AV85" i="11"/>
  <c r="AG85" i="11"/>
  <c r="AO85" i="11"/>
  <c r="AW85" i="11"/>
  <c r="AH85" i="11"/>
  <c r="AP85" i="11"/>
  <c r="AX85" i="11"/>
  <c r="AI85" i="11"/>
  <c r="AQ85" i="11"/>
  <c r="AY85" i="11"/>
  <c r="AZ85" i="11"/>
  <c r="AJ85" i="11"/>
  <c r="AR85" i="11"/>
  <c r="AG89" i="11"/>
  <c r="AO89" i="11"/>
  <c r="AW89" i="11"/>
  <c r="AH89" i="11"/>
  <c r="AP89" i="11"/>
  <c r="AX89" i="11"/>
  <c r="AI89" i="11"/>
  <c r="AQ89" i="11"/>
  <c r="AY89" i="11"/>
  <c r="AJ89" i="11"/>
  <c r="AR89" i="11"/>
  <c r="AZ89" i="11"/>
  <c r="AK89" i="11"/>
  <c r="AS89" i="11"/>
  <c r="BA89" i="11"/>
  <c r="AL89" i="11"/>
  <c r="AT89" i="11"/>
  <c r="AE89" i="11"/>
  <c r="AM89" i="11"/>
  <c r="AU89" i="11"/>
  <c r="AF89" i="11"/>
  <c r="AN89" i="11"/>
  <c r="AV89" i="11"/>
  <c r="AI91" i="11"/>
  <c r="AQ91" i="11"/>
  <c r="AY91" i="11"/>
  <c r="AJ91" i="11"/>
  <c r="AR91" i="11"/>
  <c r="AZ91" i="11"/>
  <c r="AK91" i="11"/>
  <c r="AS91" i="11"/>
  <c r="BA91" i="11"/>
  <c r="AL91" i="11"/>
  <c r="AT91" i="11"/>
  <c r="AE91" i="11"/>
  <c r="AM91" i="11"/>
  <c r="AU91" i="11"/>
  <c r="AF91" i="11"/>
  <c r="AN91" i="11"/>
  <c r="AV91" i="11"/>
  <c r="AG91" i="11"/>
  <c r="AO91" i="11"/>
  <c r="AW91" i="11"/>
  <c r="AP91" i="11"/>
  <c r="AX91" i="11"/>
  <c r="AH91" i="11"/>
  <c r="AI17" i="11"/>
  <c r="AQ17" i="11"/>
  <c r="AY17" i="11"/>
  <c r="AJ17" i="11"/>
  <c r="AR17" i="11"/>
  <c r="AZ17" i="11"/>
  <c r="AK17" i="11"/>
  <c r="AS17" i="11"/>
  <c r="BA17" i="11"/>
  <c r="AL17" i="11"/>
  <c r="AT17" i="11"/>
  <c r="AG17" i="11"/>
  <c r="AW17" i="11"/>
  <c r="AH17" i="11"/>
  <c r="AX17" i="11"/>
  <c r="AM17" i="11"/>
  <c r="AN17" i="11"/>
  <c r="AO17" i="11"/>
  <c r="AE17" i="11"/>
  <c r="AU17" i="11"/>
  <c r="AP17" i="11"/>
  <c r="AV17" i="11"/>
  <c r="AF17" i="11"/>
  <c r="AL94" i="11"/>
  <c r="AT94" i="11"/>
  <c r="AE94" i="11"/>
  <c r="AM94" i="11"/>
  <c r="AU94" i="11"/>
  <c r="AF94" i="11"/>
  <c r="AN94" i="11"/>
  <c r="AV94" i="11"/>
  <c r="AG94" i="11"/>
  <c r="AO94" i="11"/>
  <c r="AW94" i="11"/>
  <c r="AH94" i="11"/>
  <c r="AP94" i="11"/>
  <c r="AX94" i="11"/>
  <c r="AI94" i="11"/>
  <c r="AQ94" i="11"/>
  <c r="AY94" i="11"/>
  <c r="AJ94" i="11"/>
  <c r="AR94" i="11"/>
  <c r="AZ94" i="11"/>
  <c r="AK94" i="11"/>
  <c r="AS94" i="11"/>
  <c r="BA94" i="11"/>
  <c r="C267" i="11"/>
  <c r="C266" i="11"/>
  <c r="C264" i="11"/>
  <c r="C265" i="11"/>
  <c r="W16" i="2" l="1"/>
  <c r="R16" i="2"/>
  <c r="AA16" i="2"/>
  <c r="M16" i="2" l="1"/>
  <c r="N16" i="2"/>
  <c r="V16" i="2"/>
  <c r="AE16" i="2"/>
  <c r="H16" i="2"/>
  <c r="L16" i="2"/>
  <c r="T16" i="2"/>
  <c r="AC16" i="2"/>
  <c r="AB16" i="2"/>
  <c r="S16" i="2"/>
  <c r="X16" i="2"/>
  <c r="Q16" i="2"/>
  <c r="AF16" i="2"/>
  <c r="Y16" i="2"/>
  <c r="U16" i="2"/>
  <c r="AD16" i="2"/>
  <c r="H63" i="13"/>
  <c r="J16" i="2"/>
  <c r="I16" i="2"/>
  <c r="P16" i="2"/>
  <c r="K16" i="2"/>
  <c r="Z16" i="2"/>
  <c r="O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Sellors</author>
  </authors>
  <commentList>
    <comment ref="D127" authorId="0" shapeId="0" xr:uid="{8E774266-FED9-44C6-BD2B-337DBAFAB19A}">
      <text>
        <r>
          <rPr>
            <b/>
            <sz val="9"/>
            <color indexed="81"/>
            <rFont val="Tahoma"/>
            <charset val="1"/>
          </rPr>
          <t>Karen Sellors:</t>
        </r>
        <r>
          <rPr>
            <sz val="9"/>
            <color indexed="81"/>
            <rFont val="Tahoma"/>
            <charset val="1"/>
          </rPr>
          <t xml:space="preserve">
Shows as N/A so delete this so that the DCC averages work.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 Sellors</author>
  </authors>
  <commentList>
    <comment ref="R2" authorId="0" shapeId="0" xr:uid="{E121CFE7-A3E7-405B-9BEF-EAC654D60C0E}">
      <text>
        <r>
          <rPr>
            <b/>
            <sz val="9"/>
            <color indexed="81"/>
            <rFont val="Tahoma"/>
            <charset val="1"/>
          </rPr>
          <t>Karen Sellors:</t>
        </r>
        <r>
          <rPr>
            <sz val="9"/>
            <color indexed="81"/>
            <rFont val="Tahoma"/>
            <charset val="1"/>
          </rPr>
          <t xml:space="preserve">
Check to make sure the school matches with the cost centre.</t>
        </r>
      </text>
    </comment>
  </commentList>
</comments>
</file>

<file path=xl/sharedStrings.xml><?xml version="1.0" encoding="utf-8"?>
<sst xmlns="http://schemas.openxmlformats.org/spreadsheetml/2006/main" count="5941" uniqueCount="1293">
  <si>
    <t>Cost Center</t>
  </si>
  <si>
    <t>CO object name</t>
  </si>
  <si>
    <t>Admin</t>
  </si>
  <si>
    <t>Electricity</t>
  </si>
  <si>
    <t>Gas</t>
  </si>
  <si>
    <t>Lng Resource Not ICT</t>
  </si>
  <si>
    <t>Maintenance</t>
  </si>
  <si>
    <t>Oil</t>
  </si>
  <si>
    <t>SEN TA</t>
  </si>
  <si>
    <t>Solid Fuels</t>
  </si>
  <si>
    <t>TA</t>
  </si>
  <si>
    <t>Teachers</t>
  </si>
  <si>
    <t>Training</t>
  </si>
  <si>
    <t>Water Charges</t>
  </si>
  <si>
    <t>Ancillary staff</t>
  </si>
  <si>
    <t>Supply Teachers inc Agency</t>
  </si>
  <si>
    <t>CIP2000</t>
  </si>
  <si>
    <t>Leys Junior</t>
  </si>
  <si>
    <t>CIP2002</t>
  </si>
  <si>
    <t>Croft Community Inf</t>
  </si>
  <si>
    <t>CIP2003</t>
  </si>
  <si>
    <t>Woodbridge Junior</t>
  </si>
  <si>
    <t>CIP2006</t>
  </si>
  <si>
    <t>Riddings Inf &amp; Nrsry</t>
  </si>
  <si>
    <t>CIP2010</t>
  </si>
  <si>
    <t>Swanwick Primary</t>
  </si>
  <si>
    <t>CIP2011</t>
  </si>
  <si>
    <t>Brampton Primary</t>
  </si>
  <si>
    <t>CIP2012</t>
  </si>
  <si>
    <t>Gorseybrigg Primary</t>
  </si>
  <si>
    <t>CIP2013</t>
  </si>
  <si>
    <t>Chapel-El-Frith Pri</t>
  </si>
  <si>
    <t>CIP2017</t>
  </si>
  <si>
    <t>Ashover Primary</t>
  </si>
  <si>
    <t>CIP2018</t>
  </si>
  <si>
    <t>Aston-On-Trent Pri</t>
  </si>
  <si>
    <t>CIP2019</t>
  </si>
  <si>
    <t>Bramley Vale Pri</t>
  </si>
  <si>
    <t>CIP2021</t>
  </si>
  <si>
    <t>Bamford Primary</t>
  </si>
  <si>
    <t>CIP2022</t>
  </si>
  <si>
    <t>Barlborough Primary</t>
  </si>
  <si>
    <t>CIP2041</t>
  </si>
  <si>
    <t>Blackwell Primary</t>
  </si>
  <si>
    <t>CIP2043</t>
  </si>
  <si>
    <t>Newton Primary</t>
  </si>
  <si>
    <t>CIP2044</t>
  </si>
  <si>
    <t>Westhouses Primary</t>
  </si>
  <si>
    <t>CIP2045</t>
  </si>
  <si>
    <t>New Bolsover Primary</t>
  </si>
  <si>
    <t>CIP2046</t>
  </si>
  <si>
    <t>Brockley Primary</t>
  </si>
  <si>
    <t>CIP2048</t>
  </si>
  <si>
    <t>Bolsover Inf &amp; Nrsry</t>
  </si>
  <si>
    <t>CIP2049</t>
  </si>
  <si>
    <t>Bradwell Junior</t>
  </si>
  <si>
    <t>CIP2050</t>
  </si>
  <si>
    <t>Cutthorpe Primary</t>
  </si>
  <si>
    <t>CIP2051</t>
  </si>
  <si>
    <t>Wigley Primary</t>
  </si>
  <si>
    <t>CIP2052</t>
  </si>
  <si>
    <t>Brassington Primary</t>
  </si>
  <si>
    <t>CIP2053</t>
  </si>
  <si>
    <t>Firfield Primary</t>
  </si>
  <si>
    <t>CIP2057</t>
  </si>
  <si>
    <t>Henry Bradley Inf</t>
  </si>
  <si>
    <t>CIP2058</t>
  </si>
  <si>
    <t>Burbage Primary</t>
  </si>
  <si>
    <t>CIP2060</t>
  </si>
  <si>
    <t>Buxton Junior Sch</t>
  </si>
  <si>
    <t>CIP2061</t>
  </si>
  <si>
    <t>Buxton Infant</t>
  </si>
  <si>
    <t>CIP2062</t>
  </si>
  <si>
    <t>Harpur Hill Primary</t>
  </si>
  <si>
    <t>CIP2068</t>
  </si>
  <si>
    <t>Combs Infant</t>
  </si>
  <si>
    <t>CIP2072</t>
  </si>
  <si>
    <t>Buxworth Primary</t>
  </si>
  <si>
    <t>CIP2076</t>
  </si>
  <si>
    <t>Holmgate Pri &amp; Nrsry</t>
  </si>
  <si>
    <t>CIP2079</t>
  </si>
  <si>
    <t>Clowne Junior</t>
  </si>
  <si>
    <t>CIP2080</t>
  </si>
  <si>
    <t>Clowne Inf &amp; Nursery</t>
  </si>
  <si>
    <t>CIP2082</t>
  </si>
  <si>
    <t>Crich Junior</t>
  </si>
  <si>
    <t>CIP2083</t>
  </si>
  <si>
    <t>Curbar Primary</t>
  </si>
  <si>
    <t>CIP2084</t>
  </si>
  <si>
    <t>Lea Primary</t>
  </si>
  <si>
    <t>CIP2085</t>
  </si>
  <si>
    <t>Doveridge Primary</t>
  </si>
  <si>
    <t>CIP2086</t>
  </si>
  <si>
    <t>Draycott Cmnty Pri</t>
  </si>
  <si>
    <t>CIP2089</t>
  </si>
  <si>
    <t>Dronfield Junior</t>
  </si>
  <si>
    <t>CIP2091</t>
  </si>
  <si>
    <t>Dronfield Infant</t>
  </si>
  <si>
    <t>CIP2092</t>
  </si>
  <si>
    <t>William Levick Pri</t>
  </si>
  <si>
    <t>CIP2095</t>
  </si>
  <si>
    <t>Birk Hill Infant</t>
  </si>
  <si>
    <t>CIP2097</t>
  </si>
  <si>
    <t>Marsh Lane Primary</t>
  </si>
  <si>
    <t>CIP2101</t>
  </si>
  <si>
    <t>Renishaw Primary</t>
  </si>
  <si>
    <t>CIP2102</t>
  </si>
  <si>
    <t>Ridgeway Primary</t>
  </si>
  <si>
    <t>CIP2103</t>
  </si>
  <si>
    <t>Egginton Primary</t>
  </si>
  <si>
    <t>CIP2104</t>
  </si>
  <si>
    <t>Creswell Junior</t>
  </si>
  <si>
    <t>CIP2105</t>
  </si>
  <si>
    <t>Etwall Primary</t>
  </si>
  <si>
    <t>CIP2106</t>
  </si>
  <si>
    <t>Grindleford Primary</t>
  </si>
  <si>
    <t>CIP2107</t>
  </si>
  <si>
    <t>Findern Cmnty Pri</t>
  </si>
  <si>
    <t>CIP2109</t>
  </si>
  <si>
    <t>Padfield Cmnty Pr</t>
  </si>
  <si>
    <t>CIP2113</t>
  </si>
  <si>
    <t>Grassmoor Primary</t>
  </si>
  <si>
    <t>CIP2115</t>
  </si>
  <si>
    <t>Hayfield Primary</t>
  </si>
  <si>
    <t>CIP2124</t>
  </si>
  <si>
    <t>Marlpool Junior</t>
  </si>
  <si>
    <t>CIP2125</t>
  </si>
  <si>
    <t>Marlpool Infant</t>
  </si>
  <si>
    <t>CIP2126</t>
  </si>
  <si>
    <t>Coppice Primary</t>
  </si>
  <si>
    <t>CIP2131</t>
  </si>
  <si>
    <t>Penny Acres Pri</t>
  </si>
  <si>
    <t>CIP2132</t>
  </si>
  <si>
    <t>Hope Primary</t>
  </si>
  <si>
    <t>CIP2138</t>
  </si>
  <si>
    <t>Cotmanhay Junior</t>
  </si>
  <si>
    <t>CIP2139</t>
  </si>
  <si>
    <t>Cotmanhay Infant</t>
  </si>
  <si>
    <t>CIP2141</t>
  </si>
  <si>
    <t>Granby Junior Sch</t>
  </si>
  <si>
    <t>CIP2142</t>
  </si>
  <si>
    <t>Hallam Fields Jun</t>
  </si>
  <si>
    <t>CIP2146</t>
  </si>
  <si>
    <t>Charlotte Nurs &amp; Inf</t>
  </si>
  <si>
    <t>CIP2149</t>
  </si>
  <si>
    <t>Kilburn Inf &amp; Nrsry</t>
  </si>
  <si>
    <t>CIP2150</t>
  </si>
  <si>
    <t>Killamarsh Junior</t>
  </si>
  <si>
    <t>CIP2151</t>
  </si>
  <si>
    <t>Killamarsh Inf &amp; N</t>
  </si>
  <si>
    <t>CIP2153</t>
  </si>
  <si>
    <t>Little Eaton Primary</t>
  </si>
  <si>
    <t>CIP2157</t>
  </si>
  <si>
    <t>Harrington Junior</t>
  </si>
  <si>
    <t>CIP2159</t>
  </si>
  <si>
    <t>Parklands Inf &amp; Nsry</t>
  </si>
  <si>
    <t>CIP2160</t>
  </si>
  <si>
    <t>Grange Primary Sch</t>
  </si>
  <si>
    <t>CIP2161</t>
  </si>
  <si>
    <t>Longmoor Primary</t>
  </si>
  <si>
    <t>CIP2169</t>
  </si>
  <si>
    <t>Marston Montgomery P</t>
  </si>
  <si>
    <t>CIP2172</t>
  </si>
  <si>
    <t>Darley Dale Primary</t>
  </si>
  <si>
    <t>CIP2173</t>
  </si>
  <si>
    <t>Tansley Primary</t>
  </si>
  <si>
    <t>CIP2174</t>
  </si>
  <si>
    <t>Melbourne Junior</t>
  </si>
  <si>
    <t>CIP2175</t>
  </si>
  <si>
    <t>Melbourne Infant</t>
  </si>
  <si>
    <t>CIP2177</t>
  </si>
  <si>
    <t>Morley Primary Sch</t>
  </si>
  <si>
    <t>CIP2179</t>
  </si>
  <si>
    <t>New Mills County Pri</t>
  </si>
  <si>
    <t>CIP2181</t>
  </si>
  <si>
    <t>Newtown Primary</t>
  </si>
  <si>
    <t>CIP2182</t>
  </si>
  <si>
    <t>Thornsett Primary</t>
  </si>
  <si>
    <t>CIP2186</t>
  </si>
  <si>
    <t>Overseal Primary</t>
  </si>
  <si>
    <t>CIP2187</t>
  </si>
  <si>
    <t>Parwich Primary</t>
  </si>
  <si>
    <t>CIP2190</t>
  </si>
  <si>
    <t>Pilsley Primary</t>
  </si>
  <si>
    <t>CIP2191</t>
  </si>
  <si>
    <t>Park House Pri</t>
  </si>
  <si>
    <t>CIP2196</t>
  </si>
  <si>
    <t>Anthony Bek Cmnty P</t>
  </si>
  <si>
    <t>CIP2201</t>
  </si>
  <si>
    <t>Ripley Junior</t>
  </si>
  <si>
    <t>CIP2202</t>
  </si>
  <si>
    <t>Ripley Infant</t>
  </si>
  <si>
    <t>CIP2210</t>
  </si>
  <si>
    <t>Ladycross Infant Sch</t>
  </si>
  <si>
    <t>CIP2211</t>
  </si>
  <si>
    <t>Scarcliffe Primary</t>
  </si>
  <si>
    <t>CIP2213</t>
  </si>
  <si>
    <t>Palterton Primary</t>
  </si>
  <si>
    <t>CIP2219</t>
  </si>
  <si>
    <t>Brookfield Primary</t>
  </si>
  <si>
    <t>CIP2223</t>
  </si>
  <si>
    <t>Shirland Primary</t>
  </si>
  <si>
    <t>CIP2224</t>
  </si>
  <si>
    <t>Stonebroom Pri &amp; N</t>
  </si>
  <si>
    <t>CIP2227</t>
  </si>
  <si>
    <t>Brigg Infant</t>
  </si>
  <si>
    <t>CIP2228</t>
  </si>
  <si>
    <t>Glebe Junior</t>
  </si>
  <si>
    <t>CIP2229</t>
  </si>
  <si>
    <t>South Wingfield Pri</t>
  </si>
  <si>
    <t>CIP2239</t>
  </si>
  <si>
    <t>Staveley Junior</t>
  </si>
  <si>
    <t>CIP2242</t>
  </si>
  <si>
    <t>Speedwell Infants</t>
  </si>
  <si>
    <t>CIP2243</t>
  </si>
  <si>
    <t>Duckmanton Primary</t>
  </si>
  <si>
    <t>CIP2244</t>
  </si>
  <si>
    <t>Sudbury Primary</t>
  </si>
  <si>
    <t>CIP2245</t>
  </si>
  <si>
    <t>Arkwright Primary</t>
  </si>
  <si>
    <t>CIP2253</t>
  </si>
  <si>
    <t>Newhall Cmnty Junior</t>
  </si>
  <si>
    <t>CIP2254</t>
  </si>
  <si>
    <t>Newhall Infant</t>
  </si>
  <si>
    <t>CIP2255</t>
  </si>
  <si>
    <t>Stanton Primary</t>
  </si>
  <si>
    <t>CIP2257</t>
  </si>
  <si>
    <t>Town End Junior</t>
  </si>
  <si>
    <t>CIP2258</t>
  </si>
  <si>
    <t>Tibshelf Infant Sch</t>
  </si>
  <si>
    <t>CIP2260</t>
  </si>
  <si>
    <t>Unstone Junior</t>
  </si>
  <si>
    <t>CIP2262</t>
  </si>
  <si>
    <t>St Mary'S Infant</t>
  </si>
  <si>
    <t>CIP2266</t>
  </si>
  <si>
    <t>Wessington Primary</t>
  </si>
  <si>
    <t>CIP2268</t>
  </si>
  <si>
    <t>Whaley Bridge Pri</t>
  </si>
  <si>
    <t>CIP2269</t>
  </si>
  <si>
    <t>Furness Vale Primary</t>
  </si>
  <si>
    <t>CIP2270</t>
  </si>
  <si>
    <t>Whitwell Prim School</t>
  </si>
  <si>
    <t>CIP2274</t>
  </si>
  <si>
    <t>Deer Park Primary</t>
  </si>
  <si>
    <t>CIP2275</t>
  </si>
  <si>
    <t>Wirksworth Junior</t>
  </si>
  <si>
    <t>CIP2276</t>
  </si>
  <si>
    <t>Wirksworth Infant</t>
  </si>
  <si>
    <t>CIP2277</t>
  </si>
  <si>
    <t>Middleton Cmnty Pri</t>
  </si>
  <si>
    <t>CIP2278</t>
  </si>
  <si>
    <t>Woodville Infant</t>
  </si>
  <si>
    <t>CIP2279</t>
  </si>
  <si>
    <t>Peak Dale Primary</t>
  </si>
  <si>
    <t>CIP2283</t>
  </si>
  <si>
    <t>Cavendish Junior Cf</t>
  </si>
  <si>
    <t>CIP2285</t>
  </si>
  <si>
    <t>Spire Inf &amp; Nursery</t>
  </si>
  <si>
    <t>CIP2286</t>
  </si>
  <si>
    <t>Spire Junior School</t>
  </si>
  <si>
    <t>CIP2288</t>
  </si>
  <si>
    <t>Hasland Junior</t>
  </si>
  <si>
    <t>CIP2289</t>
  </si>
  <si>
    <t>Hasland Infant</t>
  </si>
  <si>
    <t>CIP2290</t>
  </si>
  <si>
    <t>Hady Primary</t>
  </si>
  <si>
    <t>CIP2293</t>
  </si>
  <si>
    <t>Highfield Hall Pri</t>
  </si>
  <si>
    <t>CIP2296</t>
  </si>
  <si>
    <t>Abercrombie Cmnty P</t>
  </si>
  <si>
    <t>CIP2306</t>
  </si>
  <si>
    <t>Park Inf &amp; Nrsry Sch</t>
  </si>
  <si>
    <t>CIP2307</t>
  </si>
  <si>
    <t>Brockwell N&amp;I</t>
  </si>
  <si>
    <t>CIP2310</t>
  </si>
  <si>
    <t>Dallimore Primary</t>
  </si>
  <si>
    <t>CIP2314</t>
  </si>
  <si>
    <t>Mickley Infant</t>
  </si>
  <si>
    <t>CIP2315</t>
  </si>
  <si>
    <t>Eureka Primary</t>
  </si>
  <si>
    <t>CIP2317</t>
  </si>
  <si>
    <t>Parkside Comnty Jun</t>
  </si>
  <si>
    <t>CIP2321</t>
  </si>
  <si>
    <t>Heath Fields Primary</t>
  </si>
  <si>
    <t>CIP2326</t>
  </si>
  <si>
    <t>Holmesdale Infant</t>
  </si>
  <si>
    <t>CIP2329</t>
  </si>
  <si>
    <t>Park Junior School</t>
  </si>
  <si>
    <t>CIP2332</t>
  </si>
  <si>
    <t>Northfield Junior</t>
  </si>
  <si>
    <t>CIP2333</t>
  </si>
  <si>
    <t>Hilltop Inf &amp; Nrsry</t>
  </si>
  <si>
    <t>CIP2336</t>
  </si>
  <si>
    <t>Copthorne Cmnty Inf</t>
  </si>
  <si>
    <t>CIP2338</t>
  </si>
  <si>
    <t>Ashbrook Inf &amp; Nurs</t>
  </si>
  <si>
    <t>CIP2344</t>
  </si>
  <si>
    <t>Meadows Primary</t>
  </si>
  <si>
    <t>CIP2349</t>
  </si>
  <si>
    <t>Brockwell Junior</t>
  </si>
  <si>
    <t>CIP2351</t>
  </si>
  <si>
    <t>Hadfield Infant</t>
  </si>
  <si>
    <t>CIP2358</t>
  </si>
  <si>
    <t>Lenthall Inf &amp; Nrsry</t>
  </si>
  <si>
    <t>CIP2359</t>
  </si>
  <si>
    <t>Hunloke Park Pri</t>
  </si>
  <si>
    <t>CIP2361</t>
  </si>
  <si>
    <t>Stonelow Junior</t>
  </si>
  <si>
    <t>CIP2362</t>
  </si>
  <si>
    <t>Fairfield Infants</t>
  </si>
  <si>
    <t>CIP2368</t>
  </si>
  <si>
    <t>Willington Primary</t>
  </si>
  <si>
    <t>CIP2372</t>
  </si>
  <si>
    <t>Norbriggs Primary</t>
  </si>
  <si>
    <t>CIP2373</t>
  </si>
  <si>
    <t>Simmondley Primary</t>
  </si>
  <si>
    <t>CIP2375</t>
  </si>
  <si>
    <t>Larklands Inf &amp; Nurs</t>
  </si>
  <si>
    <t>CIP2377</t>
  </si>
  <si>
    <t>Lons Infant</t>
  </si>
  <si>
    <t>CIP2511</t>
  </si>
  <si>
    <t>Heage Primary</t>
  </si>
  <si>
    <t>CIP2618</t>
  </si>
  <si>
    <t>Stenson Fields Cm P</t>
  </si>
  <si>
    <t>CIP2621</t>
  </si>
  <si>
    <t>CIP2622</t>
  </si>
  <si>
    <t>Long Row Pri</t>
  </si>
  <si>
    <t>CIP2623</t>
  </si>
  <si>
    <t>Ambergate Primary</t>
  </si>
  <si>
    <t>CIP2624</t>
  </si>
  <si>
    <t>Pottery Primary</t>
  </si>
  <si>
    <t>CIP2625</t>
  </si>
  <si>
    <t>Milford Comnty Pri</t>
  </si>
  <si>
    <t>CIP2626</t>
  </si>
  <si>
    <t>Herbert Strutt Pri</t>
  </si>
  <si>
    <t>CIP3002</t>
  </si>
  <si>
    <t>St Oswalds Ce Inf</t>
  </si>
  <si>
    <t>CIP3007</t>
  </si>
  <si>
    <t>Barlow Cec Pri</t>
  </si>
  <si>
    <t>CIP3009</t>
  </si>
  <si>
    <t>St Annes Cec Primary</t>
  </si>
  <si>
    <t>CIP3015</t>
  </si>
  <si>
    <t>Bradley Ce Cont Pri</t>
  </si>
  <si>
    <t>CIP3016</t>
  </si>
  <si>
    <t>Bradwell Cec Inf</t>
  </si>
  <si>
    <t>CIP3017</t>
  </si>
  <si>
    <t>Brailsford Cec Pri</t>
  </si>
  <si>
    <t>CIP3018</t>
  </si>
  <si>
    <t>Breadsall Ce Primary</t>
  </si>
  <si>
    <t>CIP3019</t>
  </si>
  <si>
    <t>Fairfield End Ce Jun</t>
  </si>
  <si>
    <t>CIP3022</t>
  </si>
  <si>
    <t>Castleton Cecp</t>
  </si>
  <si>
    <t>CIP3024</t>
  </si>
  <si>
    <t>Dove Holes Cec Pri</t>
  </si>
  <si>
    <t>CIP3026</t>
  </si>
  <si>
    <t>Clifton Ce Cont Pri</t>
  </si>
  <si>
    <t>CIP3027</t>
  </si>
  <si>
    <t>Coton-In-Elms Cecp</t>
  </si>
  <si>
    <t>CIP3030</t>
  </si>
  <si>
    <t>Edale Cevc Primary</t>
  </si>
  <si>
    <t>CIP3032</t>
  </si>
  <si>
    <t>Creswell Ce Inf&amp;N</t>
  </si>
  <si>
    <t>CIP3033</t>
  </si>
  <si>
    <t>Elton Cec Primary</t>
  </si>
  <si>
    <t>CIP3034</t>
  </si>
  <si>
    <t>Eyam Cec Primary</t>
  </si>
  <si>
    <t>CIP3035</t>
  </si>
  <si>
    <t>St Lukes Primary Sch</t>
  </si>
  <si>
    <t>CIP3036</t>
  </si>
  <si>
    <t>St James' Cec Pri</t>
  </si>
  <si>
    <t>CIP3037</t>
  </si>
  <si>
    <t>Great Hucklow Ce Pri</t>
  </si>
  <si>
    <t>CIP3038</t>
  </si>
  <si>
    <t>Rowsley Ce  Primary</t>
  </si>
  <si>
    <t>CIP3039</t>
  </si>
  <si>
    <t>Earl Sterndale Cep</t>
  </si>
  <si>
    <t>CIP3040</t>
  </si>
  <si>
    <t>Biggin Ce Con Pri</t>
  </si>
  <si>
    <t>CIP3041</t>
  </si>
  <si>
    <t>Hartington Cec Pri</t>
  </si>
  <si>
    <t>CIP3042</t>
  </si>
  <si>
    <t>Hartshorne Cec Pri</t>
  </si>
  <si>
    <t>CIP3046</t>
  </si>
  <si>
    <t>Corfield Ce Cont Inf</t>
  </si>
  <si>
    <t>CIP3048</t>
  </si>
  <si>
    <t>Langley Mill Cec I&amp;N</t>
  </si>
  <si>
    <t>CIP3050</t>
  </si>
  <si>
    <t>Mundy Ce Cont Junior</t>
  </si>
  <si>
    <t>CIP3055</t>
  </si>
  <si>
    <t>Horsley Ce Primary</t>
  </si>
  <si>
    <t>CIP3056</t>
  </si>
  <si>
    <t>Hulland Cevc Pri</t>
  </si>
  <si>
    <t>CIP3060</t>
  </si>
  <si>
    <t>Kirk Ireton Cec Pri</t>
  </si>
  <si>
    <t>CIP3061</t>
  </si>
  <si>
    <t>Kirk Langley Cevcp</t>
  </si>
  <si>
    <t>CIP3062</t>
  </si>
  <si>
    <t>Kniveton Cec Pri</t>
  </si>
  <si>
    <t>CIP3065</t>
  </si>
  <si>
    <t>Mapperley Cec Pri</t>
  </si>
  <si>
    <t>CIP3069</t>
  </si>
  <si>
    <t>Cromford Cec Pri</t>
  </si>
  <si>
    <t>CIP3070</t>
  </si>
  <si>
    <t>Holy Trinity Cec Pri</t>
  </si>
  <si>
    <t>CIP3071</t>
  </si>
  <si>
    <t>South Darley Cec Pri</t>
  </si>
  <si>
    <t>CIP3073</t>
  </si>
  <si>
    <t>Monyash Cec Primary</t>
  </si>
  <si>
    <t>CIP3074</t>
  </si>
  <si>
    <t>St Peter'S Cec Pri</t>
  </si>
  <si>
    <t>CIP3075</t>
  </si>
  <si>
    <t>Norbury Ce School</t>
  </si>
  <si>
    <t>CIP3076</t>
  </si>
  <si>
    <t>Long Lane Cecp</t>
  </si>
  <si>
    <t>CIP3077</t>
  </si>
  <si>
    <t>Osmaston Cecp</t>
  </si>
  <si>
    <t>CIP3079</t>
  </si>
  <si>
    <t>Peak Forest Cevcp</t>
  </si>
  <si>
    <t>CIP3080</t>
  </si>
  <si>
    <t>St John'S Cevc Pri</t>
  </si>
  <si>
    <t>CIP3082</t>
  </si>
  <si>
    <t>Risley Lower Grmcecp</t>
  </si>
  <si>
    <t>CIP3083</t>
  </si>
  <si>
    <t>Rosliston Cec Pri</t>
  </si>
  <si>
    <t>CIP3087</t>
  </si>
  <si>
    <t>St Andrew'S Cevcp</t>
  </si>
  <si>
    <t>CIP3088</t>
  </si>
  <si>
    <t>Stanley Common Cevcp</t>
  </si>
  <si>
    <t>CIP3090</t>
  </si>
  <si>
    <t>Stanton-In-Peak Cecp</t>
  </si>
  <si>
    <t>CIP3093</t>
  </si>
  <si>
    <t>Stoneymiddleton Cecp</t>
  </si>
  <si>
    <t>CIP3094</t>
  </si>
  <si>
    <t>Strettonhandley Cecp</t>
  </si>
  <si>
    <t>CIP3098</t>
  </si>
  <si>
    <t>Mugginton Cec Pri</t>
  </si>
  <si>
    <t>CIP3099</t>
  </si>
  <si>
    <t>Winster Cevc Primary</t>
  </si>
  <si>
    <t>CIP3100</t>
  </si>
  <si>
    <t>Wirksworth Cec Inf</t>
  </si>
  <si>
    <t>CIP3101</t>
  </si>
  <si>
    <t>Woodville Cec Jun</t>
  </si>
  <si>
    <t>CIP3105</t>
  </si>
  <si>
    <t>Crich Carr Cevcp</t>
  </si>
  <si>
    <t>CIP3106</t>
  </si>
  <si>
    <t>Crich Ce Cont Infant</t>
  </si>
  <si>
    <t>CIP3107</t>
  </si>
  <si>
    <t>Duke Of Norfolk Cep</t>
  </si>
  <si>
    <t>CIP3110</t>
  </si>
  <si>
    <t>St Andrews Cec Jun</t>
  </si>
  <si>
    <t>CIP3151</t>
  </si>
  <si>
    <t>Bakewell Meth Vc Jun</t>
  </si>
  <si>
    <t>CIP3156</t>
  </si>
  <si>
    <t>Churchbroughton Cecp</t>
  </si>
  <si>
    <t>CIP3157</t>
  </si>
  <si>
    <t>Taxal &amp;Fernilee Cep</t>
  </si>
  <si>
    <t>CIP3161</t>
  </si>
  <si>
    <t>St John'S Ce Vc Pri</t>
  </si>
  <si>
    <t>CIP3162</t>
  </si>
  <si>
    <t>Calow Cec Pri</t>
  </si>
  <si>
    <t>CIP3163</t>
  </si>
  <si>
    <t>Charlesworth Vcp</t>
  </si>
  <si>
    <t>CIP3164</t>
  </si>
  <si>
    <t>Codnor Cmnty Cecp</t>
  </si>
  <si>
    <t>CIP3306</t>
  </si>
  <si>
    <t>Carsington &amp; Hoptn P</t>
  </si>
  <si>
    <t>CIP3312</t>
  </si>
  <si>
    <t>Fritchley Cea Pri</t>
  </si>
  <si>
    <t>CIP3315</t>
  </si>
  <si>
    <t>Denby Free Ceva Pri</t>
  </si>
  <si>
    <t>CIP3316</t>
  </si>
  <si>
    <t>Camms Ce Va Primary</t>
  </si>
  <si>
    <t>CIP3317</t>
  </si>
  <si>
    <t>Fitzherbert Ceva Pri</t>
  </si>
  <si>
    <t>CIP3319</t>
  </si>
  <si>
    <t>Dinting Ceva Primary</t>
  </si>
  <si>
    <t>CIP3321</t>
  </si>
  <si>
    <t>St Michael'S Cevap</t>
  </si>
  <si>
    <t>CIP3324</t>
  </si>
  <si>
    <t>Litton Cea Primary</t>
  </si>
  <si>
    <t>CIP3325</t>
  </si>
  <si>
    <t>Longstone Ceva Pri</t>
  </si>
  <si>
    <t>CIP3326</t>
  </si>
  <si>
    <t>Bonsall Cea Pri</t>
  </si>
  <si>
    <t>CIP3330</t>
  </si>
  <si>
    <t>Newton Solney Ceai</t>
  </si>
  <si>
    <t>CIP3331</t>
  </si>
  <si>
    <t>Pilsley Cea Pri</t>
  </si>
  <si>
    <t>CIP3337</t>
  </si>
  <si>
    <t>Taddington &amp;Pclf Cep</t>
  </si>
  <si>
    <t>CIP3342</t>
  </si>
  <si>
    <t>Weston-On-Trent Ceap</t>
  </si>
  <si>
    <t>CIP3502</t>
  </si>
  <si>
    <t>St Mary'S Cath Pri</t>
  </si>
  <si>
    <t>CIP3523</t>
  </si>
  <si>
    <t>St Andrews Ce/Maid P</t>
  </si>
  <si>
    <t>CIP3538</t>
  </si>
  <si>
    <t>Tintwistle Ce Pri</t>
  </si>
  <si>
    <t>CIP3540</t>
  </si>
  <si>
    <t>All Saints Ceva Pri</t>
  </si>
  <si>
    <t>CIP3549</t>
  </si>
  <si>
    <t>St Joseph'S C&amp;Cevap</t>
  </si>
  <si>
    <t>CIP3551</t>
  </si>
  <si>
    <t>Sharley Pk Cmnty Pri</t>
  </si>
  <si>
    <t>CIP5200</t>
  </si>
  <si>
    <t>Belmont Primary</t>
  </si>
  <si>
    <t>CIP5202</t>
  </si>
  <si>
    <t>Repton Primary</t>
  </si>
  <si>
    <t>CIP5204</t>
  </si>
  <si>
    <t>Linton Primary</t>
  </si>
  <si>
    <t>CIP5207</t>
  </si>
  <si>
    <t>The Curzon Cea Pri</t>
  </si>
  <si>
    <t>CIP5208</t>
  </si>
  <si>
    <t>Fairmeadows Fnd Pri</t>
  </si>
  <si>
    <t>CIP5211</t>
  </si>
  <si>
    <t>Chinley Primary Sch</t>
  </si>
  <si>
    <t>CIS4019</t>
  </si>
  <si>
    <t>Chapel-En-Le-Frith</t>
  </si>
  <si>
    <t>CIS4057</t>
  </si>
  <si>
    <t>New Mills B&amp;E Sch</t>
  </si>
  <si>
    <t>CIS4173</t>
  </si>
  <si>
    <t>Tibshelf School</t>
  </si>
  <si>
    <t>CIS4192</t>
  </si>
  <si>
    <t>Meadows Cmnty Sch</t>
  </si>
  <si>
    <t>CIS4195</t>
  </si>
  <si>
    <t>Parkside Cmnty Sch</t>
  </si>
  <si>
    <t>CIS4505</t>
  </si>
  <si>
    <t>Anthony Gell Sch</t>
  </si>
  <si>
    <t>CIS4509</t>
  </si>
  <si>
    <t>Henry Fanshawe Sch</t>
  </si>
  <si>
    <t>CIS4510</t>
  </si>
  <si>
    <t>Buxton Community Sch</t>
  </si>
  <si>
    <t>CIS5404</t>
  </si>
  <si>
    <t>Belper School</t>
  </si>
  <si>
    <t>CIS5411</t>
  </si>
  <si>
    <t>Lady Manners School</t>
  </si>
  <si>
    <t>Your School Type</t>
  </si>
  <si>
    <t>Cost Centre</t>
  </si>
  <si>
    <t>Name</t>
  </si>
  <si>
    <t>Total Utilities</t>
  </si>
  <si>
    <t>Staff Training</t>
  </si>
  <si>
    <t>Your School</t>
  </si>
  <si>
    <t>Leys Junior School</t>
  </si>
  <si>
    <t>Croft Community Infant School</t>
  </si>
  <si>
    <t>Woodbridge Junior School</t>
  </si>
  <si>
    <t>Riddings Infant and Nursery School</t>
  </si>
  <si>
    <t>Riddings Junior School</t>
  </si>
  <si>
    <t>Swanwick Primary School</t>
  </si>
  <si>
    <t>Brampton Primary School</t>
  </si>
  <si>
    <t>Gorseybrigg Primary School</t>
  </si>
  <si>
    <t>Chapel-en-le-Frith C E (Voluntary Controlled) Primary School</t>
  </si>
  <si>
    <t>Ashover Primary School</t>
  </si>
  <si>
    <t>Aston-on-Trent Primary School</t>
  </si>
  <si>
    <t>Bramley Vale Primary School</t>
  </si>
  <si>
    <t>Bamford Primary School</t>
  </si>
  <si>
    <t>Barlborough Primary School</t>
  </si>
  <si>
    <t>Blackwell Primary School</t>
  </si>
  <si>
    <t>Newton Primary School</t>
  </si>
  <si>
    <t>Westhouses Primary School</t>
  </si>
  <si>
    <t>New Bolsover Primary School</t>
  </si>
  <si>
    <t>Brockley Primary and Nursery School</t>
  </si>
  <si>
    <t>Bolsover Infant and Nursery School</t>
  </si>
  <si>
    <t>Bradwell Junior School</t>
  </si>
  <si>
    <t>Cutthorpe Primary School</t>
  </si>
  <si>
    <t>Wigley Primary School</t>
  </si>
  <si>
    <t>Brassington Primary School</t>
  </si>
  <si>
    <t>Firfield Primary School</t>
  </si>
  <si>
    <t>Henry Bradley Infants School</t>
  </si>
  <si>
    <t>Burbage Primary School</t>
  </si>
  <si>
    <t>Buxton Junior School</t>
  </si>
  <si>
    <t>Buxton Infant School</t>
  </si>
  <si>
    <t>Harpur Hill Primary School</t>
  </si>
  <si>
    <t>Combs Infant School</t>
  </si>
  <si>
    <t>Buxworth Primary School</t>
  </si>
  <si>
    <t>Holmgate Primary School and Nursery</t>
  </si>
  <si>
    <t>Clowne Junior School</t>
  </si>
  <si>
    <t>Clowne Infant and Nursery School</t>
  </si>
  <si>
    <t>Crich Junior School</t>
  </si>
  <si>
    <t>Curbar Primary School</t>
  </si>
  <si>
    <t>Lea Primary School</t>
  </si>
  <si>
    <t>Doveridge Primary School</t>
  </si>
  <si>
    <t>Draycott Community Primary School</t>
  </si>
  <si>
    <t>Dronfield Junior School</t>
  </si>
  <si>
    <t>Dronfield Infant School</t>
  </si>
  <si>
    <t>William Levick Primary School</t>
  </si>
  <si>
    <t>Birk Hill Infant School</t>
  </si>
  <si>
    <t>Marsh Lane Primary School</t>
  </si>
  <si>
    <t>Renishaw Primary School</t>
  </si>
  <si>
    <t>Ridgeway Primary School</t>
  </si>
  <si>
    <t>Egginton Primary School</t>
  </si>
  <si>
    <t>Creswell Junior School</t>
  </si>
  <si>
    <t>Etwall Primary School</t>
  </si>
  <si>
    <t>Grindleford Primary School</t>
  </si>
  <si>
    <t>Findern Community Primary School</t>
  </si>
  <si>
    <t>Padfield Community Primary School</t>
  </si>
  <si>
    <t>Grassmoor Primary School</t>
  </si>
  <si>
    <t>Hayfield Primary School</t>
  </si>
  <si>
    <t>Marlpool Junior School</t>
  </si>
  <si>
    <t>Marlpool Infant School</t>
  </si>
  <si>
    <t>Coppice Primary School</t>
  </si>
  <si>
    <t>Penny Acres Primary School</t>
  </si>
  <si>
    <t>Hope Primary School</t>
  </si>
  <si>
    <t>Chaucer Infant and Nursery School</t>
  </si>
  <si>
    <t>Cotmanhay Junior School</t>
  </si>
  <si>
    <t>Cotmanhay Infant School</t>
  </si>
  <si>
    <t>Granby Junior School</t>
  </si>
  <si>
    <t>Hallam Fields Junior School</t>
  </si>
  <si>
    <t>Field House Infant School</t>
  </si>
  <si>
    <t>Charlotte Nursery and Infant School</t>
  </si>
  <si>
    <t>Kilburn Infant And Nursery School</t>
  </si>
  <si>
    <t>Killamarsh Junior School</t>
  </si>
  <si>
    <t>Killamarsh Infant and Nursery School</t>
  </si>
  <si>
    <t>Little Eaton Primary School</t>
  </si>
  <si>
    <t>Harrington Junior School</t>
  </si>
  <si>
    <t>Parklands Infant and Nursery School</t>
  </si>
  <si>
    <t>Grange Primary School</t>
  </si>
  <si>
    <t>Longmoor Primary School</t>
  </si>
  <si>
    <t>Marston Montgomery Primary School</t>
  </si>
  <si>
    <t>Darley Dale Primary School</t>
  </si>
  <si>
    <t>Tansley Primary School</t>
  </si>
  <si>
    <t>Melbourne Junior School</t>
  </si>
  <si>
    <t>Melbourne Infant School</t>
  </si>
  <si>
    <t>Morley Primary School</t>
  </si>
  <si>
    <t>Morton Primary School</t>
  </si>
  <si>
    <t>New Mills Primary School</t>
  </si>
  <si>
    <t>Hague Bar Primary School</t>
  </si>
  <si>
    <t>Newtown Primary School</t>
  </si>
  <si>
    <t>Thornsett Primary School</t>
  </si>
  <si>
    <t>Overseal Primary School</t>
  </si>
  <si>
    <t>Parwich Primary School</t>
  </si>
  <si>
    <t>Pilsley Primary School (Chesterfield)</t>
  </si>
  <si>
    <t>Park House Primary School</t>
  </si>
  <si>
    <t>Anthony Bek Community Primary School</t>
  </si>
  <si>
    <t>Ripley Junior School</t>
  </si>
  <si>
    <t>Ripley Infant School</t>
  </si>
  <si>
    <t>Ladycross Infant School</t>
  </si>
  <si>
    <t>Scarcliffe Primary School</t>
  </si>
  <si>
    <t>Palterton Primary School</t>
  </si>
  <si>
    <t>Brookfield Primary School</t>
  </si>
  <si>
    <t>Shirland Primary School</t>
  </si>
  <si>
    <t>Stonebroom Primary and Nursery School</t>
  </si>
  <si>
    <t>Brigg Infant School</t>
  </si>
  <si>
    <t>Glebe Junior School</t>
  </si>
  <si>
    <t>South Wingfield Primary School</t>
  </si>
  <si>
    <t>Staveley Junior School</t>
  </si>
  <si>
    <t>Speedwell Infant School</t>
  </si>
  <si>
    <t>Duckmanton Primary School</t>
  </si>
  <si>
    <t>Sudbury Primary School</t>
  </si>
  <si>
    <t>Arkwright Primary School</t>
  </si>
  <si>
    <t>Newhall Community Junior School</t>
  </si>
  <si>
    <t>Newhall Infant and Nursery School</t>
  </si>
  <si>
    <t>Stanton Primary School</t>
  </si>
  <si>
    <t>Town End Junior School</t>
  </si>
  <si>
    <t>Tibshelf Infant and Nursery School</t>
  </si>
  <si>
    <t>Unstone Junior School</t>
  </si>
  <si>
    <t>Unstone St Mary's Infant School</t>
  </si>
  <si>
    <t>Wessington Primary School</t>
  </si>
  <si>
    <t>Whaley Bridge Primary School</t>
  </si>
  <si>
    <t>Furness Vale Primary School</t>
  </si>
  <si>
    <t>Whitwell Primary School</t>
  </si>
  <si>
    <t>Deer Park Primary School</t>
  </si>
  <si>
    <t>Wirksworth Junior School</t>
  </si>
  <si>
    <t>Wirksworth Infant School</t>
  </si>
  <si>
    <t>Middleton Community Primary School</t>
  </si>
  <si>
    <t>Woodville Infant School</t>
  </si>
  <si>
    <t>Peak Dale Primary School</t>
  </si>
  <si>
    <t>Cavendish Junior School</t>
  </si>
  <si>
    <t>Spire Infant And Nursery School</t>
  </si>
  <si>
    <t>Hasland Junior School</t>
  </si>
  <si>
    <t>Hasland Infant School</t>
  </si>
  <si>
    <t>Hady Primary School</t>
  </si>
  <si>
    <t>Highfield Hall Primary School</t>
  </si>
  <si>
    <t>Abercrombie Community Primary School</t>
  </si>
  <si>
    <t>Park Infant and Nursery School</t>
  </si>
  <si>
    <t>Brockwell Nursery and Infant School</t>
  </si>
  <si>
    <t>Westfield Infant School</t>
  </si>
  <si>
    <t>Dallimore Primary School</t>
  </si>
  <si>
    <t>Mickley Infant School</t>
  </si>
  <si>
    <t>Eureka Primary School</t>
  </si>
  <si>
    <t>Parkside Community Junior School</t>
  </si>
  <si>
    <t>Heath Fields Primary School</t>
  </si>
  <si>
    <t>Holmesdale Infant School</t>
  </si>
  <si>
    <t>Ladywood Primary School</t>
  </si>
  <si>
    <t>Northfield Junior School</t>
  </si>
  <si>
    <t>Hilltop Infant and Nursery School</t>
  </si>
  <si>
    <t>Copthorne Community Infant School</t>
  </si>
  <si>
    <t>Ashbrook Infant and Nursery Community School</t>
  </si>
  <si>
    <t>Duffield Meadows Primary School</t>
  </si>
  <si>
    <t>Brockwell Junior School</t>
  </si>
  <si>
    <t>Hadfield Infant School</t>
  </si>
  <si>
    <t>Elmsleigh Infant and Nursery School</t>
  </si>
  <si>
    <t>Lenthall Infant and Nursery School</t>
  </si>
  <si>
    <t>Hunloke Park Primary School</t>
  </si>
  <si>
    <t>Stonelow Junior School</t>
  </si>
  <si>
    <t>Fairfield Infants And Nursery School</t>
  </si>
  <si>
    <t>Willington Primary School</t>
  </si>
  <si>
    <t>Waingroves Primary School</t>
  </si>
  <si>
    <t>Norbriggs Primary School</t>
  </si>
  <si>
    <t>Simmondley Primary School</t>
  </si>
  <si>
    <t>Larklands Infant and Nursery School</t>
  </si>
  <si>
    <t>Chaucer Junior School</t>
  </si>
  <si>
    <t>Lons Infant School</t>
  </si>
  <si>
    <t>Heage Primary School</t>
  </si>
  <si>
    <t>Stenson Fields Primary Community School</t>
  </si>
  <si>
    <t>Model Village Primary School</t>
  </si>
  <si>
    <t>Belper Long Row Primary School</t>
  </si>
  <si>
    <t>Ambergate Primary School</t>
  </si>
  <si>
    <t>Pottery Primary School</t>
  </si>
  <si>
    <t>Milford Community Primary School</t>
  </si>
  <si>
    <t>Herbert Strutt Primary School</t>
  </si>
  <si>
    <t>Whaley Thorns Community Primary and Nursery School</t>
  </si>
  <si>
    <t>Hollingwood Primary School</t>
  </si>
  <si>
    <t>St Oswald's CE Voluntary Controlled Infant School</t>
  </si>
  <si>
    <t>Bakewell CE Infant School</t>
  </si>
  <si>
    <t>Barlow CE Voluntary Controlled Primary School</t>
  </si>
  <si>
    <t>Sale and Davy's CE (Controlled) Primary School</t>
  </si>
  <si>
    <t>Baslow St Anne's CE Controlled Primary School</t>
  </si>
  <si>
    <t>Bradley CE Controlled Primary School</t>
  </si>
  <si>
    <t>Bradwell CE Voluntary Controlled Infant School</t>
  </si>
  <si>
    <t>Brailsford CE Controlled Primary School</t>
  </si>
  <si>
    <t>Breadsall CE Controlled Primary School</t>
  </si>
  <si>
    <t>Fairfield Endowed CE Voluntary Controlled Junior School</t>
  </si>
  <si>
    <t>Castleton CE (Controlled) Primary School</t>
  </si>
  <si>
    <t>Dove Holes CE Voluntary Controlled Primary School</t>
  </si>
  <si>
    <t>Clifton CE Controlled Primary School</t>
  </si>
  <si>
    <t>Coton-in-the-Elms CE Controlled Primary School</t>
  </si>
  <si>
    <t>Edale CE Voluntary Controlled Primary School</t>
  </si>
  <si>
    <t>Creswell CE Infant and Nursery School</t>
  </si>
  <si>
    <t>Elton CE Controlled Primary School</t>
  </si>
  <si>
    <t>Eyam C E Controlled Primary School</t>
  </si>
  <si>
    <t>St Luke's CE Controlled Primary School</t>
  </si>
  <si>
    <t>St James' CE (Controlled) Primary School</t>
  </si>
  <si>
    <t>Great Hucklow CE Primary School</t>
  </si>
  <si>
    <t>Rowsley CE Primary School</t>
  </si>
  <si>
    <t>Earl Sterndale CE Voluntary Controlled Primary School</t>
  </si>
  <si>
    <t>Biggin CE Controlled Primary School</t>
  </si>
  <si>
    <t>Hartington CE (Controlled) Primary School</t>
  </si>
  <si>
    <t>Hartshorne CE (Controlled) Primary School</t>
  </si>
  <si>
    <t>Corfield CE Infant School</t>
  </si>
  <si>
    <t>Langley Mill CE (Controlled) Infant School and Nursery</t>
  </si>
  <si>
    <t>Mundy CE Voluntary Controlled Junior School</t>
  </si>
  <si>
    <t>Horsley CE Primary School</t>
  </si>
  <si>
    <t>Hulland CE (Voluntary Controlled) Primary School</t>
  </si>
  <si>
    <t>Kirk Ireton CE Voluntary Controlled Primary School</t>
  </si>
  <si>
    <t>Kirk Langley CE Voluntary Controlled Primary School</t>
  </si>
  <si>
    <t>Kniveton CE (Controlled) Primary School</t>
  </si>
  <si>
    <t>Longford CE (Controlled) Primary School</t>
  </si>
  <si>
    <t>Mapperley CE Voluntary Controlled Primary School</t>
  </si>
  <si>
    <t>Cromford CE Primary School</t>
  </si>
  <si>
    <t>Matlock Bath Holy Trinity CE (Controlled) Primary School</t>
  </si>
  <si>
    <t>South Darley CE (Controlled) Primary School</t>
  </si>
  <si>
    <t>Monyash CE Voluntary Controlled Primary School</t>
  </si>
  <si>
    <t>Netherseal St Peter's CE Controlled Primary School</t>
  </si>
  <si>
    <t>Norbury CE School</t>
  </si>
  <si>
    <t>Long Lane CE Controlled Primary School</t>
  </si>
  <si>
    <t>Osmaston CE (Controlled) Primary School</t>
  </si>
  <si>
    <t>Peak Forest CE (Voluntary Controlled) Primary School</t>
  </si>
  <si>
    <t>Ripley St John's CE Voluntary Controlled Primary School</t>
  </si>
  <si>
    <t>Risley Lower Grammar CE Controlled Primary School</t>
  </si>
  <si>
    <t>Rosliston CE Voluntary Controlled Primary School</t>
  </si>
  <si>
    <t>Stanley St Andrew's CE Voluntary Controlled Primary School</t>
  </si>
  <si>
    <t>Stanley Common CE Voluntary Controlled Primary School</t>
  </si>
  <si>
    <t>Stanton In Peak CE (Controlled) Primary School</t>
  </si>
  <si>
    <t>Stoney Middleton CE (Controlled) Primary School</t>
  </si>
  <si>
    <t>Stretton Handley CE (Controlled) Primary School</t>
  </si>
  <si>
    <t>St George's CE Controlled Primary School</t>
  </si>
  <si>
    <t>Mugginton CE Voluntary Controlled Primary School</t>
  </si>
  <si>
    <t>Winster CE Voluntary Controlled Primary School</t>
  </si>
  <si>
    <t>Wirksworth CE (Controlled) Infant School</t>
  </si>
  <si>
    <t>Woodville CE Junior School</t>
  </si>
  <si>
    <t>Crich Carr CE Voluntary Controlled Primary School</t>
  </si>
  <si>
    <t>Crich (CE Controlled) Infant School</t>
  </si>
  <si>
    <t>The Duke of Norfolk CE Primary School</t>
  </si>
  <si>
    <t>St Andrew's CE (Controlled) Junior School</t>
  </si>
  <si>
    <t>Bakewell Methodist Voluntary Controlled Junior School</t>
  </si>
  <si>
    <t>Church Broughton CE Controlled Primary School</t>
  </si>
  <si>
    <t>Taxal &amp; Fernilee CE Primary</t>
  </si>
  <si>
    <t>St John's CE Voluntary Controlled Primary School (Belper)</t>
  </si>
  <si>
    <t>Calow CE (Voluntary Controlled) Primary School</t>
  </si>
  <si>
    <t>Charlesworth School (Voluntary Controlled Primary)</t>
  </si>
  <si>
    <t>Codnor Community Primary School (Church Of England Controlled)</t>
  </si>
  <si>
    <t>Carsington &amp; Hopton (Voluntary Aided) CE Primary School</t>
  </si>
  <si>
    <t>Fritchley CE (Aided) Primary School</t>
  </si>
  <si>
    <t>Denby Free CE Voluntary Aided Primary School</t>
  </si>
  <si>
    <t>Eckington Camms CE Voluntary Aided Primary School</t>
  </si>
  <si>
    <t>The FitzHerbert CE Voluntary Aided Primary School</t>
  </si>
  <si>
    <t>Dinting CE Voluntary Aided Primary School</t>
  </si>
  <si>
    <t>Hathersage St Michael's CE Voluntary Aided Primary School</t>
  </si>
  <si>
    <t>Litton CE Aided Primary School</t>
  </si>
  <si>
    <t>Longstone CE Voluntary Aided Primary School</t>
  </si>
  <si>
    <t>Bonsall CE (Aided) Primary School</t>
  </si>
  <si>
    <t>Newton Solney CE Voluntary Aided Infant School</t>
  </si>
  <si>
    <t>Pilsley CE Aided Primary School</t>
  </si>
  <si>
    <t>Taddington &amp; Priestcliffe CE Aided Primary School</t>
  </si>
  <si>
    <t>Bishop Pursglove CE Voluntary Aided Primary School</t>
  </si>
  <si>
    <t>Weston on Trent CE (Aided) Primary School</t>
  </si>
  <si>
    <t>St Mary's Catholic Primary School (Chesterfield)</t>
  </si>
  <si>
    <t>St Andrew's CE / Methodist Primary School (Dronfield)</t>
  </si>
  <si>
    <t>Tintwistle CE Primary School</t>
  </si>
  <si>
    <t>Youlgrave All Saints CE Voluntary Aided Primary School</t>
  </si>
  <si>
    <t>St Joseph's Catholic and Church of England Voluntary Aided Primary School</t>
  </si>
  <si>
    <t>Sharley Park Community Primary School</t>
  </si>
  <si>
    <t>Belmont Primary School</t>
  </si>
  <si>
    <t>Repton Primary School</t>
  </si>
  <si>
    <t>Linton Primary School</t>
  </si>
  <si>
    <t>The Curzon CE (Aided) Primary School</t>
  </si>
  <si>
    <t>Fairmeadows Foundation Primary School</t>
  </si>
  <si>
    <t>Chinley Primary School</t>
  </si>
  <si>
    <t>Midday Supervisors</t>
  </si>
  <si>
    <t>Building Maintenance</t>
  </si>
  <si>
    <t>CC</t>
  </si>
  <si>
    <t>Rank</t>
  </si>
  <si>
    <t>School name</t>
  </si>
  <si>
    <t>School type</t>
  </si>
  <si>
    <t>Primary</t>
  </si>
  <si>
    <t xml:space="preserve">Secondary </t>
  </si>
  <si>
    <t>pupil number</t>
  </si>
  <si>
    <t>Primary Average</t>
  </si>
  <si>
    <t>Secondary Average</t>
  </si>
  <si>
    <t>Admin Staff</t>
  </si>
  <si>
    <t>4  larger schools</t>
  </si>
  <si>
    <t>4 smaller schools</t>
  </si>
  <si>
    <t>Infant</t>
  </si>
  <si>
    <t>Junior</t>
  </si>
  <si>
    <t>Care Staff</t>
  </si>
  <si>
    <t>Technicians</t>
  </si>
  <si>
    <t>Extended Services</t>
  </si>
  <si>
    <t>Care staff</t>
  </si>
  <si>
    <t>Catering staff</t>
  </si>
  <si>
    <t>Infant Average</t>
  </si>
  <si>
    <t>Junior Average</t>
  </si>
  <si>
    <t>Please select the category you would like to compare</t>
  </si>
  <si>
    <t xml:space="preserve">Select the schools you wish to benchmark against </t>
  </si>
  <si>
    <t>Pupil number</t>
  </si>
  <si>
    <t>floor area</t>
  </si>
  <si>
    <t>Secondary</t>
  </si>
  <si>
    <t>Please select a comparator</t>
  </si>
  <si>
    <t>Floor area m2</t>
  </si>
  <si>
    <t>pupil numberprimary</t>
  </si>
  <si>
    <t>pupil numberjunior</t>
  </si>
  <si>
    <t>Pupil numberInfant</t>
  </si>
  <si>
    <t xml:space="preserve">Floor area m2Secondary </t>
  </si>
  <si>
    <t xml:space="preserve">Pupil numberSecondary </t>
  </si>
  <si>
    <t>Floor area m2Infant</t>
  </si>
  <si>
    <t>Floor area m2Junior</t>
  </si>
  <si>
    <t>Floor area m2Primary</t>
  </si>
  <si>
    <t>Cost centre</t>
  </si>
  <si>
    <t>deprivation</t>
  </si>
  <si>
    <t>%</t>
  </si>
  <si>
    <t>Deprivation %</t>
  </si>
  <si>
    <t>Deprivation %Infant</t>
  </si>
  <si>
    <t>Deprivation %Junior</t>
  </si>
  <si>
    <t>Deprivation %Primary</t>
  </si>
  <si>
    <t xml:space="preserve">Deprivation %Secondary </t>
  </si>
  <si>
    <t>per pupil (£)</t>
  </si>
  <si>
    <t>per m2 (£)</t>
  </si>
  <si>
    <t>Schools</t>
  </si>
  <si>
    <t>data column to look up</t>
  </si>
  <si>
    <t>Pupil numberElectricity</t>
  </si>
  <si>
    <t>Pupil numberGas</t>
  </si>
  <si>
    <t>Pupil numberLng Resource Not ICT</t>
  </si>
  <si>
    <t>Pupil numberMidday Supervisors</t>
  </si>
  <si>
    <t>Pupil numberOil</t>
  </si>
  <si>
    <t>Pupil numberSEN TA</t>
  </si>
  <si>
    <t>Pupil numberSolid Fuels</t>
  </si>
  <si>
    <t>Pupil numberSupply Teachers inc Agency</t>
  </si>
  <si>
    <t>Pupil numberTA</t>
  </si>
  <si>
    <t>Pupil numberTeachers</t>
  </si>
  <si>
    <t>Pupil numberTechnicians</t>
  </si>
  <si>
    <t>Pupil numberWater Charges</t>
  </si>
  <si>
    <t>Floor area m2Electricity</t>
  </si>
  <si>
    <t>Floor area m2Gas</t>
  </si>
  <si>
    <t>Floor area m2Lng Resource Not ICT</t>
  </si>
  <si>
    <t>Floor area m2Midday Supervisors</t>
  </si>
  <si>
    <t>Floor area m2Oil</t>
  </si>
  <si>
    <t>Floor area m2SEN TA</t>
  </si>
  <si>
    <t>Floor area m2Solid Fuels</t>
  </si>
  <si>
    <t>Floor area m2Supply Teachers inc Agency</t>
  </si>
  <si>
    <t>Floor area m2TA</t>
  </si>
  <si>
    <t>Floor area m2Teachers</t>
  </si>
  <si>
    <t>Floor area m2Technicians</t>
  </si>
  <si>
    <t>Floor area m2Water Charges</t>
  </si>
  <si>
    <t>Deprivation %Electricity</t>
  </si>
  <si>
    <t>Deprivation %Gas</t>
  </si>
  <si>
    <t>Deprivation %Lng Resource Not ICT</t>
  </si>
  <si>
    <t>Deprivation %Midday Supervisors</t>
  </si>
  <si>
    <t>Deprivation %Oil</t>
  </si>
  <si>
    <t>Deprivation %SEN TA</t>
  </si>
  <si>
    <t>Deprivation %Solid Fuels</t>
  </si>
  <si>
    <t>Deprivation %Supply Teachers inc Agency</t>
  </si>
  <si>
    <t>Deprivation %TA</t>
  </si>
  <si>
    <t>Deprivation %Teachers</t>
  </si>
  <si>
    <t>Deprivation %Technicians</t>
  </si>
  <si>
    <t>Deprivation %Water Charges</t>
  </si>
  <si>
    <t>Total</t>
  </si>
  <si>
    <t>Total Expenditure (£)</t>
  </si>
  <si>
    <t>Pupil Numbers</t>
  </si>
  <si>
    <t>Cost per Pupil number</t>
  </si>
  <si>
    <t>Per m2</t>
  </si>
  <si>
    <t>Rankings</t>
  </si>
  <si>
    <t>Cost centre look up</t>
  </si>
  <si>
    <t>School info</t>
  </si>
  <si>
    <t>Options</t>
  </si>
  <si>
    <t>Option</t>
  </si>
  <si>
    <t>Ancillary Staff</t>
  </si>
  <si>
    <t>Caretaker costs</t>
  </si>
  <si>
    <t xml:space="preserve">Catering Staff </t>
  </si>
  <si>
    <t>Cleaning costs</t>
  </si>
  <si>
    <t>Cover supervisors</t>
  </si>
  <si>
    <t>Invigilators</t>
  </si>
  <si>
    <t>Pupil numberAdmin</t>
  </si>
  <si>
    <t>Pupil numberAncillary Staff</t>
  </si>
  <si>
    <t>Pupil numberCare Staff</t>
  </si>
  <si>
    <t>Pupil numberCaretaker costs</t>
  </si>
  <si>
    <t xml:space="preserve">Pupil numberCatering Staff </t>
  </si>
  <si>
    <t>Pupil numberCleaning costs</t>
  </si>
  <si>
    <t>Pupil numberCover supervisors</t>
  </si>
  <si>
    <t>Pupil numberExtended Services</t>
  </si>
  <si>
    <t>Pupil numberInvigilators</t>
  </si>
  <si>
    <t>Pupil numberMaintenance</t>
  </si>
  <si>
    <t>Pupil numberTraining</t>
  </si>
  <si>
    <t>Floor area m2Admin</t>
  </si>
  <si>
    <t>Floor area m2Ancillary Staff</t>
  </si>
  <si>
    <t>Floor area m2Care Staff</t>
  </si>
  <si>
    <t>Floor area m2Caretaker costs</t>
  </si>
  <si>
    <t xml:space="preserve">Floor area m2Catering Staff </t>
  </si>
  <si>
    <t>Floor area m2Cleaning costs</t>
  </si>
  <si>
    <t>Floor area m2Cover supervisors</t>
  </si>
  <si>
    <t>Floor area m2Extended Services</t>
  </si>
  <si>
    <t>Floor area m2Invigilators</t>
  </si>
  <si>
    <t>Floor area m2Maintenance</t>
  </si>
  <si>
    <t>Floor area m2Training</t>
  </si>
  <si>
    <t>Deprivation %Admin</t>
  </si>
  <si>
    <t>Deprivation %Ancillary Staff</t>
  </si>
  <si>
    <t>Deprivation %Care Staff</t>
  </si>
  <si>
    <t>Deprivation %Caretaker costs</t>
  </si>
  <si>
    <t xml:space="preserve">Deprivation %Catering Staff </t>
  </si>
  <si>
    <t>Deprivation %Cleaning costs</t>
  </si>
  <si>
    <t>Deprivation %Cover supervisors</t>
  </si>
  <si>
    <t>Deprivation %Extended Services</t>
  </si>
  <si>
    <t>Deprivation %Invigilators</t>
  </si>
  <si>
    <t>Deprivation %Maintenance</t>
  </si>
  <si>
    <t>Deprivation %Training</t>
  </si>
  <si>
    <t>Parkside Community School (11-16)</t>
  </si>
  <si>
    <t>The Meadows Community School (11-16)</t>
  </si>
  <si>
    <t>New Mills School (11-18)</t>
  </si>
  <si>
    <t>Anthony Gell School (11-18)</t>
  </si>
  <si>
    <t>Hasland Hall Community School (11-16)</t>
  </si>
  <si>
    <t>Tibshelf Community School (11-16)</t>
  </si>
  <si>
    <t>Chapel-en-le-Frith High School (11-16)</t>
  </si>
  <si>
    <t>Buxton Community School (11-18)</t>
  </si>
  <si>
    <t>Glossopdale Community College (11-18)</t>
  </si>
  <si>
    <t>Highfields School (11-18)</t>
  </si>
  <si>
    <t>Belper School (11-18)</t>
  </si>
  <si>
    <t>Lady Manners School (11-18)</t>
  </si>
  <si>
    <t>Dronfield Henry Fanshawe School (11-18)</t>
  </si>
  <si>
    <t>deprivation %</t>
  </si>
  <si>
    <t>Cost elements included in -</t>
  </si>
  <si>
    <t xml:space="preserve">   110900  General Basic Pay</t>
  </si>
  <si>
    <t xml:space="preserve">   110901  General Nat Ins</t>
  </si>
  <si>
    <t xml:space="preserve">   110902  General Pension</t>
  </si>
  <si>
    <t xml:space="preserve">   110905  General Overtime</t>
  </si>
  <si>
    <t xml:space="preserve">   110915  General Allowances</t>
  </si>
  <si>
    <t xml:space="preserve">   112500  Gen - Non SS BP</t>
  </si>
  <si>
    <t xml:space="preserve">   112501  Gen - Non SS NI</t>
  </si>
  <si>
    <t xml:space="preserve">   112502  Gen - Non SS Pen</t>
  </si>
  <si>
    <t xml:space="preserve">   112505  Gen - Non SS OT</t>
  </si>
  <si>
    <t xml:space="preserve">   112506  Gen - Non SS Relief</t>
  </si>
  <si>
    <t xml:space="preserve">   112515  Gen - Non SS Allow</t>
  </si>
  <si>
    <t xml:space="preserve">   110100  Ancillary Basic Pay</t>
  </si>
  <si>
    <t xml:space="preserve">   110101  Ancillary Nat Ins</t>
  </si>
  <si>
    <t xml:space="preserve">   110102  Ancillary Pension</t>
  </si>
  <si>
    <t xml:space="preserve">   110105  Ancillary Overtime</t>
  </si>
  <si>
    <t xml:space="preserve">   110106  Ancillary Relief</t>
  </si>
  <si>
    <t xml:space="preserve">   110115  Ancillary Allow</t>
  </si>
  <si>
    <t xml:space="preserve">   110200  Care Staff Basic Pa</t>
  </si>
  <si>
    <t xml:space="preserve">   110201  Care Staff Nat Ins</t>
  </si>
  <si>
    <t xml:space="preserve">   110202  Care Staff Pension</t>
  </si>
  <si>
    <t xml:space="preserve">   110205  Care Staff Overtime</t>
  </si>
  <si>
    <t xml:space="preserve">   110215  Care Stf Allow</t>
  </si>
  <si>
    <t xml:space="preserve">   110300  C/tkers Basic Pay</t>
  </si>
  <si>
    <t xml:space="preserve">   110301  C/tkers Nat Ins</t>
  </si>
  <si>
    <t xml:space="preserve">   110302  C/tkers Pension</t>
  </si>
  <si>
    <t xml:space="preserve">   110305  C/tkers O/Time</t>
  </si>
  <si>
    <t xml:space="preserve">   110315  C/tkers Allows</t>
  </si>
  <si>
    <t xml:space="preserve">   110600  C/tkers Non-DLO BP</t>
  </si>
  <si>
    <t xml:space="preserve">   110601  C/tkers Non-DLO NI</t>
  </si>
  <si>
    <t xml:space="preserve">   110602  C/tkers Non-DLO Pen</t>
  </si>
  <si>
    <t xml:space="preserve">   110605  C/tkers Non-DLO OT</t>
  </si>
  <si>
    <t xml:space="preserve">   110606  C/tkers Non-DLO Rel</t>
  </si>
  <si>
    <t xml:space="preserve">   110615  C/tkers Non-DLO All</t>
  </si>
  <si>
    <t xml:space="preserve">   112600  Craft Basic Pay</t>
  </si>
  <si>
    <t xml:space="preserve">   112601  Craft Nat Ins</t>
  </si>
  <si>
    <t xml:space="preserve">   112602  Craft Pension</t>
  </si>
  <si>
    <t xml:space="preserve">   112605  Craft Overtime</t>
  </si>
  <si>
    <t xml:space="preserve">   112615  Craft Allowances</t>
  </si>
  <si>
    <t xml:space="preserve">   317040  Grounds Non CCont</t>
  </si>
  <si>
    <t xml:space="preserve">   319060  Building Grounds</t>
  </si>
  <si>
    <t xml:space="preserve">   110400  Catering Basic Pay</t>
  </si>
  <si>
    <t xml:space="preserve">   110401  Catering Nat Ins</t>
  </si>
  <si>
    <t xml:space="preserve">   110402  Catering Pension</t>
  </si>
  <si>
    <t xml:space="preserve">   110405  Catering O/Time</t>
  </si>
  <si>
    <t xml:space="preserve">   110406  Catering Stf Relief</t>
  </si>
  <si>
    <t xml:space="preserve">   110415  Catering Allows</t>
  </si>
  <si>
    <t xml:space="preserve">   110500  Cleaners Basic Pay</t>
  </si>
  <si>
    <t xml:space="preserve">   110501  Cleaners Nat Ins</t>
  </si>
  <si>
    <t xml:space="preserve">   110502  Cleaners Pension</t>
  </si>
  <si>
    <t xml:space="preserve">   110505  Cleaners O/Time</t>
  </si>
  <si>
    <t xml:space="preserve">   110515  Cleaners Allows</t>
  </si>
  <si>
    <t xml:space="preserve">   110800  Cleaners Non-DLO BP</t>
  </si>
  <si>
    <t xml:space="preserve">   110801  Cleaners Non-DLO NI</t>
  </si>
  <si>
    <t xml:space="preserve">   110802  Cleaners Non-DLO Pe</t>
  </si>
  <si>
    <t xml:space="preserve">   110805  Cleaners Non-DLO OT</t>
  </si>
  <si>
    <t xml:space="preserve">   110806  Cleaners Non-DLO Re</t>
  </si>
  <si>
    <t xml:space="preserve">   110815  Cleaners Non-DLO Al</t>
  </si>
  <si>
    <t xml:space="preserve">   317030  Cleaning Non CCont</t>
  </si>
  <si>
    <t xml:space="preserve">   319050  Building Cleaning</t>
  </si>
  <si>
    <t xml:space="preserve">   111400  Cover suprs. Pay</t>
  </si>
  <si>
    <t xml:space="preserve">   111401  Cover Supr's Nat In</t>
  </si>
  <si>
    <t xml:space="preserve">   111402  Cover Supr's Pensio</t>
  </si>
  <si>
    <t xml:space="preserve">   111405  Cover Supr's O/Time</t>
  </si>
  <si>
    <t xml:space="preserve">   111415  Cover Supr's Allows</t>
  </si>
  <si>
    <t xml:space="preserve">   121030  Electricity</t>
  </si>
  <si>
    <t xml:space="preserve">   111500  Extended Act Basic</t>
  </si>
  <si>
    <t xml:space="preserve">   111501  Extended Act Nat In</t>
  </si>
  <si>
    <t xml:space="preserve">   111502  Extended Act Pensio</t>
  </si>
  <si>
    <t xml:space="preserve">   111505  Extended Act O/Time</t>
  </si>
  <si>
    <t xml:space="preserve">   111506  Extended Act Relief</t>
  </si>
  <si>
    <t xml:space="preserve">   111515  Extended Act Allows</t>
  </si>
  <si>
    <t xml:space="preserve">   121020  Gas</t>
  </si>
  <si>
    <t xml:space="preserve">   111300  Invigilators Pay</t>
  </si>
  <si>
    <t xml:space="preserve">   111301  Invigilators Nat In</t>
  </si>
  <si>
    <t xml:space="preserve">   111302  Invigilators Pensio</t>
  </si>
  <si>
    <t xml:space="preserve">   111305  Invigilators O/Time</t>
  </si>
  <si>
    <t xml:space="preserve">   111306  Invigilators Relief</t>
  </si>
  <si>
    <t xml:space="preserve">   111315  Invigilators Allows</t>
  </si>
  <si>
    <t xml:space="preserve">   140210  Learn resrce non IC</t>
  </si>
  <si>
    <t xml:space="preserve">   120010  Build - Minor Impro</t>
  </si>
  <si>
    <t xml:space="preserve">   120040  Premises Repair/Mtc</t>
  </si>
  <si>
    <t xml:space="preserve">   140060  Build Mtce &amp; Improv</t>
  </si>
  <si>
    <t xml:space="preserve">   315702  IMP</t>
  </si>
  <si>
    <t xml:space="preserve">   317010  Prop'ty repairs/Mtc</t>
  </si>
  <si>
    <t xml:space="preserve">   317012  Property package co</t>
  </si>
  <si>
    <t xml:space="preserve">   319000  Mtce – DSO - Corp</t>
  </si>
  <si>
    <t xml:space="preserve">   111100  Midday Super Bsc Pa</t>
  </si>
  <si>
    <t xml:space="preserve">   111101  Midday Super Nat In</t>
  </si>
  <si>
    <t xml:space="preserve">   111102  Midday Super Pensio</t>
  </si>
  <si>
    <t xml:space="preserve">   111105  Midday Super O/Time</t>
  </si>
  <si>
    <t xml:space="preserve">   111106  M-day Supervis Rel</t>
  </si>
  <si>
    <t xml:space="preserve">   111115  M-day Supervis Allo</t>
  </si>
  <si>
    <t xml:space="preserve">   121010  Oil</t>
  </si>
  <si>
    <t xml:space="preserve">   111700  SpNd Tch Ass't Bpay</t>
  </si>
  <si>
    <t xml:space="preserve">   111701  SpNd Tch Ass't N In</t>
  </si>
  <si>
    <t xml:space="preserve">   111702  SpNd Tch Ass't Pens</t>
  </si>
  <si>
    <t xml:space="preserve">   111705  SpNd Tch Ass't O/Ti</t>
  </si>
  <si>
    <t xml:space="preserve">   111706  SN T Assists Relief</t>
  </si>
  <si>
    <t xml:space="preserve">   111715  SpNd Tch Ass't Allo</t>
  </si>
  <si>
    <t xml:space="preserve">   121000  Solid Fuels</t>
  </si>
  <si>
    <t xml:space="preserve">   112400  Sup Tch's Basic Pay</t>
  </si>
  <si>
    <t xml:space="preserve">   112401  Sup Tch's Nat Ins</t>
  </si>
  <si>
    <t xml:space="preserve">   112402  Sup Tch's Pension</t>
  </si>
  <si>
    <t xml:space="preserve">   112406  Sup Tch's Relief</t>
  </si>
  <si>
    <t xml:space="preserve">   112415  Sup Tch's Allows</t>
  </si>
  <si>
    <t xml:space="preserve">   116220  Teach Ag'y Sk Cvr</t>
  </si>
  <si>
    <t xml:space="preserve">   116240  Teach Ag'y Cvr - Ge</t>
  </si>
  <si>
    <t xml:space="preserve">   116270  Ag'y Pay - Sk Pool</t>
  </si>
  <si>
    <t xml:space="preserve">   111900  Tch Ass't Basic Pay</t>
  </si>
  <si>
    <t xml:space="preserve">   111901  Tch Ass't Nat Ins</t>
  </si>
  <si>
    <t xml:space="preserve">   111902  Tch Ass't Pension</t>
  </si>
  <si>
    <t xml:space="preserve">   111905  Tch Ass't Overtime</t>
  </si>
  <si>
    <t xml:space="preserve">   111906  Tch Ass't Relief</t>
  </si>
  <si>
    <t xml:space="preserve">   111915  Tch Ass't Allows</t>
  </si>
  <si>
    <t xml:space="preserve">   111800  Teachers Basic Pay</t>
  </si>
  <si>
    <t xml:space="preserve">   111801  Teachers Nat Ins</t>
  </si>
  <si>
    <t xml:space="preserve">   111802  Teachers Pension</t>
  </si>
  <si>
    <t xml:space="preserve">   111805  Teachers Overtime</t>
  </si>
  <si>
    <t xml:space="preserve">   111806  Teachers Relief</t>
  </si>
  <si>
    <t xml:space="preserve">   111815  Teachers Allowances</t>
  </si>
  <si>
    <t xml:space="preserve">   112000  Technician Basic Pa</t>
  </si>
  <si>
    <t xml:space="preserve">   112001  Technician Nat Ins</t>
  </si>
  <si>
    <t xml:space="preserve">   112002  Technician Pension</t>
  </si>
  <si>
    <t xml:space="preserve">   112005  Technician O/Time</t>
  </si>
  <si>
    <t xml:space="preserve">   112006  Technicians Relief</t>
  </si>
  <si>
    <t xml:space="preserve">   112015  Technicians Allow</t>
  </si>
  <si>
    <t xml:space="preserve">   118300  Training</t>
  </si>
  <si>
    <t xml:space="preserve">   313220  Training courses</t>
  </si>
  <si>
    <t xml:space="preserve">   124000  Water Charges</t>
  </si>
  <si>
    <t>Admin1</t>
  </si>
  <si>
    <t>Admin2</t>
  </si>
  <si>
    <t>Admin3</t>
  </si>
  <si>
    <t>Admin4</t>
  </si>
  <si>
    <t>Admin5</t>
  </si>
  <si>
    <t>Admin6</t>
  </si>
  <si>
    <t>Admin7</t>
  </si>
  <si>
    <t>Admin8</t>
  </si>
  <si>
    <t>Admin9</t>
  </si>
  <si>
    <t>Admin10</t>
  </si>
  <si>
    <t>Ancillary Staff1</t>
  </si>
  <si>
    <t>Ancillary Staff2</t>
  </si>
  <si>
    <t>Ancillary Staff3</t>
  </si>
  <si>
    <t>Ancillary Staff4</t>
  </si>
  <si>
    <t>Ancillary Staff5</t>
  </si>
  <si>
    <t>Care Staff1</t>
  </si>
  <si>
    <t>Care Staff2</t>
  </si>
  <si>
    <t>Care Staff3</t>
  </si>
  <si>
    <t>Care Staff4</t>
  </si>
  <si>
    <t>Caretaker costs1</t>
  </si>
  <si>
    <t>Caretaker costs2</t>
  </si>
  <si>
    <t>Caretaker costs3</t>
  </si>
  <si>
    <t>Caretaker costs4</t>
  </si>
  <si>
    <t>Caretaker costs5</t>
  </si>
  <si>
    <t>Caretaker costs6</t>
  </si>
  <si>
    <t>Caretaker costs7</t>
  </si>
  <si>
    <t>Caretaker costs8</t>
  </si>
  <si>
    <t>Caretaker costs9</t>
  </si>
  <si>
    <t>Caretaker costs10</t>
  </si>
  <si>
    <t>Caretaker costs11</t>
  </si>
  <si>
    <t>Caretaker costs12</t>
  </si>
  <si>
    <t>Caretaker costs13</t>
  </si>
  <si>
    <t>Caretaker costs14</t>
  </si>
  <si>
    <t>Caretaker costs15</t>
  </si>
  <si>
    <t>Caretaker costs16</t>
  </si>
  <si>
    <t>Caretaker costs17</t>
  </si>
  <si>
    <t>Catering Staff 1</t>
  </si>
  <si>
    <t>Catering Staff 2</t>
  </si>
  <si>
    <t>Catering Staff 3</t>
  </si>
  <si>
    <t>Catering Staff 4</t>
  </si>
  <si>
    <t>Catering Staff 5</t>
  </si>
  <si>
    <t>Cleaning costs1</t>
  </si>
  <si>
    <t>Cleaning costs2</t>
  </si>
  <si>
    <t>Cleaning costs3</t>
  </si>
  <si>
    <t>Cleaning costs4</t>
  </si>
  <si>
    <t>Cleaning costs5</t>
  </si>
  <si>
    <t>Cleaning costs6</t>
  </si>
  <si>
    <t>Cleaning costs7</t>
  </si>
  <si>
    <t>Cleaning costs8</t>
  </si>
  <si>
    <t>Cleaning costs9</t>
  </si>
  <si>
    <t>Cleaning costs10</t>
  </si>
  <si>
    <t>Cleaning costs11</t>
  </si>
  <si>
    <t>Cleaning costs12</t>
  </si>
  <si>
    <t>Cover supervisors1</t>
  </si>
  <si>
    <t>Cover supervisors2</t>
  </si>
  <si>
    <t>Cover supervisors3</t>
  </si>
  <si>
    <t>Cover supervisors4</t>
  </si>
  <si>
    <t>Extended Services1</t>
  </si>
  <si>
    <t>Extended Services2</t>
  </si>
  <si>
    <t>Extended Services3</t>
  </si>
  <si>
    <t>Extended Services4</t>
  </si>
  <si>
    <t>Extended Services5</t>
  </si>
  <si>
    <t>Invigilators1</t>
  </si>
  <si>
    <t>Invigilators2</t>
  </si>
  <si>
    <t>Invigilators3</t>
  </si>
  <si>
    <t>Invigilators4</t>
  </si>
  <si>
    <t>Invigilators5</t>
  </si>
  <si>
    <t>Maintenance1</t>
  </si>
  <si>
    <t>Maintenance2</t>
  </si>
  <si>
    <t>Maintenance3</t>
  </si>
  <si>
    <t>Maintenance4</t>
  </si>
  <si>
    <t>Maintenance5</t>
  </si>
  <si>
    <t>Maintenance6</t>
  </si>
  <si>
    <t>Midday Supervisors1</t>
  </si>
  <si>
    <t>Midday Supervisors2</t>
  </si>
  <si>
    <t>Midday Supervisors3</t>
  </si>
  <si>
    <t>Midday Supervisors4</t>
  </si>
  <si>
    <t>Midday Supervisors5</t>
  </si>
  <si>
    <t>SEN TA1</t>
  </si>
  <si>
    <t>SEN TA2</t>
  </si>
  <si>
    <t>SEN TA3</t>
  </si>
  <si>
    <t>SEN TA4</t>
  </si>
  <si>
    <t>SEN TA5</t>
  </si>
  <si>
    <t>Supply Teachers inc Agency1</t>
  </si>
  <si>
    <t>Supply Teachers inc Agency2</t>
  </si>
  <si>
    <t>Supply Teachers inc Agency3</t>
  </si>
  <si>
    <t>Supply Teachers inc Agency4</t>
  </si>
  <si>
    <t>Supply Teachers inc Agency5</t>
  </si>
  <si>
    <t>Supply Teachers inc Agency6</t>
  </si>
  <si>
    <t>Supply Teachers inc Agency7</t>
  </si>
  <si>
    <t>TA1</t>
  </si>
  <si>
    <t>TA2</t>
  </si>
  <si>
    <t>TA3</t>
  </si>
  <si>
    <t>TA4</t>
  </si>
  <si>
    <t>TA5</t>
  </si>
  <si>
    <t>Teachers1</t>
  </si>
  <si>
    <t>Teachers2</t>
  </si>
  <si>
    <t>Teachers3</t>
  </si>
  <si>
    <t>Teachers4</t>
  </si>
  <si>
    <t>Teachers5</t>
  </si>
  <si>
    <t>Technicians1</t>
  </si>
  <si>
    <t>Technicians2</t>
  </si>
  <si>
    <t>Technicians3</t>
  </si>
  <si>
    <t>Technicians4</t>
  </si>
  <si>
    <t>Technicians5</t>
  </si>
  <si>
    <t>Training1</t>
  </si>
  <si>
    <t>Graphs</t>
  </si>
  <si>
    <t>Printing &amp; Stationery</t>
  </si>
  <si>
    <t>Pupil numberPrinting &amp; Stationery</t>
  </si>
  <si>
    <t>Floor area m2Printing &amp; Stationery</t>
  </si>
  <si>
    <t>Deprivation %Printing &amp; Stationery</t>
  </si>
  <si>
    <t>Lng Resource Not ICT1</t>
  </si>
  <si>
    <t xml:space="preserve">   143030  Books</t>
  </si>
  <si>
    <t xml:space="preserve">   143000  Printing/Stationery</t>
  </si>
  <si>
    <t xml:space="preserve">   143010  Admin P and S</t>
  </si>
  <si>
    <t>Printing &amp; Stationery1</t>
  </si>
  <si>
    <t>Training2</t>
  </si>
  <si>
    <t>Training3</t>
  </si>
  <si>
    <t xml:space="preserve">   313380 Advisory Course</t>
  </si>
  <si>
    <t xml:space="preserve">   315190 Generic L &amp; D</t>
  </si>
  <si>
    <t>Graphs %</t>
  </si>
  <si>
    <t>Category</t>
  </si>
  <si>
    <t>Printing and Stationery</t>
  </si>
  <si>
    <t>Codes included</t>
  </si>
  <si>
    <t>Utilities graph</t>
  </si>
  <si>
    <t>Teachers graph</t>
  </si>
  <si>
    <t>Support staff graphs</t>
  </si>
  <si>
    <t>Graphs - select schools to compare</t>
  </si>
  <si>
    <t>This graph will show spend on a chosen category as a percentage of total school spend.</t>
  </si>
  <si>
    <t>cip2361</t>
  </si>
  <si>
    <t xml:space="preserve">   112510  Gen - Non SS SP</t>
  </si>
  <si>
    <t xml:space="preserve">   110910  General Sick</t>
  </si>
  <si>
    <t>Admin11</t>
  </si>
  <si>
    <t>Admin12</t>
  </si>
  <si>
    <t xml:space="preserve">   110110  Ancillary SP</t>
  </si>
  <si>
    <t>Ancillary Staff6</t>
  </si>
  <si>
    <t xml:space="preserve">   110210  Care Stf SP</t>
  </si>
  <si>
    <t>Care Staff5</t>
  </si>
  <si>
    <t xml:space="preserve">   110310  C/tkers DLO SP</t>
  </si>
  <si>
    <t xml:space="preserve">   110610  C/tkers Non-DLO SP</t>
  </si>
  <si>
    <t>Caretaker costs18</t>
  </si>
  <si>
    <t>Caretaker costs19</t>
  </si>
  <si>
    <t xml:space="preserve">   110410  Catering Stf SP</t>
  </si>
  <si>
    <t>Catering Staff 6</t>
  </si>
  <si>
    <t xml:space="preserve">   110510  Cleaners DLO SP</t>
  </si>
  <si>
    <t xml:space="preserve">   110810  Cleaners Non-DLO SP</t>
  </si>
  <si>
    <t>Cleaning costs13</t>
  </si>
  <si>
    <t>Cleaning costs14</t>
  </si>
  <si>
    <t xml:space="preserve">   111410  Cover Supr's SP</t>
  </si>
  <si>
    <t>Cover supervisors5</t>
  </si>
  <si>
    <t>Extended Services6</t>
  </si>
  <si>
    <t xml:space="preserve">   111510  Extended Act SP</t>
  </si>
  <si>
    <t>Invigilators6</t>
  </si>
  <si>
    <t xml:space="preserve">   111310  Invigilators SP</t>
  </si>
  <si>
    <t>Midday Supervisors6</t>
  </si>
  <si>
    <t xml:space="preserve">   111110  M-day Supervis SP</t>
  </si>
  <si>
    <t>SEN TA6</t>
  </si>
  <si>
    <t xml:space="preserve">   111715  SpNd Tch Ass't SP</t>
  </si>
  <si>
    <t xml:space="preserve">   112410  Sup Tch's SP</t>
  </si>
  <si>
    <t>TA6</t>
  </si>
  <si>
    <t>Teachers6</t>
  </si>
  <si>
    <t xml:space="preserve">   111810  Teachers SP</t>
  </si>
  <si>
    <t>Technicians6</t>
  </si>
  <si>
    <t xml:space="preserve">   111910  Tch Ass't SP</t>
  </si>
  <si>
    <t xml:space="preserve">   112010  Technicians SP</t>
  </si>
  <si>
    <t>Public</t>
  </si>
  <si>
    <t>FSM%</t>
  </si>
  <si>
    <t xml:space="preserve">   143040  Photocopies</t>
  </si>
  <si>
    <t>Printing &amp; Stationery2</t>
  </si>
  <si>
    <t xml:space="preserve">   143040  Photocopiers</t>
  </si>
  <si>
    <t>From Pupil Numbers s/s</t>
  </si>
  <si>
    <t>To start please enter your cost centre here:</t>
  </si>
  <si>
    <t>This page will produce graphs showing spend for your school against similar Derbyshire schools.</t>
  </si>
  <si>
    <t>To start, select the type of cost you would like to compare eg. Teachers or Electricity, to do this click in cell G5 this should then bring up a drop down arrow to the right of the box, click this to bring up a list of categories to select.</t>
  </si>
  <si>
    <t>A list of SAP cost element codes which are included in the category can be found on the right.</t>
  </si>
  <si>
    <t>Next select a comparator, this will allow you to benchmark your school against schools with similar pupil numbers, floor areas or levels of deprivation.</t>
  </si>
  <si>
    <t>To select this, click in cell G7 and select from the drop down list.</t>
  </si>
  <si>
    <t>It will select 4 larger and 4 smaller schools and the average for your school type.</t>
  </si>
  <si>
    <t>A table at the bottom of the page will list the schools and values which populate the graph.</t>
  </si>
  <si>
    <t>This page will produce graphs showing spend for your school however it gives you the option of selecting any Derbyshire School to benchmark against, for example you may wish to select all schools in the local area.</t>
  </si>
  <si>
    <t>You will still have to select the type of expenditure by clicking in cell G5 and selecting from the drop down list.</t>
  </si>
  <si>
    <t>You also have to choose between costs per pupil or costs per m2 by clicking in cell G7 and selecting from the drop down list.</t>
  </si>
  <si>
    <t>To select the schools click in cells F13-F20 and then the drop down arrow to the right, this will bring up a list of schools to select.</t>
  </si>
  <si>
    <t>To select this click in cell G7 and select from the drop down list.</t>
  </si>
  <si>
    <t>This graph is already prepopulated with utility costs per pupil, this includes water, electricity, gas, oil and solid fuel costs.</t>
  </si>
  <si>
    <t>It benchmarks your school against other Derbyshire schools with similar pupil numbers, it also give an average for your school type.</t>
  </si>
  <si>
    <t>This graph is already prepopulated with Teaching costs per pupil, including supply and agency teaching costs.</t>
  </si>
  <si>
    <t>This graph is already prepopulated with support staff costs per pupil, this includes all staff types except teaching.</t>
  </si>
  <si>
    <r>
      <t xml:space="preserve">If you have any queries please contact: </t>
    </r>
    <r>
      <rPr>
        <sz val="11"/>
        <color rgb="FF0000FF"/>
        <rFont val="Calibri"/>
        <family val="2"/>
        <scheme val="minor"/>
      </rPr>
      <t xml:space="preserve">karen.sellors@derbyshire.gov.uk </t>
    </r>
  </si>
  <si>
    <t>Check</t>
  </si>
  <si>
    <t>Secondary Schools</t>
  </si>
  <si>
    <t>Primary Schools</t>
  </si>
  <si>
    <t>Junior Schools</t>
  </si>
  <si>
    <t>Infant Schools</t>
  </si>
  <si>
    <t>Average for rankings</t>
  </si>
  <si>
    <t>Information on using the data:</t>
  </si>
  <si>
    <t>Schools Benchmarking 2022-23</t>
  </si>
  <si>
    <t>Number</t>
  </si>
  <si>
    <t>Check if academy</t>
  </si>
  <si>
    <t>Sch type</t>
  </si>
  <si>
    <t>Floor area</t>
  </si>
  <si>
    <t>DfE No</t>
  </si>
  <si>
    <t>Type</t>
  </si>
  <si>
    <t>Percentage</t>
  </si>
  <si>
    <t>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</si>
</sst>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33" x14ac:knownFonts="1">
    <font>
      <sz val="11"/>
      <color theme="1"/>
      <name val="Calibri"/>
      <family val="2"/>
      <scheme val="minor"/>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Arial"/>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b/>
      <sz val="16"/>
      <color theme="1"/>
      <name val="Calibri"/>
      <family val="2"/>
      <scheme val="minor"/>
    </font>
    <font>
      <sz val="11"/>
      <name val="Calibri"/>
      <family val="2"/>
      <scheme val="minor"/>
    </font>
    <font>
      <sz val="14"/>
      <color theme="1"/>
      <name val="Calibri"/>
      <family val="2"/>
      <scheme val="minor"/>
    </font>
    <font>
      <sz val="11"/>
      <color rgb="FF0000FF"/>
      <name val="Calibri"/>
      <family val="2"/>
      <scheme val="minor"/>
    </font>
    <font>
      <sz val="9"/>
      <color indexed="81"/>
      <name val="Tahoma"/>
      <charset val="1"/>
    </font>
    <font>
      <b/>
      <sz val="9"/>
      <color indexed="81"/>
      <name val="Tahoma"/>
      <charset val="1"/>
    </font>
    <font>
      <b/>
      <sz val="11"/>
      <color theme="1"/>
      <name val="Calibri"/>
      <family val="2"/>
    </font>
    <font>
      <sz val="11"/>
      <color rgb="FF0070C0"/>
      <name val="Calibri"/>
      <family val="2"/>
      <scheme val="minor"/>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s>
  <borders count="2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4" tint="0.39997558519241921"/>
      </bottom>
      <diagonal/>
    </border>
    <border>
      <left style="medium">
        <color indexed="64"/>
      </left>
      <right style="medium">
        <color indexed="64"/>
      </right>
      <top style="medium">
        <color indexed="64"/>
      </top>
      <bottom style="medium">
        <color indexed="64"/>
      </bottom>
      <diagonal/>
    </border>
    <border>
      <left style="thick">
        <color auto="1"/>
      </left>
      <right/>
      <top/>
      <bottom/>
      <diagonal/>
    </border>
    <border>
      <left style="thick">
        <color auto="1"/>
      </left>
      <right/>
      <top/>
      <bottom style="thin">
        <color theme="4" tint="0.39997558519241921"/>
      </bottom>
      <diagonal/>
    </border>
  </borders>
  <cellStyleXfs count="122">
    <xf numFmtId="0" fontId="0" fillId="0" borderId="0"/>
    <xf numFmtId="0" fontId="1" fillId="0" borderId="0"/>
    <xf numFmtId="0" fontId="1" fillId="0" borderId="0"/>
    <xf numFmtId="0" fontId="1" fillId="0" borderId="0"/>
    <xf numFmtId="0" fontId="1"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14" applyNumberFormat="0" applyAlignment="0" applyProtection="0"/>
    <xf numFmtId="0" fontId="7" fillId="28" borderId="15" applyNumberFormat="0" applyAlignment="0" applyProtection="0"/>
    <xf numFmtId="43" fontId="3" fillId="0" borderId="0" applyFont="0" applyFill="0" applyBorder="0" applyAlignment="0" applyProtection="0"/>
    <xf numFmtId="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0" borderId="14" applyNumberFormat="0" applyAlignment="0" applyProtection="0"/>
    <xf numFmtId="0" fontId="16" fillId="0" borderId="19" applyNumberFormat="0" applyFill="0" applyAlignment="0" applyProtection="0"/>
    <xf numFmtId="0" fontId="17" fillId="31" borderId="0" applyNumberFormat="0" applyBorder="0" applyAlignment="0" applyProtection="0"/>
    <xf numFmtId="0" fontId="8" fillId="0" borderId="0"/>
    <xf numFmtId="0" fontId="8" fillId="0" borderId="0"/>
    <xf numFmtId="0" fontId="8" fillId="0" borderId="0"/>
    <xf numFmtId="0" fontId="1" fillId="0" borderId="0"/>
    <xf numFmtId="0" fontId="3" fillId="0" borderId="0"/>
    <xf numFmtId="0" fontId="1" fillId="0" borderId="0"/>
    <xf numFmtId="0" fontId="8" fillId="0" borderId="0"/>
    <xf numFmtId="0" fontId="8" fillId="0" borderId="0"/>
    <xf numFmtId="0" fontId="1" fillId="0" borderId="0"/>
    <xf numFmtId="0" fontId="8" fillId="0" borderId="0"/>
    <xf numFmtId="0" fontId="1" fillId="0" borderId="0"/>
    <xf numFmtId="0" fontId="3" fillId="0" borderId="0"/>
    <xf numFmtId="0" fontId="8" fillId="0" borderId="0"/>
    <xf numFmtId="0" fontId="2" fillId="0" borderId="0"/>
    <xf numFmtId="0" fontId="3" fillId="32" borderId="20" applyNumberFormat="0" applyFont="0" applyAlignment="0" applyProtection="0"/>
    <xf numFmtId="0" fontId="3" fillId="32" borderId="20" applyNumberFormat="0" applyFont="0" applyAlignment="0" applyProtection="0"/>
    <xf numFmtId="0" fontId="3" fillId="32" borderId="20" applyNumberFormat="0" applyFont="0" applyAlignment="0" applyProtection="0"/>
    <xf numFmtId="0" fontId="3" fillId="32" borderId="20" applyNumberFormat="0" applyFont="0" applyAlignment="0" applyProtection="0"/>
    <xf numFmtId="0" fontId="18" fillId="27" borderId="21" applyNumberFormat="0" applyAlignment="0" applyProtection="0"/>
    <xf numFmtId="9" fontId="3"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9" fillId="0" borderId="0" applyNumberFormat="0" applyFill="0" applyBorder="0" applyAlignment="0" applyProtection="0"/>
    <xf numFmtId="0" fontId="20" fillId="0" borderId="22" applyNumberFormat="0" applyFill="0" applyAlignment="0" applyProtection="0"/>
    <xf numFmtId="0" fontId="21" fillId="0" borderId="0" applyNumberFormat="0" applyFill="0" applyBorder="0" applyAlignment="0" applyProtection="0"/>
  </cellStyleXfs>
  <cellXfs count="206">
    <xf numFmtId="0" fontId="0" fillId="0" borderId="0" xfId="0"/>
    <xf numFmtId="0" fontId="20" fillId="33" borderId="23" xfId="0" applyFont="1" applyFill="1" applyBorder="1"/>
    <xf numFmtId="0" fontId="0" fillId="0" borderId="0" xfId="0" applyNumberFormat="1"/>
    <xf numFmtId="0" fontId="0" fillId="0" borderId="0" xfId="0" applyAlignment="1">
      <alignment horizontal="center"/>
    </xf>
    <xf numFmtId="0" fontId="0" fillId="0" borderId="0" xfId="0" applyProtection="1"/>
    <xf numFmtId="4" fontId="0" fillId="0" borderId="0" xfId="0" applyNumberFormat="1" applyBorder="1" applyAlignment="1" applyProtection="1">
      <alignment horizontal="center"/>
    </xf>
    <xf numFmtId="0" fontId="0" fillId="0" borderId="0" xfId="0" applyFill="1"/>
    <xf numFmtId="3" fontId="0" fillId="0" borderId="1" xfId="0" applyNumberFormat="1" applyFill="1" applyBorder="1" applyAlignment="1" applyProtection="1">
      <alignment horizontal="center"/>
    </xf>
    <xf numFmtId="4" fontId="0" fillId="0" borderId="0" xfId="0" applyNumberFormat="1" applyFill="1" applyBorder="1" applyAlignment="1" applyProtection="1">
      <alignment horizontal="center"/>
    </xf>
    <xf numFmtId="0" fontId="20" fillId="0" borderId="0" xfId="0" applyFont="1"/>
    <xf numFmtId="4" fontId="0" fillId="0" borderId="1" xfId="0" applyNumberFormat="1" applyFill="1" applyBorder="1" applyAlignment="1" applyProtection="1">
      <alignment horizontal="center"/>
    </xf>
    <xf numFmtId="4" fontId="0" fillId="0" borderId="2" xfId="0" applyNumberFormat="1" applyFill="1" applyBorder="1" applyAlignment="1" applyProtection="1">
      <alignment horizontal="center"/>
    </xf>
    <xf numFmtId="4" fontId="0" fillId="0" borderId="3" xfId="0" applyNumberFormat="1" applyFill="1" applyBorder="1" applyAlignment="1" applyProtection="1">
      <alignment horizontal="center"/>
    </xf>
    <xf numFmtId="1" fontId="0" fillId="0" borderId="0" xfId="0" applyNumberFormat="1"/>
    <xf numFmtId="3" fontId="0" fillId="0" borderId="3" xfId="0" applyNumberFormat="1" applyFill="1" applyBorder="1" applyAlignment="1" applyProtection="1">
      <alignment horizontal="center"/>
    </xf>
    <xf numFmtId="3" fontId="0" fillId="0" borderId="0" xfId="0" applyNumberFormat="1" applyFill="1" applyBorder="1" applyAlignment="1" applyProtection="1">
      <alignment horizontal="center"/>
    </xf>
    <xf numFmtId="0" fontId="0" fillId="0" borderId="4" xfId="0" applyFill="1" applyBorder="1" applyProtection="1"/>
    <xf numFmtId="0" fontId="0" fillId="0" borderId="2" xfId="0" applyFill="1" applyBorder="1" applyProtection="1"/>
    <xf numFmtId="0" fontId="20" fillId="0" borderId="23" xfId="0" applyFont="1" applyBorder="1"/>
    <xf numFmtId="0" fontId="0" fillId="0" borderId="0" xfId="0"/>
    <xf numFmtId="0" fontId="0" fillId="0" borderId="0" xfId="0"/>
    <xf numFmtId="0" fontId="0" fillId="0" borderId="0" xfId="0"/>
    <xf numFmtId="1" fontId="0" fillId="0" borderId="0" xfId="0" applyNumberFormat="1"/>
    <xf numFmtId="0" fontId="20" fillId="34" borderId="0" xfId="0" applyFont="1" applyFill="1"/>
    <xf numFmtId="0" fontId="20" fillId="0" borderId="0" xfId="0" applyFont="1" applyFill="1" applyBorder="1"/>
    <xf numFmtId="0" fontId="0" fillId="0" borderId="0" xfId="0" applyFill="1" applyBorder="1"/>
    <xf numFmtId="0" fontId="22" fillId="0" borderId="0" xfId="0" applyFont="1" applyAlignment="1">
      <alignment horizontal="center"/>
    </xf>
    <xf numFmtId="0" fontId="0" fillId="0" borderId="5" xfId="0" applyFill="1" applyBorder="1" applyProtection="1">
      <protection locked="0"/>
    </xf>
    <xf numFmtId="0" fontId="0" fillId="0" borderId="6" xfId="0" applyFill="1" applyBorder="1" applyProtection="1"/>
    <xf numFmtId="0" fontId="0" fillId="0" borderId="0" xfId="0" applyFill="1" applyBorder="1" applyProtection="1"/>
    <xf numFmtId="4" fontId="0" fillId="0" borderId="7" xfId="0" applyNumberFormat="1" applyFill="1" applyBorder="1" applyAlignment="1" applyProtection="1">
      <alignment horizontal="center"/>
    </xf>
    <xf numFmtId="4" fontId="20" fillId="0" borderId="7" xfId="0" applyNumberFormat="1" applyFont="1" applyFill="1" applyBorder="1" applyAlignment="1" applyProtection="1">
      <alignment horizontal="center"/>
    </xf>
    <xf numFmtId="0" fontId="20" fillId="0" borderId="7" xfId="0" applyFont="1" applyFill="1" applyBorder="1" applyProtection="1"/>
    <xf numFmtId="0" fontId="0" fillId="0" borderId="8" xfId="0" applyFill="1" applyBorder="1" applyProtection="1"/>
    <xf numFmtId="3" fontId="0" fillId="0" borderId="7" xfId="0" applyNumberFormat="1" applyFill="1" applyBorder="1" applyAlignment="1" applyProtection="1">
      <alignment horizontal="center"/>
    </xf>
    <xf numFmtId="3" fontId="20" fillId="0" borderId="7" xfId="0" applyNumberFormat="1" applyFont="1" applyFill="1" applyBorder="1" applyAlignment="1" applyProtection="1">
      <alignment horizontal="center"/>
    </xf>
    <xf numFmtId="0" fontId="23" fillId="0" borderId="0" xfId="0" applyFont="1" applyAlignment="1"/>
    <xf numFmtId="0" fontId="0" fillId="0" borderId="5" xfId="0" applyFill="1" applyBorder="1"/>
    <xf numFmtId="0" fontId="0" fillId="35" borderId="0" xfId="0" applyFill="1"/>
    <xf numFmtId="0" fontId="22" fillId="35" borderId="0" xfId="0" applyFont="1" applyFill="1" applyAlignment="1">
      <alignment horizontal="center"/>
    </xf>
    <xf numFmtId="0" fontId="0" fillId="35" borderId="0" xfId="0" applyFill="1" applyAlignment="1">
      <alignment horizontal="right" wrapText="1"/>
    </xf>
    <xf numFmtId="0" fontId="0" fillId="35" borderId="0" xfId="0" applyFill="1" applyAlignment="1">
      <alignment horizontal="center"/>
    </xf>
    <xf numFmtId="0" fontId="0" fillId="35" borderId="0" xfId="0" applyFill="1" applyAlignment="1">
      <alignment horizontal="right"/>
    </xf>
    <xf numFmtId="0" fontId="20" fillId="35" borderId="0" xfId="0" applyFont="1" applyFill="1" applyProtection="1"/>
    <xf numFmtId="0" fontId="0" fillId="35" borderId="0" xfId="0" applyFill="1" applyProtection="1"/>
    <xf numFmtId="0" fontId="0" fillId="35" borderId="0" xfId="0" applyFill="1" applyAlignment="1">
      <alignment horizontal="left"/>
    </xf>
    <xf numFmtId="0" fontId="0" fillId="35" borderId="0" xfId="0" applyFill="1" applyBorder="1" applyProtection="1"/>
    <xf numFmtId="0" fontId="0" fillId="35" borderId="0" xfId="0" applyFill="1" applyAlignment="1" applyProtection="1">
      <alignment horizontal="center"/>
    </xf>
    <xf numFmtId="0" fontId="0" fillId="35" borderId="0" xfId="0" applyFill="1" applyAlignment="1" applyProtection="1">
      <alignment horizontal="right"/>
    </xf>
    <xf numFmtId="0" fontId="20" fillId="35" borderId="0" xfId="0" applyFont="1" applyFill="1" applyAlignment="1" applyProtection="1">
      <alignment horizontal="right"/>
    </xf>
    <xf numFmtId="0" fontId="20" fillId="35" borderId="0" xfId="0" applyFont="1" applyFill="1" applyBorder="1" applyProtection="1"/>
    <xf numFmtId="3" fontId="0" fillId="35" borderId="0" xfId="0" applyNumberFormat="1" applyFill="1" applyBorder="1" applyAlignment="1" applyProtection="1">
      <alignment horizontal="center"/>
    </xf>
    <xf numFmtId="0" fontId="20" fillId="0" borderId="5" xfId="0" applyFont="1" applyFill="1" applyBorder="1" applyAlignment="1" applyProtection="1">
      <alignment horizontal="center" wrapText="1"/>
    </xf>
    <xf numFmtId="0" fontId="20" fillId="0" borderId="9" xfId="0" applyFont="1" applyFill="1" applyBorder="1" applyProtection="1"/>
    <xf numFmtId="0" fontId="0" fillId="0" borderId="7" xfId="0" applyFill="1" applyBorder="1" applyProtection="1"/>
    <xf numFmtId="4" fontId="0" fillId="0" borderId="8" xfId="0" applyNumberFormat="1" applyFill="1" applyBorder="1" applyAlignment="1" applyProtection="1">
      <alignment horizontal="center"/>
    </xf>
    <xf numFmtId="4" fontId="0" fillId="35" borderId="0" xfId="0" applyNumberFormat="1" applyFill="1" applyBorder="1" applyAlignment="1" applyProtection="1">
      <alignment horizontal="center"/>
    </xf>
    <xf numFmtId="0" fontId="0" fillId="35" borderId="0" xfId="0" applyFill="1" applyBorder="1"/>
    <xf numFmtId="0" fontId="0" fillId="0" borderId="10" xfId="0" applyFill="1" applyBorder="1" applyProtection="1"/>
    <xf numFmtId="4" fontId="0" fillId="0" borderId="10" xfId="0" applyNumberFormat="1" applyFill="1" applyBorder="1" applyAlignment="1" applyProtection="1">
      <alignment horizontal="center"/>
    </xf>
    <xf numFmtId="0" fontId="20" fillId="0" borderId="0" xfId="0" applyFont="1" applyBorder="1"/>
    <xf numFmtId="0" fontId="0" fillId="0" borderId="11" xfId="0" applyFill="1" applyBorder="1" applyProtection="1"/>
    <xf numFmtId="3" fontId="0" fillId="0" borderId="12" xfId="0" applyNumberFormat="1" applyFill="1" applyBorder="1" applyAlignment="1" applyProtection="1">
      <alignment horizontal="center"/>
    </xf>
    <xf numFmtId="3" fontId="0" fillId="0" borderId="2" xfId="0" applyNumberFormat="1" applyFill="1" applyBorder="1" applyAlignment="1" applyProtection="1">
      <alignment horizontal="center"/>
    </xf>
    <xf numFmtId="0" fontId="0" fillId="0" borderId="5" xfId="0" applyFont="1" applyFill="1" applyBorder="1" applyProtection="1"/>
    <xf numFmtId="0" fontId="0" fillId="0" borderId="9" xfId="0" applyFont="1" applyFill="1" applyBorder="1" applyProtection="1"/>
    <xf numFmtId="3" fontId="0" fillId="0" borderId="5" xfId="0" applyNumberFormat="1" applyFont="1" applyFill="1" applyBorder="1" applyAlignment="1" applyProtection="1">
      <alignment horizontal="center"/>
    </xf>
    <xf numFmtId="4" fontId="0" fillId="0" borderId="5" xfId="0" applyNumberFormat="1" applyFont="1" applyFill="1" applyBorder="1" applyAlignment="1" applyProtection="1">
      <alignment horizontal="center"/>
    </xf>
    <xf numFmtId="0" fontId="20" fillId="0" borderId="6" xfId="0" applyFont="1" applyFill="1" applyBorder="1" applyProtection="1"/>
    <xf numFmtId="3" fontId="20" fillId="0" borderId="1" xfId="0" applyNumberFormat="1" applyFont="1" applyFill="1" applyBorder="1" applyAlignment="1" applyProtection="1">
      <alignment horizontal="center"/>
    </xf>
    <xf numFmtId="3" fontId="3" fillId="0" borderId="8" xfId="68" applyNumberFormat="1" applyFont="1" applyFill="1" applyBorder="1" applyAlignment="1" applyProtection="1">
      <alignment horizontal="center"/>
    </xf>
    <xf numFmtId="0" fontId="20" fillId="35" borderId="0" xfId="0" applyFont="1" applyFill="1" applyBorder="1"/>
    <xf numFmtId="9" fontId="3" fillId="0" borderId="0" xfId="112" applyFont="1"/>
    <xf numFmtId="2" fontId="0" fillId="0" borderId="0" xfId="0" applyNumberFormat="1"/>
    <xf numFmtId="2" fontId="3" fillId="0" borderId="0" xfId="112" applyNumberFormat="1" applyFont="1"/>
    <xf numFmtId="0" fontId="20" fillId="35" borderId="0" xfId="0" applyFont="1" applyFill="1" applyAlignment="1"/>
    <xf numFmtId="43" fontId="3" fillId="0" borderId="0" xfId="68" applyFont="1"/>
    <xf numFmtId="0" fontId="0" fillId="0" borderId="12" xfId="0" applyFill="1" applyBorder="1" applyAlignment="1" applyProtection="1">
      <alignment horizontal="center" wrapText="1"/>
    </xf>
    <xf numFmtId="0" fontId="20" fillId="0" borderId="5" xfId="0" applyFont="1" applyFill="1" applyBorder="1" applyAlignment="1">
      <alignment horizontal="center"/>
    </xf>
    <xf numFmtId="3" fontId="0" fillId="0" borderId="10" xfId="0" applyNumberFormat="1" applyFill="1" applyBorder="1" applyAlignment="1" applyProtection="1">
      <alignment horizontal="center"/>
    </xf>
    <xf numFmtId="3" fontId="0" fillId="0" borderId="8" xfId="0" applyNumberFormat="1" applyFill="1" applyBorder="1" applyAlignment="1" applyProtection="1">
      <alignment horizontal="center"/>
    </xf>
    <xf numFmtId="0" fontId="23" fillId="35" borderId="0" xfId="0" applyFont="1" applyFill="1"/>
    <xf numFmtId="0" fontId="0" fillId="35" borderId="9" xfId="0" applyFill="1" applyBorder="1"/>
    <xf numFmtId="0" fontId="0" fillId="0" borderId="11" xfId="0" applyFill="1" applyBorder="1" applyAlignment="1" applyProtection="1">
      <alignment horizontal="center" wrapText="1"/>
    </xf>
    <xf numFmtId="0" fontId="0" fillId="0" borderId="12" xfId="0" applyFill="1" applyBorder="1" applyProtection="1"/>
    <xf numFmtId="0" fontId="0" fillId="0" borderId="13" xfId="0" applyFill="1" applyBorder="1" applyAlignment="1" applyProtection="1">
      <alignment horizontal="center" wrapText="1"/>
    </xf>
    <xf numFmtId="0" fontId="20" fillId="0" borderId="0" xfId="0" applyFont="1" applyFill="1" applyBorder="1" applyProtection="1"/>
    <xf numFmtId="0" fontId="0" fillId="0" borderId="11" xfId="0" applyFill="1" applyBorder="1" applyAlignment="1" applyProtection="1">
      <alignment horizontal="center"/>
    </xf>
    <xf numFmtId="0" fontId="0" fillId="0" borderId="12" xfId="0" applyFill="1" applyBorder="1" applyAlignment="1" applyProtection="1">
      <alignment horizontal="center"/>
    </xf>
    <xf numFmtId="0" fontId="0" fillId="0" borderId="12" xfId="0" applyFill="1" applyBorder="1"/>
    <xf numFmtId="0" fontId="0" fillId="0" borderId="12" xfId="0" applyFill="1" applyBorder="1" applyAlignment="1">
      <alignment wrapText="1"/>
    </xf>
    <xf numFmtId="0" fontId="0" fillId="0" borderId="13" xfId="0" applyFill="1" applyBorder="1" applyAlignment="1">
      <alignment wrapText="1"/>
    </xf>
    <xf numFmtId="4" fontId="0" fillId="0" borderId="6" xfId="0" applyNumberFormat="1" applyFill="1" applyBorder="1" applyAlignment="1" applyProtection="1">
      <alignment horizontal="center"/>
    </xf>
    <xf numFmtId="4" fontId="0" fillId="0" borderId="4" xfId="0" applyNumberFormat="1" applyFill="1" applyBorder="1" applyAlignment="1" applyProtection="1">
      <alignment horizontal="center"/>
    </xf>
    <xf numFmtId="0" fontId="0" fillId="36" borderId="0" xfId="0" applyFill="1"/>
    <xf numFmtId="0" fontId="0" fillId="37" borderId="0" xfId="0" applyFill="1"/>
    <xf numFmtId="0" fontId="0" fillId="38" borderId="0" xfId="0" applyFill="1"/>
    <xf numFmtId="0" fontId="0" fillId="0" borderId="6" xfId="0" applyBorder="1"/>
    <xf numFmtId="0" fontId="0" fillId="0" borderId="4" xfId="0" applyBorder="1"/>
    <xf numFmtId="0" fontId="0" fillId="0" borderId="13" xfId="0" applyBorder="1" applyAlignment="1">
      <alignment horizontal="center"/>
    </xf>
    <xf numFmtId="0" fontId="20" fillId="0" borderId="1" xfId="0" applyFont="1" applyBorder="1"/>
    <xf numFmtId="0" fontId="20" fillId="0" borderId="11" xfId="0" applyFont="1" applyBorder="1" applyAlignment="1">
      <alignment horizontal="left"/>
    </xf>
    <xf numFmtId="0" fontId="20" fillId="0" borderId="6" xfId="0" applyFont="1" applyBorder="1"/>
    <xf numFmtId="0" fontId="0" fillId="0" borderId="0" xfId="0" applyFill="1" applyBorder="1" applyAlignment="1">
      <alignment horizontal="center"/>
    </xf>
    <xf numFmtId="0" fontId="0" fillId="0" borderId="11" xfId="0" applyFill="1" applyBorder="1"/>
    <xf numFmtId="0" fontId="0" fillId="0" borderId="13" xfId="0" applyFill="1" applyBorder="1"/>
    <xf numFmtId="0" fontId="0" fillId="0" borderId="6" xfId="0" applyFill="1" applyBorder="1"/>
    <xf numFmtId="0" fontId="0" fillId="0" borderId="1" xfId="0" applyFill="1" applyBorder="1"/>
    <xf numFmtId="0" fontId="0" fillId="0" borderId="4" xfId="0" applyFill="1" applyBorder="1"/>
    <xf numFmtId="0" fontId="0" fillId="0" borderId="2" xfId="0" applyFill="1" applyBorder="1"/>
    <xf numFmtId="0" fontId="0" fillId="0" borderId="3" xfId="0" applyFill="1" applyBorder="1"/>
    <xf numFmtId="0" fontId="0" fillId="0" borderId="0" xfId="0" applyFill="1" applyBorder="1" applyAlignment="1" applyProtection="1">
      <alignment horizontal="left" wrapText="1"/>
    </xf>
    <xf numFmtId="0" fontId="0" fillId="0" borderId="11" xfId="0" applyBorder="1" applyAlignment="1" applyProtection="1">
      <alignment horizontal="left"/>
    </xf>
    <xf numFmtId="0" fontId="0" fillId="0" borderId="6" xfId="0" applyBorder="1" applyAlignment="1" applyProtection="1">
      <alignment horizontal="left" wrapText="1"/>
    </xf>
    <xf numFmtId="0" fontId="0" fillId="0" borderId="1" xfId="0" applyBorder="1" applyAlignment="1">
      <alignment horizontal="center"/>
    </xf>
    <xf numFmtId="0" fontId="0" fillId="0" borderId="6" xfId="0" applyBorder="1" applyAlignment="1" applyProtection="1">
      <alignment horizontal="left"/>
    </xf>
    <xf numFmtId="0" fontId="0" fillId="0" borderId="1" xfId="0" applyFill="1" applyBorder="1" applyAlignment="1">
      <alignment horizontal="center"/>
    </xf>
    <xf numFmtId="0" fontId="0" fillId="0" borderId="6" xfId="0" applyFill="1" applyBorder="1" applyAlignment="1" applyProtection="1">
      <alignment horizontal="left" wrapText="1"/>
    </xf>
    <xf numFmtId="0" fontId="0" fillId="0" borderId="4" xfId="0" applyFill="1" applyBorder="1" applyAlignment="1" applyProtection="1">
      <alignment horizontal="left" wrapText="1"/>
    </xf>
    <xf numFmtId="0" fontId="0" fillId="0" borderId="3" xfId="0" applyBorder="1" applyAlignment="1">
      <alignment horizontal="center"/>
    </xf>
    <xf numFmtId="0" fontId="0" fillId="0" borderId="0" xfId="0" applyFill="1" applyAlignment="1">
      <alignment horizontal="center"/>
    </xf>
    <xf numFmtId="0" fontId="0" fillId="0" borderId="0" xfId="0" applyFill="1" applyBorder="1" applyAlignment="1" applyProtection="1">
      <alignment horizontal="left"/>
    </xf>
    <xf numFmtId="3" fontId="0" fillId="0" borderId="0" xfId="0" applyNumberForma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left" wrapText="1"/>
    </xf>
    <xf numFmtId="0" fontId="0" fillId="35" borderId="11" xfId="0" applyFill="1" applyBorder="1"/>
    <xf numFmtId="0" fontId="0" fillId="35" borderId="12" xfId="0" applyFill="1" applyBorder="1"/>
    <xf numFmtId="0" fontId="0" fillId="0" borderId="13" xfId="0" applyFill="1" applyBorder="1" applyAlignment="1">
      <alignment horizontal="center"/>
    </xf>
    <xf numFmtId="0" fontId="0" fillId="35" borderId="1" xfId="0" applyFill="1" applyBorder="1"/>
    <xf numFmtId="164" fontId="3" fillId="0" borderId="0" xfId="68" applyNumberFormat="1" applyFont="1"/>
    <xf numFmtId="0" fontId="0" fillId="0" borderId="0" xfId="0" applyFont="1"/>
    <xf numFmtId="0" fontId="0" fillId="0" borderId="0" xfId="0" applyFont="1" applyFill="1" applyBorder="1"/>
    <xf numFmtId="0" fontId="0" fillId="0" borderId="0" xfId="0"/>
    <xf numFmtId="164" fontId="3" fillId="0" borderId="0" xfId="68" applyNumberFormat="1" applyFont="1"/>
    <xf numFmtId="43" fontId="3" fillId="0" borderId="0" xfId="68" applyFont="1"/>
    <xf numFmtId="3" fontId="0" fillId="0" borderId="12" xfId="0" applyNumberFormat="1" applyFill="1" applyBorder="1" applyAlignment="1">
      <alignment horizontal="center" wrapText="1"/>
    </xf>
    <xf numFmtId="0" fontId="0" fillId="0" borderId="12" xfId="0" applyFill="1" applyBorder="1" applyAlignment="1">
      <alignment horizontal="center" wrapText="1"/>
    </xf>
    <xf numFmtId="3" fontId="0" fillId="0" borderId="6" xfId="0" applyNumberFormat="1" applyFill="1" applyBorder="1" applyAlignment="1" applyProtection="1">
      <alignment horizontal="center"/>
    </xf>
    <xf numFmtId="3" fontId="20" fillId="0" borderId="6" xfId="0" applyNumberFormat="1" applyFont="1" applyFill="1" applyBorder="1" applyAlignment="1" applyProtection="1">
      <alignment horizontal="center"/>
    </xf>
    <xf numFmtId="10" fontId="3" fillId="0" borderId="1" xfId="112" applyNumberFormat="1" applyFont="1" applyFill="1" applyBorder="1" applyAlignment="1" applyProtection="1">
      <alignment horizontal="center"/>
    </xf>
    <xf numFmtId="10" fontId="20" fillId="0" borderId="1" xfId="112" applyNumberFormat="1" applyFont="1" applyFill="1" applyBorder="1" applyAlignment="1" applyProtection="1">
      <alignment horizontal="center"/>
    </xf>
    <xf numFmtId="0" fontId="20" fillId="0" borderId="10" xfId="0" applyFont="1" applyFill="1" applyBorder="1" applyAlignment="1">
      <alignment horizontal="center" wrapText="1"/>
    </xf>
    <xf numFmtId="3" fontId="0" fillId="0" borderId="4" xfId="0" applyNumberFormat="1" applyFill="1" applyBorder="1" applyAlignment="1" applyProtection="1">
      <alignment horizontal="center"/>
    </xf>
    <xf numFmtId="10" fontId="3" fillId="0" borderId="3" xfId="112" applyNumberFormat="1" applyFont="1" applyFill="1" applyBorder="1" applyAlignment="1" applyProtection="1">
      <alignment horizontal="center"/>
    </xf>
    <xf numFmtId="0" fontId="0" fillId="0" borderId="0" xfId="0" applyBorder="1"/>
    <xf numFmtId="0" fontId="0" fillId="0" borderId="0" xfId="0"/>
    <xf numFmtId="0" fontId="22" fillId="0" borderId="0" xfId="0" applyFont="1" applyFill="1" applyAlignment="1">
      <alignment horizontal="center"/>
    </xf>
    <xf numFmtId="0" fontId="0" fillId="0" borderId="0" xfId="0" applyFill="1" applyAlignment="1" applyProtection="1">
      <alignment horizontal="center"/>
    </xf>
    <xf numFmtId="0" fontId="23" fillId="0" borderId="0" xfId="0" applyFont="1" applyFill="1" applyAlignment="1">
      <alignment horizontal="center"/>
    </xf>
    <xf numFmtId="0" fontId="24" fillId="0" borderId="0" xfId="0" applyFont="1" applyAlignment="1"/>
    <xf numFmtId="0" fontId="0" fillId="0" borderId="0" xfId="0" applyFont="1"/>
    <xf numFmtId="0" fontId="14" fillId="35" borderId="0" xfId="89" applyFill="1"/>
    <xf numFmtId="0" fontId="0" fillId="39" borderId="0" xfId="0" applyFill="1"/>
    <xf numFmtId="0" fontId="25" fillId="35" borderId="0" xfId="0" applyFont="1" applyFill="1"/>
    <xf numFmtId="0" fontId="0" fillId="0" borderId="0" xfId="0" applyFill="1" applyBorder="1" applyProtection="1">
      <protection locked="0"/>
    </xf>
    <xf numFmtId="0" fontId="0" fillId="35" borderId="0" xfId="0" applyFont="1" applyFill="1" applyAlignment="1" applyProtection="1">
      <alignment horizontal="right"/>
    </xf>
    <xf numFmtId="0" fontId="20" fillId="0" borderId="0" xfId="0" applyFont="1" applyFill="1"/>
    <xf numFmtId="164" fontId="3" fillId="0" borderId="0" xfId="68" applyNumberFormat="1" applyFont="1" applyFill="1"/>
    <xf numFmtId="0" fontId="0" fillId="0" borderId="0" xfId="0" applyFont="1" applyFill="1"/>
    <xf numFmtId="4" fontId="0" fillId="0" borderId="0" xfId="0" applyNumberFormat="1"/>
    <xf numFmtId="0" fontId="0" fillId="0" borderId="0" xfId="0"/>
    <xf numFmtId="164" fontId="3" fillId="0" borderId="0" xfId="68" applyNumberFormat="1" applyFont="1"/>
    <xf numFmtId="43" fontId="3" fillId="0" borderId="0" xfId="68" applyFont="1" applyFill="1"/>
    <xf numFmtId="0" fontId="20" fillId="0" borderId="23" xfId="0" applyFont="1" applyFill="1" applyBorder="1"/>
    <xf numFmtId="1" fontId="0" fillId="0" borderId="0" xfId="0" applyNumberFormat="1" applyFill="1"/>
    <xf numFmtId="4" fontId="0" fillId="0" borderId="0" xfId="0" applyNumberFormat="1" applyFill="1"/>
    <xf numFmtId="0" fontId="0" fillId="0" borderId="0" xfId="0" applyNumberFormat="1" applyFill="1"/>
    <xf numFmtId="2" fontId="0" fillId="40" borderId="0" xfId="0" applyNumberFormat="1" applyFill="1"/>
    <xf numFmtId="14" fontId="0" fillId="0" borderId="0" xfId="0" applyNumberFormat="1"/>
    <xf numFmtId="0" fontId="0" fillId="35" borderId="0" xfId="0" applyFill="1" applyAlignment="1">
      <alignment horizontal="left"/>
    </xf>
    <xf numFmtId="0" fontId="0" fillId="35" borderId="0" xfId="0" applyFill="1" applyAlignment="1">
      <alignment horizontal="left" wrapText="1"/>
    </xf>
    <xf numFmtId="0" fontId="23" fillId="35" borderId="0" xfId="0" applyFont="1" applyFill="1" applyAlignment="1">
      <alignment horizontal="left"/>
    </xf>
    <xf numFmtId="0" fontId="26" fillId="0" borderId="0" xfId="0" applyFont="1"/>
    <xf numFmtId="0" fontId="0" fillId="35" borderId="0" xfId="0" applyFill="1" applyAlignment="1"/>
    <xf numFmtId="0" fontId="0" fillId="0" borderId="0" xfId="0" applyFill="1" applyAlignment="1"/>
    <xf numFmtId="0" fontId="0" fillId="0" borderId="0" xfId="0" applyFill="1" applyAlignment="1">
      <alignment horizontal="left" wrapText="1"/>
    </xf>
    <xf numFmtId="0" fontId="0" fillId="0" borderId="0" xfId="0" applyFill="1" applyAlignment="1">
      <alignment horizontal="left"/>
    </xf>
    <xf numFmtId="0" fontId="0" fillId="0" borderId="0" xfId="0" applyAlignment="1">
      <alignment horizontal="left"/>
    </xf>
    <xf numFmtId="49" fontId="0" fillId="0" borderId="0" xfId="0" applyNumberFormat="1" applyAlignment="1">
      <alignment horizontal="left"/>
    </xf>
    <xf numFmtId="1" fontId="26" fillId="0" borderId="0" xfId="0" applyNumberFormat="1" applyFont="1" applyFill="1" applyBorder="1" applyAlignment="1">
      <alignment horizontal="left"/>
    </xf>
    <xf numFmtId="10" fontId="0" fillId="0" borderId="0" xfId="112" applyNumberFormat="1" applyFont="1" applyFill="1" applyBorder="1"/>
    <xf numFmtId="0" fontId="0" fillId="0" borderId="24" xfId="0" applyFill="1" applyBorder="1"/>
    <xf numFmtId="0" fontId="20" fillId="35" borderId="0" xfId="0" applyFont="1" applyFill="1"/>
    <xf numFmtId="9" fontId="0" fillId="0" borderId="0" xfId="0" applyNumberFormat="1"/>
    <xf numFmtId="164" fontId="3" fillId="0" borderId="0" xfId="68" applyNumberFormat="1" applyFont="1" applyFill="1" applyBorder="1" applyAlignment="1">
      <alignment horizontal="center"/>
    </xf>
    <xf numFmtId="164" fontId="3" fillId="0" borderId="1" xfId="68" applyNumberFormat="1" applyFont="1" applyFill="1" applyBorder="1" applyAlignment="1">
      <alignment horizontal="center"/>
    </xf>
    <xf numFmtId="2" fontId="0" fillId="0" borderId="0" xfId="112" applyNumberFormat="1" applyFont="1"/>
    <xf numFmtId="0" fontId="31" fillId="39" borderId="5" xfId="0" applyFont="1" applyFill="1" applyBorder="1"/>
    <xf numFmtId="1" fontId="26" fillId="0" borderId="5" xfId="0" applyNumberFormat="1" applyFont="1" applyBorder="1" applyAlignment="1">
      <alignment horizontal="left"/>
    </xf>
    <xf numFmtId="1" fontId="26" fillId="39" borderId="5" xfId="0" applyNumberFormat="1" applyFont="1" applyFill="1" applyBorder="1" applyAlignment="1">
      <alignment horizontal="left"/>
    </xf>
    <xf numFmtId="0" fontId="31" fillId="39" borderId="5" xfId="0" applyFont="1" applyFill="1" applyBorder="1" applyAlignment="1">
      <alignment horizontal="left"/>
    </xf>
    <xf numFmtId="10" fontId="0" fillId="0" borderId="5" xfId="112" applyNumberFormat="1" applyFont="1" applyBorder="1"/>
    <xf numFmtId="10" fontId="0" fillId="39" borderId="5" xfId="112" applyNumberFormat="1" applyFont="1" applyFill="1" applyBorder="1"/>
    <xf numFmtId="0" fontId="26" fillId="0" borderId="5" xfId="0" applyNumberFormat="1" applyFont="1" applyBorder="1" applyAlignment="1">
      <alignment horizontal="left"/>
    </xf>
    <xf numFmtId="2" fontId="20" fillId="0" borderId="0" xfId="0" applyNumberFormat="1" applyFont="1"/>
    <xf numFmtId="0" fontId="32" fillId="0" borderId="0" xfId="0" applyFont="1"/>
    <xf numFmtId="4" fontId="0" fillId="0" borderId="0" xfId="0" applyNumberFormat="1" applyFont="1" applyFill="1" applyBorder="1" applyAlignment="1" applyProtection="1">
      <alignment horizontal="center"/>
    </xf>
    <xf numFmtId="0" fontId="0" fillId="37" borderId="25" xfId="0" applyFill="1" applyBorder="1"/>
    <xf numFmtId="0" fontId="0" fillId="0" borderId="25" xfId="0" applyFill="1" applyBorder="1"/>
    <xf numFmtId="0" fontId="20" fillId="33" borderId="26" xfId="0" applyFont="1" applyFill="1" applyBorder="1"/>
    <xf numFmtId="43" fontId="3" fillId="0" borderId="25" xfId="68" applyFont="1" applyBorder="1"/>
    <xf numFmtId="4" fontId="0" fillId="41" borderId="0" xfId="0" applyNumberFormat="1" applyFill="1"/>
    <xf numFmtId="0" fontId="20" fillId="35" borderId="0" xfId="0" applyFont="1" applyFill="1" applyAlignment="1">
      <alignment horizontal="center"/>
    </xf>
    <xf numFmtId="0" fontId="20" fillId="35" borderId="0" xfId="0" applyFont="1" applyFill="1" applyAlignment="1">
      <alignment horizontal="center" vertical="top"/>
    </xf>
    <xf numFmtId="0" fontId="27" fillId="0" borderId="0" xfId="0" applyFont="1" applyAlignment="1">
      <alignment horizontal="center"/>
    </xf>
    <xf numFmtId="0" fontId="20" fillId="35" borderId="9" xfId="0" applyFont="1" applyFill="1" applyBorder="1" applyAlignment="1" applyProtection="1">
      <alignment horizontal="center"/>
    </xf>
  </cellXfs>
  <cellStyles count="122">
    <cellStyle name="%" xfId="1" xr:uid="{00000000-0005-0000-0000-000000000000}"/>
    <cellStyle name="% 2" xfId="2" xr:uid="{00000000-0005-0000-0000-000001000000}"/>
    <cellStyle name="% 2 2" xfId="3" xr:uid="{00000000-0005-0000-0000-000002000000}"/>
    <cellStyle name="% 3" xfId="4" xr:uid="{00000000-0005-0000-0000-000003000000}"/>
    <cellStyle name="20% - Accent1" xfId="5" builtinId="30" customBuiltin="1"/>
    <cellStyle name="20% - Accent1 2" xfId="6" xr:uid="{00000000-0005-0000-0000-000005000000}"/>
    <cellStyle name="20% - Accent1 3" xfId="7" xr:uid="{00000000-0005-0000-0000-000006000000}"/>
    <cellStyle name="20% - Accent1 4" xfId="8" xr:uid="{00000000-0005-0000-0000-000007000000}"/>
    <cellStyle name="20% - Accent2" xfId="9" builtinId="34" customBuiltin="1"/>
    <cellStyle name="20% - Accent2 2" xfId="10" xr:uid="{00000000-0005-0000-0000-000009000000}"/>
    <cellStyle name="20% - Accent2 3" xfId="11" xr:uid="{00000000-0005-0000-0000-00000A000000}"/>
    <cellStyle name="20% - Accent2 4" xfId="12" xr:uid="{00000000-0005-0000-0000-00000B000000}"/>
    <cellStyle name="20% - Accent3" xfId="13" builtinId="38" customBuiltin="1"/>
    <cellStyle name="20% - Accent3 2" xfId="14" xr:uid="{00000000-0005-0000-0000-00000D000000}"/>
    <cellStyle name="20% - Accent3 3" xfId="15" xr:uid="{00000000-0005-0000-0000-00000E000000}"/>
    <cellStyle name="20% - Accent3 4" xfId="16" xr:uid="{00000000-0005-0000-0000-00000F000000}"/>
    <cellStyle name="20% - Accent4" xfId="17" builtinId="42" customBuiltin="1"/>
    <cellStyle name="20% - Accent4 2" xfId="18" xr:uid="{00000000-0005-0000-0000-000011000000}"/>
    <cellStyle name="20% - Accent4 3" xfId="19" xr:uid="{00000000-0005-0000-0000-000012000000}"/>
    <cellStyle name="20% - Accent4 4" xfId="20" xr:uid="{00000000-0005-0000-0000-000013000000}"/>
    <cellStyle name="20% - Accent5" xfId="21" builtinId="46" customBuiltin="1"/>
    <cellStyle name="20% - Accent5 2" xfId="22" xr:uid="{00000000-0005-0000-0000-000015000000}"/>
    <cellStyle name="20% - Accent5 3" xfId="23" xr:uid="{00000000-0005-0000-0000-000016000000}"/>
    <cellStyle name="20% - Accent5 4" xfId="24" xr:uid="{00000000-0005-0000-0000-000017000000}"/>
    <cellStyle name="20% - Accent6" xfId="25" builtinId="50" customBuiltin="1"/>
    <cellStyle name="20% - Accent6 2" xfId="26" xr:uid="{00000000-0005-0000-0000-000019000000}"/>
    <cellStyle name="20% - Accent6 3" xfId="27" xr:uid="{00000000-0005-0000-0000-00001A000000}"/>
    <cellStyle name="20% - Accent6 4" xfId="28" xr:uid="{00000000-0005-0000-0000-00001B000000}"/>
    <cellStyle name="40% - Accent1" xfId="29" builtinId="31" customBuiltin="1"/>
    <cellStyle name="40% - Accent1 2" xfId="30" xr:uid="{00000000-0005-0000-0000-00001D000000}"/>
    <cellStyle name="40% - Accent1 3" xfId="31" xr:uid="{00000000-0005-0000-0000-00001E000000}"/>
    <cellStyle name="40% - Accent1 4" xfId="32" xr:uid="{00000000-0005-0000-0000-00001F000000}"/>
    <cellStyle name="40% - Accent2" xfId="33" builtinId="35" customBuiltin="1"/>
    <cellStyle name="40% - Accent2 2" xfId="34" xr:uid="{00000000-0005-0000-0000-000021000000}"/>
    <cellStyle name="40% - Accent2 3" xfId="35" xr:uid="{00000000-0005-0000-0000-000022000000}"/>
    <cellStyle name="40% - Accent2 4" xfId="36" xr:uid="{00000000-0005-0000-0000-000023000000}"/>
    <cellStyle name="40% - Accent3" xfId="37" builtinId="39" customBuiltin="1"/>
    <cellStyle name="40% - Accent3 2" xfId="38" xr:uid="{00000000-0005-0000-0000-000025000000}"/>
    <cellStyle name="40% - Accent3 3" xfId="39" xr:uid="{00000000-0005-0000-0000-000026000000}"/>
    <cellStyle name="40% - Accent3 4" xfId="40" xr:uid="{00000000-0005-0000-0000-000027000000}"/>
    <cellStyle name="40% - Accent4" xfId="41" builtinId="43" customBuiltin="1"/>
    <cellStyle name="40% - Accent4 2" xfId="42" xr:uid="{00000000-0005-0000-0000-000029000000}"/>
    <cellStyle name="40% - Accent4 3" xfId="43" xr:uid="{00000000-0005-0000-0000-00002A000000}"/>
    <cellStyle name="40% - Accent4 4" xfId="44" xr:uid="{00000000-0005-0000-0000-00002B000000}"/>
    <cellStyle name="40% - Accent5" xfId="45" builtinId="47" customBuiltin="1"/>
    <cellStyle name="40% - Accent5 2" xfId="46" xr:uid="{00000000-0005-0000-0000-00002D000000}"/>
    <cellStyle name="40% - Accent5 3" xfId="47" xr:uid="{00000000-0005-0000-0000-00002E000000}"/>
    <cellStyle name="40% - Accent5 4" xfId="48" xr:uid="{00000000-0005-0000-0000-00002F000000}"/>
    <cellStyle name="40% - Accent6" xfId="49" builtinId="51" customBuiltin="1"/>
    <cellStyle name="40% - Accent6 2" xfId="50" xr:uid="{00000000-0005-0000-0000-000031000000}"/>
    <cellStyle name="40% - Accent6 3" xfId="51" xr:uid="{00000000-0005-0000-0000-000032000000}"/>
    <cellStyle name="40% - Accent6 4" xfId="52" xr:uid="{00000000-0005-0000-0000-000033000000}"/>
    <cellStyle name="60% - Accent1" xfId="53" builtinId="32" customBuiltin="1"/>
    <cellStyle name="60% - Accent2" xfId="54" builtinId="36" customBuiltin="1"/>
    <cellStyle name="60% - Accent3" xfId="55" builtinId="40" customBuiltin="1"/>
    <cellStyle name="60% - Accent4" xfId="56" builtinId="44" customBuiltin="1"/>
    <cellStyle name="60% - Accent5" xfId="57" builtinId="48" customBuiltin="1"/>
    <cellStyle name="60% - Accent6" xfId="58" builtinId="52" customBuiltin="1"/>
    <cellStyle name="Accent1" xfId="59" builtinId="29" customBuiltin="1"/>
    <cellStyle name="Accent2" xfId="60" builtinId="33" customBuiltin="1"/>
    <cellStyle name="Accent3" xfId="61" builtinId="37" customBuiltin="1"/>
    <cellStyle name="Accent4" xfId="62" builtinId="41" customBuiltin="1"/>
    <cellStyle name="Accent5" xfId="63" builtinId="45" customBuiltin="1"/>
    <cellStyle name="Accent6" xfId="64" builtinId="49" customBuiltin="1"/>
    <cellStyle name="Bad" xfId="65" builtinId="27" customBuiltin="1"/>
    <cellStyle name="Calculation" xfId="66" builtinId="22" customBuiltin="1"/>
    <cellStyle name="Check Cell" xfId="67" builtinId="23" customBuiltin="1"/>
    <cellStyle name="Comma" xfId="68" builtinId="3"/>
    <cellStyle name="Comma 2" xfId="69" xr:uid="{00000000-0005-0000-0000-000044000000}"/>
    <cellStyle name="Comma 2 2" xfId="70" xr:uid="{00000000-0005-0000-0000-000045000000}"/>
    <cellStyle name="Comma 2 2 2" xfId="71" xr:uid="{00000000-0005-0000-0000-000046000000}"/>
    <cellStyle name="Comma 2 2 3" xfId="72" xr:uid="{00000000-0005-0000-0000-000047000000}"/>
    <cellStyle name="Comma 2 3" xfId="73" xr:uid="{00000000-0005-0000-0000-000048000000}"/>
    <cellStyle name="Comma 3" xfId="74" xr:uid="{00000000-0005-0000-0000-000049000000}"/>
    <cellStyle name="Comma 3 2" xfId="75" xr:uid="{00000000-0005-0000-0000-00004A000000}"/>
    <cellStyle name="Comma 3 2 2" xfId="76" xr:uid="{00000000-0005-0000-0000-00004B000000}"/>
    <cellStyle name="Comma 3 2 3" xfId="77" xr:uid="{00000000-0005-0000-0000-00004C000000}"/>
    <cellStyle name="Comma 3 3" xfId="78" xr:uid="{00000000-0005-0000-0000-00004D000000}"/>
    <cellStyle name="Comma 3 4" xfId="79" xr:uid="{00000000-0005-0000-0000-00004E000000}"/>
    <cellStyle name="Comma 3 5" xfId="80" xr:uid="{00000000-0005-0000-0000-00004F000000}"/>
    <cellStyle name="Comma 4" xfId="81" xr:uid="{00000000-0005-0000-0000-000050000000}"/>
    <cellStyle name="Currency 2" xfId="82" xr:uid="{00000000-0005-0000-0000-000051000000}"/>
    <cellStyle name="Explanatory Text" xfId="83" builtinId="53" customBuiltin="1"/>
    <cellStyle name="Good" xfId="84" builtinId="26" customBuiltin="1"/>
    <cellStyle name="Heading 1" xfId="85" builtinId="16" customBuiltin="1"/>
    <cellStyle name="Heading 2" xfId="86" builtinId="17" customBuiltin="1"/>
    <cellStyle name="Heading 3" xfId="87" builtinId="18" customBuiltin="1"/>
    <cellStyle name="Heading 4" xfId="88" builtinId="19" customBuiltin="1"/>
    <cellStyle name="Hyperlink" xfId="89" builtinId="8"/>
    <cellStyle name="Input" xfId="90" builtinId="20" customBuiltin="1"/>
    <cellStyle name="Linked Cell" xfId="91" builtinId="24" customBuiltin="1"/>
    <cellStyle name="Neutral" xfId="92" builtinId="28" customBuiltin="1"/>
    <cellStyle name="Normal" xfId="0" builtinId="0"/>
    <cellStyle name="Normal 2" xfId="93" xr:uid="{00000000-0005-0000-0000-00005D000000}"/>
    <cellStyle name="Normal 2 2" xfId="94" xr:uid="{00000000-0005-0000-0000-00005E000000}"/>
    <cellStyle name="Normal 2 2 2" xfId="95" xr:uid="{00000000-0005-0000-0000-00005F000000}"/>
    <cellStyle name="Normal 2 2 3" xfId="96" xr:uid="{00000000-0005-0000-0000-000060000000}"/>
    <cellStyle name="Normal 2 3" xfId="97" xr:uid="{00000000-0005-0000-0000-000061000000}"/>
    <cellStyle name="Normal 2 4" xfId="98" xr:uid="{00000000-0005-0000-0000-000062000000}"/>
    <cellStyle name="Normal 2 5" xfId="99" xr:uid="{00000000-0005-0000-0000-000063000000}"/>
    <cellStyle name="Normal 3" xfId="100" xr:uid="{00000000-0005-0000-0000-000064000000}"/>
    <cellStyle name="Normal 3 2" xfId="101" xr:uid="{00000000-0005-0000-0000-000065000000}"/>
    <cellStyle name="Normal 3 3" xfId="102" xr:uid="{00000000-0005-0000-0000-000066000000}"/>
    <cellStyle name="Normal 4" xfId="103" xr:uid="{00000000-0005-0000-0000-000067000000}"/>
    <cellStyle name="Normal 4 2" xfId="104" xr:uid="{00000000-0005-0000-0000-000068000000}"/>
    <cellStyle name="Normal 5" xfId="105" xr:uid="{00000000-0005-0000-0000-000069000000}"/>
    <cellStyle name="Normal 6" xfId="106" xr:uid="{00000000-0005-0000-0000-00006A000000}"/>
    <cellStyle name="Note" xfId="107" builtinId="10" customBuiltin="1"/>
    <cellStyle name="Note 2" xfId="108" xr:uid="{00000000-0005-0000-0000-00006C000000}"/>
    <cellStyle name="Note 3" xfId="109" xr:uid="{00000000-0005-0000-0000-00006D000000}"/>
    <cellStyle name="Note 4" xfId="110" xr:uid="{00000000-0005-0000-0000-00006E000000}"/>
    <cellStyle name="Output" xfId="111" builtinId="21" customBuiltin="1"/>
    <cellStyle name="Percent" xfId="112" builtinId="5"/>
    <cellStyle name="Percent 2" xfId="113" xr:uid="{00000000-0005-0000-0000-000071000000}"/>
    <cellStyle name="Percent 2 2" xfId="114" xr:uid="{00000000-0005-0000-0000-000072000000}"/>
    <cellStyle name="Percent 2 3" xfId="115" xr:uid="{00000000-0005-0000-0000-000073000000}"/>
    <cellStyle name="Percent 2 4" xfId="116" xr:uid="{00000000-0005-0000-0000-000074000000}"/>
    <cellStyle name="Percent 2 5" xfId="117" xr:uid="{00000000-0005-0000-0000-000075000000}"/>
    <cellStyle name="Percent 3" xfId="118" xr:uid="{00000000-0005-0000-0000-000076000000}"/>
    <cellStyle name="Title" xfId="119" builtinId="15" customBuiltin="1"/>
    <cellStyle name="Total" xfId="120" builtinId="25" customBuiltin="1"/>
    <cellStyle name="Warning Text" xfId="121"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227525130787"/>
          <c:y val="2.0834767438172364E-2"/>
          <c:w val="0.79180741197385918"/>
          <c:h val="0.45379179430247457"/>
        </c:manualLayout>
      </c:layout>
      <c:barChart>
        <c:barDir val="col"/>
        <c:grouping val="clustered"/>
        <c:varyColors val="0"/>
        <c:ser>
          <c:idx val="4"/>
          <c:order val="0"/>
          <c:tx>
            <c:strRef>
              <c:f>Graphs!$H$53</c:f>
              <c:strCache>
                <c:ptCount val="1"/>
                <c:pt idx="0">
                  <c:v>Admin per pupil (£)</c:v>
                </c:pt>
              </c:strCache>
            </c:strRef>
          </c:tx>
          <c:spPr>
            <a:solidFill>
              <a:schemeClr val="accent4">
                <a:lumMod val="60000"/>
                <a:lumOff val="40000"/>
              </a:schemeClr>
            </a:solidFill>
          </c:spPr>
          <c:invertIfNegative val="0"/>
          <c:dPt>
            <c:idx val="4"/>
            <c:invertIfNegative val="0"/>
            <c:bubble3D val="0"/>
            <c:spPr>
              <a:solidFill>
                <a:schemeClr val="accent5">
                  <a:lumMod val="60000"/>
                  <a:lumOff val="40000"/>
                </a:schemeClr>
              </a:solidFill>
            </c:spPr>
            <c:extLst>
              <c:ext xmlns:c16="http://schemas.microsoft.com/office/drawing/2014/chart" uri="{C3380CC4-5D6E-409C-BE32-E72D297353CC}">
                <c16:uniqueId val="{00000000-3973-46B6-8113-DBBA867064E7}"/>
              </c:ext>
            </c:extLst>
          </c:dPt>
          <c:cat>
            <c:multiLvlStrRef>
              <c:f>Graphs!$E$54:$F$63</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Graphs!$H$54:$H$63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73-46B6-8113-DBBA867064E7}"/>
            </c:ext>
          </c:extLst>
        </c:ser>
        <c:dLbls>
          <c:showLegendKey val="0"/>
          <c:showVal val="0"/>
          <c:showCatName val="0"/>
          <c:showSerName val="0"/>
          <c:showPercent val="0"/>
          <c:showBubbleSize val="0"/>
        </c:dLbls>
        <c:gapWidth val="150"/>
        <c:overlap val="23"/>
        <c:axId val="404051672"/>
        <c:axId val="1"/>
      </c:barChart>
      <c:catAx>
        <c:axId val="4040516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School</a:t>
                </a:r>
              </a:p>
            </c:rich>
          </c:tx>
          <c:layout>
            <c:manualLayout>
              <c:xMode val="edge"/>
              <c:yMode val="edge"/>
              <c:x val="0.4436929725421333"/>
              <c:y val="0.94244320982719798"/>
            </c:manualLayout>
          </c:layout>
          <c:overlay val="0"/>
        </c:title>
        <c:numFmt formatCode="General" sourceLinked="1"/>
        <c:majorTickMark val="out"/>
        <c:minorTickMark val="none"/>
        <c:tickLblPos val="nextTo"/>
        <c:spPr>
          <a:noFill/>
          <a:ln w="9525" cap="flat" cmpd="sng" algn="ctr">
            <a:solidFill>
              <a:schemeClr val="dk1">
                <a:shade val="95000"/>
                <a:satMod val="105000"/>
              </a:schemeClr>
            </a:solidFill>
            <a:prstDash val="solid"/>
          </a:ln>
          <a:effectLst/>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dk1">
                  <a:shade val="95000"/>
                  <a:satMod val="105000"/>
                </a:schemeClr>
              </a:solidFill>
              <a:prstDash val="solid"/>
            </a:ln>
            <a:effectLst/>
          </c:spPr>
        </c:majorGridlines>
        <c:title>
          <c:tx>
            <c:rich>
              <a:bodyPr/>
              <a:lstStyle/>
              <a:p>
                <a:pPr>
                  <a:defRPr sz="1000" b="1" i="0" u="none" strike="noStrike" baseline="0">
                    <a:solidFill>
                      <a:srgbClr val="000000"/>
                    </a:solidFill>
                    <a:latin typeface="Calibri"/>
                    <a:ea typeface="Calibri"/>
                    <a:cs typeface="Calibri"/>
                  </a:defRPr>
                </a:pPr>
                <a:r>
                  <a:rPr lang="en-GB"/>
                  <a:t>Cost (£)</a:t>
                </a:r>
              </a:p>
            </c:rich>
          </c:tx>
          <c:overlay val="0"/>
        </c:title>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Calibri"/>
                <a:ea typeface="Calibri"/>
                <a:cs typeface="Calibri"/>
              </a:defRPr>
            </a:pPr>
            <a:endParaRPr lang="en-US"/>
          </a:p>
        </c:txPr>
        <c:crossAx val="404051672"/>
        <c:crosses val="autoZero"/>
        <c:crossBetween val="between"/>
      </c:valAx>
      <c:spPr>
        <a:solidFill>
          <a:sysClr val="window" lastClr="FFFFFF"/>
        </a:solidFill>
        <a:ln w="25400">
          <a:noFill/>
        </a:ln>
      </c:spPr>
    </c:plotArea>
    <c:plotVisOnly val="1"/>
    <c:dispBlanksAs val="gap"/>
    <c:showDLblsOverMax val="0"/>
  </c:chart>
  <c:spPr>
    <a:solidFill>
      <a:sysClr val="window" lastClr="FFFFFF"/>
    </a:solidFill>
    <a:ln w="3175">
      <a:solidFill>
        <a:schemeClr val="tx1"/>
      </a:solidFill>
      <a:prstDash val="solid"/>
    </a:ln>
  </c:spPr>
  <c:txPr>
    <a:bodyPr/>
    <a:lstStyle/>
    <a:p>
      <a:pPr>
        <a:defRPr sz="1000" b="0" i="0" u="none" strike="noStrike" baseline="0">
          <a:solidFill>
            <a:srgbClr val="CCFFFF"/>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227525130787"/>
          <c:y val="2.0834767438172364E-2"/>
          <c:w val="0.80324846164193719"/>
          <c:h val="0.56709001773780776"/>
        </c:manualLayout>
      </c:layout>
      <c:barChart>
        <c:barDir val="col"/>
        <c:grouping val="clustered"/>
        <c:varyColors val="0"/>
        <c:ser>
          <c:idx val="4"/>
          <c:order val="0"/>
          <c:tx>
            <c:strRef>
              <c:f>'Graphs - select schools'!$H$9</c:f>
              <c:strCache>
                <c:ptCount val="1"/>
                <c:pt idx="0">
                  <c:v>Admin per pupil (£)</c:v>
                </c:pt>
              </c:strCache>
            </c:strRef>
          </c:tx>
          <c:spPr>
            <a:solidFill>
              <a:schemeClr val="accent4">
                <a:lumMod val="60000"/>
                <a:lumOff val="40000"/>
              </a:schemeClr>
            </a:solidFill>
          </c:spPr>
          <c:invertIfNegative val="0"/>
          <c:dPt>
            <c:idx val="0"/>
            <c:invertIfNegative val="0"/>
            <c:bubble3D val="0"/>
            <c:spPr>
              <a:solidFill>
                <a:schemeClr val="accent5">
                  <a:lumMod val="60000"/>
                  <a:lumOff val="40000"/>
                </a:schemeClr>
              </a:solidFill>
            </c:spPr>
            <c:extLst>
              <c:ext xmlns:c16="http://schemas.microsoft.com/office/drawing/2014/chart" uri="{C3380CC4-5D6E-409C-BE32-E72D297353CC}">
                <c16:uniqueId val="{00000000-9C41-4633-94CA-D16BF2581F25}"/>
              </c:ext>
            </c:extLst>
          </c:dPt>
          <c:cat>
            <c:multiLvlStrRef>
              <c:f>('Graphs - select schools'!$E$10:$F$10,'Graphs - select schools'!$E$13:$F$20)</c:f>
              <c:multiLvlStrCache>
                <c:ptCount val="9"/>
                <c:lvl>
                  <c:pt idx="0">
                    <c:v>#N/A</c:v>
                  </c:pt>
                  <c:pt idx="1">
                    <c:v>Abercrombie Community Primary School</c:v>
                  </c:pt>
                  <c:pt idx="2">
                    <c:v>Ambergate Primary School</c:v>
                  </c:pt>
                  <c:pt idx="3">
                    <c:v>Anthony Bek Community Primary School</c:v>
                  </c:pt>
                  <c:pt idx="4">
                    <c:v>Anthony Gell School (11-18)</c:v>
                  </c:pt>
                  <c:pt idx="5">
                    <c:v>Arkwright Primary School</c:v>
                  </c:pt>
                  <c:pt idx="6">
                    <c:v>Ashbrook Infant and Nursery Community School</c:v>
                  </c:pt>
                  <c:pt idx="7">
                    <c:v>Ashover Primary School</c:v>
                  </c:pt>
                  <c:pt idx="8">
                    <c:v>Aston-on-Trent Primary School</c:v>
                  </c:pt>
                </c:lvl>
                <c:lvl>
                  <c:pt idx="0">
                    <c:v>0</c:v>
                  </c:pt>
                  <c:pt idx="1">
                    <c:v>CIP2296</c:v>
                  </c:pt>
                  <c:pt idx="2">
                    <c:v>CIP2623</c:v>
                  </c:pt>
                  <c:pt idx="3">
                    <c:v>CIP2196</c:v>
                  </c:pt>
                  <c:pt idx="4">
                    <c:v>CIS4505</c:v>
                  </c:pt>
                  <c:pt idx="5">
                    <c:v>CIP2245</c:v>
                  </c:pt>
                  <c:pt idx="6">
                    <c:v>CIP2338</c:v>
                  </c:pt>
                  <c:pt idx="7">
                    <c:v>CIP2017</c:v>
                  </c:pt>
                  <c:pt idx="8">
                    <c:v>CIP2018</c:v>
                  </c:pt>
                </c:lvl>
              </c:multiLvlStrCache>
            </c:multiLvlStrRef>
          </c:cat>
          <c:val>
            <c:numRef>
              <c:f>('Graphs - select schools'!$H$10,'Graphs - select schools'!$H$13:$H$20)</c:f>
              <c:numCache>
                <c:formatCode>#,##0.00</c:formatCode>
                <c:ptCount val="9"/>
                <c:pt idx="0">
                  <c:v>0</c:v>
                </c:pt>
                <c:pt idx="1">
                  <c:v>308.6704508353875</c:v>
                </c:pt>
                <c:pt idx="2">
                  <c:v>298.81268292682932</c:v>
                </c:pt>
                <c:pt idx="3">
                  <c:v>234.73625989084158</c:v>
                </c:pt>
                <c:pt idx="4">
                  <c:v>359.80028915662643</c:v>
                </c:pt>
                <c:pt idx="5">
                  <c:v>420.26614758449836</c:v>
                </c:pt>
                <c:pt idx="6">
                  <c:v>313.08128384498991</c:v>
                </c:pt>
                <c:pt idx="7">
                  <c:v>199.10333333333338</c:v>
                </c:pt>
                <c:pt idx="8">
                  <c:v>246.52088082901565</c:v>
                </c:pt>
              </c:numCache>
            </c:numRef>
          </c:val>
          <c:extLst>
            <c:ext xmlns:c16="http://schemas.microsoft.com/office/drawing/2014/chart" uri="{C3380CC4-5D6E-409C-BE32-E72D297353CC}">
              <c16:uniqueId val="{00000001-9C41-4633-94CA-D16BF2581F25}"/>
            </c:ext>
          </c:extLst>
        </c:ser>
        <c:dLbls>
          <c:showLegendKey val="0"/>
          <c:showVal val="0"/>
          <c:showCatName val="0"/>
          <c:showSerName val="0"/>
          <c:showPercent val="0"/>
          <c:showBubbleSize val="0"/>
        </c:dLbls>
        <c:gapWidth val="150"/>
        <c:overlap val="23"/>
        <c:axId val="404053968"/>
        <c:axId val="1"/>
      </c:barChart>
      <c:catAx>
        <c:axId val="40405396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School</a:t>
                </a:r>
              </a:p>
            </c:rich>
          </c:tx>
          <c:overlay val="0"/>
        </c:title>
        <c:numFmt formatCode="General" sourceLinked="1"/>
        <c:majorTickMark val="out"/>
        <c:minorTickMark val="none"/>
        <c:tickLblPos val="nextTo"/>
        <c:spPr>
          <a:noFill/>
          <a:ln w="9525" cap="flat" cmpd="sng" algn="ctr">
            <a:solidFill>
              <a:schemeClr val="dk1">
                <a:shade val="95000"/>
                <a:satMod val="105000"/>
              </a:schemeClr>
            </a:solidFill>
            <a:prstDash val="solid"/>
          </a:ln>
          <a:effectLst/>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tx1"/>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GB"/>
                  <a:t>Cost (£)</a:t>
                </a:r>
              </a:p>
            </c:rich>
          </c:tx>
          <c:overlay val="0"/>
        </c:title>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Calibri"/>
                <a:ea typeface="Calibri"/>
                <a:cs typeface="Calibri"/>
              </a:defRPr>
            </a:pPr>
            <a:endParaRPr lang="en-US"/>
          </a:p>
        </c:txPr>
        <c:crossAx val="404053968"/>
        <c:crosses val="autoZero"/>
        <c:crossBetween val="between"/>
      </c:valAx>
      <c:spPr>
        <a:solidFill>
          <a:sysClr val="window" lastClr="FFFFFF"/>
        </a:solidFill>
        <a:ln w="25400">
          <a:noFill/>
        </a:ln>
      </c:spPr>
    </c:plotArea>
    <c:plotVisOnly val="1"/>
    <c:dispBlanksAs val="gap"/>
    <c:showDLblsOverMax val="0"/>
  </c:chart>
  <c:spPr>
    <a:solidFill>
      <a:sysClr val="window" lastClr="FFFFFF"/>
    </a:solidFill>
    <a:ln w="3175">
      <a:solidFill>
        <a:schemeClr val="tx1"/>
      </a:solidFill>
      <a:prstDash val="solid"/>
    </a:ln>
  </c:spPr>
  <c:txPr>
    <a:bodyPr/>
    <a:lstStyle/>
    <a:p>
      <a:pPr>
        <a:defRPr sz="1000" b="0" i="0" u="none" strike="noStrike" baseline="0">
          <a:solidFill>
            <a:srgbClr val="CCFFFF"/>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227525130787"/>
          <c:y val="2.0834767438172364E-2"/>
          <c:w val="0.8202771628635388"/>
          <c:h val="0.55700667492705547"/>
        </c:manualLayout>
      </c:layout>
      <c:barChart>
        <c:barDir val="col"/>
        <c:grouping val="clustered"/>
        <c:varyColors val="0"/>
        <c:ser>
          <c:idx val="4"/>
          <c:order val="0"/>
          <c:tx>
            <c:strRef>
              <c:f>'Graphs %'!$J$53</c:f>
              <c:strCache>
                <c:ptCount val="1"/>
                <c:pt idx="0">
                  <c:v>%</c:v>
                </c:pt>
              </c:strCache>
            </c:strRef>
          </c:tx>
          <c:spPr>
            <a:solidFill>
              <a:schemeClr val="accent4">
                <a:lumMod val="60000"/>
                <a:lumOff val="40000"/>
              </a:schemeClr>
            </a:solidFill>
          </c:spPr>
          <c:invertIfNegative val="0"/>
          <c:dPt>
            <c:idx val="4"/>
            <c:invertIfNegative val="0"/>
            <c:bubble3D val="0"/>
            <c:spPr>
              <a:solidFill>
                <a:schemeClr val="accent5">
                  <a:lumMod val="60000"/>
                  <a:lumOff val="40000"/>
                </a:schemeClr>
              </a:solidFill>
            </c:spPr>
            <c:extLst>
              <c:ext xmlns:c16="http://schemas.microsoft.com/office/drawing/2014/chart" uri="{C3380CC4-5D6E-409C-BE32-E72D297353CC}">
                <c16:uniqueId val="{00000000-24B2-4493-9A86-D2C073A5BB04}"/>
              </c:ext>
            </c:extLst>
          </c:dPt>
          <c:cat>
            <c:strRef>
              <c:f>'Graphs %'!$F$54:$F$63</c:f>
              <c:strCache>
                <c:ptCount val="10"/>
                <c:pt idx="0">
                  <c:v>0</c:v>
                </c:pt>
                <c:pt idx="1">
                  <c:v>0</c:v>
                </c:pt>
                <c:pt idx="2">
                  <c:v>0</c:v>
                </c:pt>
                <c:pt idx="3">
                  <c:v>0</c:v>
                </c:pt>
                <c:pt idx="4">
                  <c:v>0</c:v>
                </c:pt>
                <c:pt idx="5">
                  <c:v>0</c:v>
                </c:pt>
                <c:pt idx="6">
                  <c:v>0</c:v>
                </c:pt>
                <c:pt idx="7">
                  <c:v>0</c:v>
                </c:pt>
                <c:pt idx="8">
                  <c:v>0</c:v>
                </c:pt>
                <c:pt idx="9">
                  <c:v>Average for Derbyshire 0 schools</c:v>
                </c:pt>
              </c:strCache>
            </c:strRef>
          </c:cat>
          <c:val>
            <c:numRef>
              <c:f>'Graphs %'!$J$54:$J$63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B2-4493-9A86-D2C073A5BB04}"/>
            </c:ext>
          </c:extLst>
        </c:ser>
        <c:dLbls>
          <c:showLegendKey val="0"/>
          <c:showVal val="0"/>
          <c:showCatName val="0"/>
          <c:showSerName val="0"/>
          <c:showPercent val="0"/>
          <c:showBubbleSize val="0"/>
        </c:dLbls>
        <c:gapWidth val="150"/>
        <c:overlap val="23"/>
        <c:axId val="404047736"/>
        <c:axId val="1"/>
      </c:barChart>
      <c:catAx>
        <c:axId val="40404773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School</a:t>
                </a:r>
              </a:p>
            </c:rich>
          </c:tx>
          <c:layout>
            <c:manualLayout>
              <c:xMode val="edge"/>
              <c:yMode val="edge"/>
              <c:x val="0.44369292821448164"/>
              <c:y val="0.9424432402223486"/>
            </c:manualLayout>
          </c:layout>
          <c:overlay val="0"/>
        </c:title>
        <c:numFmt formatCode="General" sourceLinked="1"/>
        <c:majorTickMark val="out"/>
        <c:minorTickMark val="none"/>
        <c:tickLblPos val="nextTo"/>
        <c:spPr>
          <a:noFill/>
          <a:ln w="9525" cap="flat" cmpd="sng" algn="ctr">
            <a:solidFill>
              <a:schemeClr val="dk1">
                <a:shade val="95000"/>
                <a:satMod val="105000"/>
              </a:schemeClr>
            </a:solidFill>
            <a:prstDash val="solid"/>
          </a:ln>
          <a:effectLst/>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dk1">
                  <a:shade val="95000"/>
                  <a:satMod val="105000"/>
                </a:schemeClr>
              </a:solidFill>
              <a:prstDash val="solid"/>
            </a:ln>
            <a:effectLst/>
          </c:spPr>
        </c:majorGridlines>
        <c:title>
          <c:tx>
            <c:rich>
              <a:bodyPr/>
              <a:lstStyle/>
              <a:p>
                <a:pPr>
                  <a:defRPr sz="1000" b="1" i="0" u="none" strike="noStrike" baseline="0">
                    <a:solidFill>
                      <a:srgbClr val="000000"/>
                    </a:solidFill>
                    <a:latin typeface="Calibri"/>
                    <a:ea typeface="Calibri"/>
                    <a:cs typeface="Calibri"/>
                  </a:defRPr>
                </a:pPr>
                <a:r>
                  <a:rPr lang="en-GB"/>
                  <a:t>% of Total Expenditure (£)</a:t>
                </a:r>
              </a:p>
            </c:rich>
          </c:tx>
          <c:overlay val="0"/>
        </c:title>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Calibri"/>
                <a:ea typeface="Calibri"/>
                <a:cs typeface="Calibri"/>
              </a:defRPr>
            </a:pPr>
            <a:endParaRPr lang="en-US"/>
          </a:p>
        </c:txPr>
        <c:crossAx val="404047736"/>
        <c:crosses val="autoZero"/>
        <c:crossBetween val="between"/>
      </c:valAx>
      <c:spPr>
        <a:solidFill>
          <a:sysClr val="window" lastClr="FFFFFF"/>
        </a:solidFill>
        <a:ln w="25400">
          <a:noFill/>
        </a:ln>
      </c:spPr>
    </c:plotArea>
    <c:plotVisOnly val="1"/>
    <c:dispBlanksAs val="gap"/>
    <c:showDLblsOverMax val="0"/>
  </c:chart>
  <c:spPr>
    <a:solidFill>
      <a:sysClr val="window" lastClr="FFFFFF"/>
    </a:solidFill>
    <a:ln w="3175">
      <a:solidFill>
        <a:schemeClr val="tx1"/>
      </a:solidFill>
      <a:prstDash val="solid"/>
    </a:ln>
  </c:spPr>
  <c:txPr>
    <a:bodyPr/>
    <a:lstStyle/>
    <a:p>
      <a:pPr>
        <a:defRPr sz="1000" b="0" i="0" u="none" strike="noStrike" baseline="0">
          <a:solidFill>
            <a:srgbClr val="CCFFFF"/>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GB"/>
              <a:t>Utility cost per pupil (£)</a:t>
            </a:r>
          </a:p>
        </c:rich>
      </c:tx>
      <c:overlay val="0"/>
    </c:title>
    <c:autoTitleDeleted val="0"/>
    <c:plotArea>
      <c:layout/>
      <c:barChart>
        <c:barDir val="col"/>
        <c:grouping val="stacked"/>
        <c:varyColors val="0"/>
        <c:ser>
          <c:idx val="0"/>
          <c:order val="0"/>
          <c:tx>
            <c:strRef>
              <c:f>'Benchmark Page'!$J$6</c:f>
              <c:strCache>
                <c:ptCount val="1"/>
                <c:pt idx="0">
                  <c:v>Electricity</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Page'!$J$7:$J$16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02-4926-91EB-D0A66568AFF2}"/>
            </c:ext>
          </c:extLst>
        </c:ser>
        <c:ser>
          <c:idx val="1"/>
          <c:order val="1"/>
          <c:tx>
            <c:strRef>
              <c:f>'Benchmark Page'!$K$6</c:f>
              <c:strCache>
                <c:ptCount val="1"/>
                <c:pt idx="0">
                  <c:v>Gas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Page'!$K$7:$K$16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02-4926-91EB-D0A66568AFF2}"/>
            </c:ext>
          </c:extLst>
        </c:ser>
        <c:ser>
          <c:idx val="2"/>
          <c:order val="2"/>
          <c:tx>
            <c:strRef>
              <c:f>'Benchmark Page'!$L$6</c:f>
              <c:strCache>
                <c:ptCount val="1"/>
                <c:pt idx="0">
                  <c:v>Oil</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Page'!$L$7:$L$16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02-4926-91EB-D0A66568AFF2}"/>
            </c:ext>
          </c:extLst>
        </c:ser>
        <c:ser>
          <c:idx val="3"/>
          <c:order val="3"/>
          <c:tx>
            <c:strRef>
              <c:f>'Benchmark Page'!$M$6</c:f>
              <c:strCache>
                <c:ptCount val="1"/>
                <c:pt idx="0">
                  <c:v>Solid Fuels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Page'!$M$7:$M$16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902-4926-91EB-D0A66568AFF2}"/>
            </c:ext>
          </c:extLst>
        </c:ser>
        <c:ser>
          <c:idx val="4"/>
          <c:order val="4"/>
          <c:tx>
            <c:strRef>
              <c:f>'Benchmark Page'!$N$6</c:f>
              <c:strCache>
                <c:ptCount val="1"/>
                <c:pt idx="0">
                  <c:v>Water Charges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Page'!$N$7:$N$16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902-4926-91EB-D0A66568AFF2}"/>
            </c:ext>
          </c:extLst>
        </c:ser>
        <c:dLbls>
          <c:showLegendKey val="0"/>
          <c:showVal val="0"/>
          <c:showCatName val="0"/>
          <c:showSerName val="0"/>
          <c:showPercent val="0"/>
          <c:showBubbleSize val="0"/>
        </c:dLbls>
        <c:gapWidth val="150"/>
        <c:overlap val="100"/>
        <c:axId val="404804024"/>
        <c:axId val="1"/>
      </c:barChart>
      <c:catAx>
        <c:axId val="404804024"/>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GB"/>
                  <a:t>School</a:t>
                </a:r>
              </a:p>
            </c:rich>
          </c:tx>
          <c:overlay val="0"/>
        </c:title>
        <c:numFmt formatCode="General" sourceLinked="1"/>
        <c:majorTickMark val="out"/>
        <c:minorTickMark val="none"/>
        <c:tickLblPos val="nextTo"/>
        <c:spPr>
          <a:noFill/>
          <a:ln w="9525" cap="flat" cmpd="sng" algn="ctr">
            <a:solidFill>
              <a:schemeClr val="dk1">
                <a:shade val="95000"/>
                <a:satMod val="105000"/>
              </a:schemeClr>
            </a:solidFill>
            <a:prstDash val="solid"/>
          </a:ln>
          <a:effectLst/>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dk1">
                  <a:shade val="95000"/>
                  <a:satMod val="105000"/>
                </a:schemeClr>
              </a:solidFill>
              <a:prstDash val="solid"/>
            </a:ln>
            <a:effectLst/>
          </c:spPr>
        </c:majorGridlines>
        <c:title>
          <c:tx>
            <c:rich>
              <a:bodyPr/>
              <a:lstStyle/>
              <a:p>
                <a:pPr>
                  <a:defRPr sz="1000" b="0" i="0" u="none" strike="noStrike" baseline="0">
                    <a:solidFill>
                      <a:srgbClr val="000000"/>
                    </a:solidFill>
                    <a:latin typeface="Calibri"/>
                    <a:ea typeface="Calibri"/>
                    <a:cs typeface="Calibri"/>
                  </a:defRPr>
                </a:pPr>
                <a:r>
                  <a:rPr lang="en-GB"/>
                  <a:t>Cost per pupil (£)</a:t>
                </a:r>
              </a:p>
            </c:rich>
          </c:tx>
          <c:overlay val="0"/>
        </c:title>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Calibri"/>
                <a:ea typeface="Calibri"/>
                <a:cs typeface="Calibri"/>
              </a:defRPr>
            </a:pPr>
            <a:endParaRPr lang="en-US"/>
          </a:p>
        </c:txPr>
        <c:crossAx val="404804024"/>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n-US"/>
          </a:p>
        </c:txPr>
      </c:dTable>
      <c:spPr>
        <a:solidFill>
          <a:sysClr val="window" lastClr="FFFFFF"/>
        </a:solidFill>
        <a:ln w="25400">
          <a:noFill/>
        </a:ln>
      </c:spPr>
    </c:plotArea>
    <c:legend>
      <c:legendPos val="r"/>
      <c:layout>
        <c:manualLayout>
          <c:xMode val="edge"/>
          <c:yMode val="edge"/>
          <c:x val="0.89008303465983207"/>
          <c:y val="0.29017308253135021"/>
          <c:w val="9.7628383919373007E-2"/>
          <c:h val="0.1790377661125692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ysClr val="window" lastClr="FFFFFF"/>
    </a:solidFill>
    <a:ln w="3175">
      <a:solidFill>
        <a:srgbClr val="FBC36E"/>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GB"/>
              <a:t>Teaching cost per pupil (£)</a:t>
            </a:r>
          </a:p>
        </c:rich>
      </c:tx>
      <c:overlay val="0"/>
    </c:title>
    <c:autoTitleDeleted val="0"/>
    <c:plotArea>
      <c:layout/>
      <c:barChart>
        <c:barDir val="col"/>
        <c:grouping val="stacked"/>
        <c:varyColors val="0"/>
        <c:ser>
          <c:idx val="0"/>
          <c:order val="0"/>
          <c:tx>
            <c:strRef>
              <c:f>'Benchmark Page'!$H$6</c:f>
              <c:strCache>
                <c:ptCount val="1"/>
                <c:pt idx="0">
                  <c:v>Teachers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Page'!$H$7:$H$16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B9-41DA-B31A-45A88C082400}"/>
            </c:ext>
          </c:extLst>
        </c:ser>
        <c:ser>
          <c:idx val="1"/>
          <c:order val="1"/>
          <c:tx>
            <c:strRef>
              <c:f>'Benchmark Page'!$I$6</c:f>
              <c:strCache>
                <c:ptCount val="1"/>
                <c:pt idx="0">
                  <c:v>Supply Teachers inc Agency</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Page'!$I$7:$I$16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B9-41DA-B31A-45A88C082400}"/>
            </c:ext>
          </c:extLst>
        </c:ser>
        <c:dLbls>
          <c:showLegendKey val="0"/>
          <c:showVal val="0"/>
          <c:showCatName val="0"/>
          <c:showSerName val="0"/>
          <c:showPercent val="0"/>
          <c:showBubbleSize val="0"/>
        </c:dLbls>
        <c:gapWidth val="150"/>
        <c:overlap val="100"/>
        <c:axId val="404802384"/>
        <c:axId val="1"/>
      </c:barChart>
      <c:catAx>
        <c:axId val="40480238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GB"/>
                  <a:t>School</a:t>
                </a:r>
              </a:p>
            </c:rich>
          </c:tx>
          <c:overlay val="0"/>
        </c:title>
        <c:numFmt formatCode="General" sourceLinked="1"/>
        <c:majorTickMark val="out"/>
        <c:minorTickMark val="none"/>
        <c:tickLblPos val="nextTo"/>
        <c:spPr>
          <a:noFill/>
          <a:ln w="9525" cap="flat" cmpd="sng" algn="ctr">
            <a:solidFill>
              <a:schemeClr val="dk1">
                <a:shade val="95000"/>
                <a:satMod val="105000"/>
              </a:schemeClr>
            </a:solidFill>
            <a:prstDash val="solid"/>
          </a:ln>
          <a:effectLst/>
        </c:spPr>
        <c:txPr>
          <a:bodyPr rot="-5400000" vert="horz"/>
          <a:lstStyle/>
          <a:p>
            <a:pPr>
              <a:defRPr sz="9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dk1">
                  <a:shade val="95000"/>
                  <a:satMod val="105000"/>
                </a:schemeClr>
              </a:solidFill>
              <a:prstDash val="solid"/>
            </a:ln>
            <a:effectLst/>
          </c:spPr>
        </c:majorGridlines>
        <c:title>
          <c:tx>
            <c:rich>
              <a:bodyPr/>
              <a:lstStyle/>
              <a:p>
                <a:pPr>
                  <a:defRPr sz="1050" b="0" i="0" u="none" strike="noStrike" baseline="0">
                    <a:solidFill>
                      <a:srgbClr val="000000"/>
                    </a:solidFill>
                    <a:latin typeface="Calibri"/>
                    <a:ea typeface="Calibri"/>
                    <a:cs typeface="Calibri"/>
                  </a:defRPr>
                </a:pPr>
                <a:r>
                  <a:rPr lang="en-GB"/>
                  <a:t>Cost per pupil (£)</a:t>
                </a:r>
              </a:p>
            </c:rich>
          </c:tx>
          <c:overlay val="0"/>
        </c:title>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900" b="0" i="0" u="none" strike="noStrike" baseline="0">
                <a:solidFill>
                  <a:srgbClr val="000000"/>
                </a:solidFill>
                <a:latin typeface="Calibri"/>
                <a:ea typeface="Calibri"/>
                <a:cs typeface="Calibri"/>
              </a:defRPr>
            </a:pPr>
            <a:endParaRPr lang="en-US"/>
          </a:p>
        </c:txPr>
        <c:crossAx val="404802384"/>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n-US"/>
          </a:p>
        </c:txPr>
      </c:dTable>
      <c:spPr>
        <a:solidFill>
          <a:sysClr val="window" lastClr="FFFFFF"/>
        </a:solidFill>
        <a:ln w="25400">
          <a:noFill/>
        </a:ln>
      </c:spPr>
    </c:plotArea>
    <c:legend>
      <c:legendPos val="r"/>
      <c:overlay val="0"/>
      <c:txPr>
        <a:bodyPr/>
        <a:lstStyle/>
        <a:p>
          <a:pPr>
            <a:defRPr sz="63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ysClr val="window" lastClr="FFFFFF"/>
    </a:solidFill>
    <a:ln w="3175">
      <a:solidFill>
        <a:srgbClr val="FBC36E"/>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GB"/>
              <a:t>Non teaching staff cost per pupil (£)</a:t>
            </a:r>
          </a:p>
        </c:rich>
      </c:tx>
      <c:overlay val="0"/>
    </c:title>
    <c:autoTitleDeleted val="0"/>
    <c:plotArea>
      <c:layout/>
      <c:barChart>
        <c:barDir val="col"/>
        <c:grouping val="stacked"/>
        <c:varyColors val="0"/>
        <c:ser>
          <c:idx val="0"/>
          <c:order val="0"/>
          <c:tx>
            <c:strRef>
              <c:f>'Benchmark Page'!$P$6</c:f>
              <c:strCache>
                <c:ptCount val="1"/>
                <c:pt idx="0">
                  <c:v>Admin Staff</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Page'!$P$7:$P$16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C0-43A5-84FB-000640EEEA30}"/>
            </c:ext>
          </c:extLst>
        </c:ser>
        <c:ser>
          <c:idx val="1"/>
          <c:order val="1"/>
          <c:tx>
            <c:strRef>
              <c:f>'Benchmark Page'!$Q$6</c:f>
              <c:strCache>
                <c:ptCount val="1"/>
                <c:pt idx="0">
                  <c:v>SEN TA</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Page'!$Q$7:$Q$16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C0-43A5-84FB-000640EEEA30}"/>
            </c:ext>
          </c:extLst>
        </c:ser>
        <c:ser>
          <c:idx val="2"/>
          <c:order val="2"/>
          <c:tx>
            <c:strRef>
              <c:f>'Benchmark Page'!$R$6</c:f>
              <c:strCache>
                <c:ptCount val="1"/>
                <c:pt idx="0">
                  <c:v>Midday Supervisors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Page'!$R$7:$R$16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C0-43A5-84FB-000640EEEA30}"/>
            </c:ext>
          </c:extLst>
        </c:ser>
        <c:ser>
          <c:idx val="3"/>
          <c:order val="3"/>
          <c:tx>
            <c:strRef>
              <c:f>'Benchmark Page'!$S$6</c:f>
              <c:strCache>
                <c:ptCount val="1"/>
                <c:pt idx="0">
                  <c:v>TA</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Page'!$S$7:$S$16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AC0-43A5-84FB-000640EEEA30}"/>
            </c:ext>
          </c:extLst>
        </c:ser>
        <c:ser>
          <c:idx val="4"/>
          <c:order val="4"/>
          <c:tx>
            <c:strRef>
              <c:f>'Benchmark Page'!$T$6</c:f>
              <c:strCache>
                <c:ptCount val="1"/>
                <c:pt idx="0">
                  <c:v>Caretaker costs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Page'!$T$7:$T$16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AC0-43A5-84FB-000640EEEA30}"/>
            </c:ext>
          </c:extLst>
        </c:ser>
        <c:ser>
          <c:idx val="5"/>
          <c:order val="5"/>
          <c:tx>
            <c:strRef>
              <c:f>'Benchmark Page'!$U$6</c:f>
              <c:strCache>
                <c:ptCount val="1"/>
                <c:pt idx="0">
                  <c:v>Cleaning costs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Page'!$U$7:$U$16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AC0-43A5-84FB-000640EEEA30}"/>
            </c:ext>
          </c:extLst>
        </c:ser>
        <c:ser>
          <c:idx val="6"/>
          <c:order val="6"/>
          <c:tx>
            <c:strRef>
              <c:f>'Benchmark Page'!$V$6</c:f>
              <c:strCache>
                <c:ptCount val="1"/>
                <c:pt idx="0">
                  <c:v>Ancillary staff</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Page'!$V$7:$V$16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7AC0-43A5-84FB-000640EEEA30}"/>
            </c:ext>
          </c:extLst>
        </c:ser>
        <c:ser>
          <c:idx val="7"/>
          <c:order val="7"/>
          <c:tx>
            <c:strRef>
              <c:f>'Benchmark Page'!$W$6</c:f>
              <c:strCache>
                <c:ptCount val="1"/>
                <c:pt idx="0">
                  <c:v>Care staff</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Page'!$W$7:$W$16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7AC0-43A5-84FB-000640EEEA30}"/>
            </c:ext>
          </c:extLst>
        </c:ser>
        <c:ser>
          <c:idx val="8"/>
          <c:order val="8"/>
          <c:tx>
            <c:strRef>
              <c:f>'Benchmark Page'!$X$6</c:f>
              <c:strCache>
                <c:ptCount val="1"/>
                <c:pt idx="0">
                  <c:v>Catering staff</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Page'!$X$7:$X$16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7AC0-43A5-84FB-000640EEEA30}"/>
            </c:ext>
          </c:extLst>
        </c:ser>
        <c:ser>
          <c:idx val="9"/>
          <c:order val="9"/>
          <c:tx>
            <c:strRef>
              <c:f>'Benchmark Page'!$Y$6</c:f>
              <c:strCache>
                <c:ptCount val="1"/>
                <c:pt idx="0">
                  <c:v>Extended Services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Page'!$Y$7:$Y$16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7AC0-43A5-84FB-000640EEEA30}"/>
            </c:ext>
          </c:extLst>
        </c:ser>
        <c:ser>
          <c:idx val="10"/>
          <c:order val="10"/>
          <c:tx>
            <c:strRef>
              <c:f>'Benchmark Page'!$Z$6</c:f>
              <c:strCache>
                <c:ptCount val="1"/>
                <c:pt idx="0">
                  <c:v>Technicians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Page'!$Z$7:$Z$16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7AC0-43A5-84FB-000640EEEA30}"/>
            </c:ext>
          </c:extLst>
        </c:ser>
        <c:ser>
          <c:idx val="11"/>
          <c:order val="11"/>
          <c:tx>
            <c:strRef>
              <c:f>'Benchmark Page'!$AA$6</c:f>
              <c:strCache>
                <c:ptCount val="1"/>
                <c:pt idx="0">
                  <c:v>Cover supervisors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Page'!$AA$7:$AA$16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7AC0-43A5-84FB-000640EEEA30}"/>
            </c:ext>
          </c:extLst>
        </c:ser>
        <c:ser>
          <c:idx val="12"/>
          <c:order val="12"/>
          <c:tx>
            <c:strRef>
              <c:f>'Benchmark Page'!$AB$6</c:f>
              <c:strCache>
                <c:ptCount val="1"/>
                <c:pt idx="0">
                  <c:v>Invigilators</c:v>
                </c:pt>
              </c:strCache>
            </c:strRef>
          </c:tx>
          <c:invertIfNegative val="0"/>
          <c:cat>
            <c:multiLvlStrRef>
              <c:f>'Benchmark Page'!$D$7:$E$16</c:f>
              <c:multiLvlStrCache>
                <c:ptCount val="10"/>
                <c:lvl>
                  <c:pt idx="0">
                    <c:v>0</c:v>
                  </c:pt>
                  <c:pt idx="1">
                    <c:v>0</c:v>
                  </c:pt>
                  <c:pt idx="2">
                    <c:v>0</c:v>
                  </c:pt>
                  <c:pt idx="3">
                    <c:v>0</c:v>
                  </c:pt>
                  <c:pt idx="4">
                    <c:v>0</c:v>
                  </c:pt>
                  <c:pt idx="5">
                    <c:v>0</c:v>
                  </c:pt>
                  <c:pt idx="6">
                    <c:v>0</c:v>
                  </c:pt>
                  <c:pt idx="7">
                    <c:v>0</c:v>
                  </c:pt>
                  <c:pt idx="8">
                    <c:v>0</c:v>
                  </c:pt>
                  <c:pt idx="9">
                    <c:v>Average for Derbyshire 0 schools</c:v>
                  </c:pt>
                </c:lvl>
                <c:lvl>
                  <c:pt idx="0">
                    <c:v>0</c:v>
                  </c:pt>
                  <c:pt idx="1">
                    <c:v>0</c:v>
                  </c:pt>
                  <c:pt idx="2">
                    <c:v>0</c:v>
                  </c:pt>
                  <c:pt idx="3">
                    <c:v>0</c:v>
                  </c:pt>
                  <c:pt idx="4">
                    <c:v>0</c:v>
                  </c:pt>
                  <c:pt idx="5">
                    <c:v>0</c:v>
                  </c:pt>
                  <c:pt idx="6">
                    <c:v>0</c:v>
                  </c:pt>
                  <c:pt idx="7">
                    <c:v>0</c:v>
                  </c:pt>
                  <c:pt idx="8">
                    <c:v>0</c:v>
                  </c:pt>
                  <c:pt idx="9">
                    <c:v>0</c:v>
                  </c:pt>
                </c:lvl>
              </c:multiLvlStrCache>
            </c:multiLvlStrRef>
          </c:cat>
          <c:val>
            <c:numRef>
              <c:f>'Benchmark Page'!$AB$7:$AB$16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C-7AC0-43A5-84FB-000640EEEA30}"/>
            </c:ext>
          </c:extLst>
        </c:ser>
        <c:dLbls>
          <c:showLegendKey val="0"/>
          <c:showVal val="0"/>
          <c:showCatName val="0"/>
          <c:showSerName val="0"/>
          <c:showPercent val="0"/>
          <c:showBubbleSize val="0"/>
        </c:dLbls>
        <c:gapWidth val="150"/>
        <c:overlap val="100"/>
        <c:axId val="404051344"/>
        <c:axId val="1"/>
      </c:barChart>
      <c:catAx>
        <c:axId val="40405134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School</a:t>
                </a:r>
              </a:p>
            </c:rich>
          </c:tx>
          <c:overlay val="0"/>
        </c:title>
        <c:numFmt formatCode="General" sourceLinked="1"/>
        <c:majorTickMark val="out"/>
        <c:minorTickMark val="none"/>
        <c:tickLblPos val="nextTo"/>
        <c:spPr>
          <a:noFill/>
          <a:ln w="9525" cap="flat" cmpd="sng" algn="ctr">
            <a:solidFill>
              <a:schemeClr val="dk1">
                <a:shade val="95000"/>
                <a:satMod val="105000"/>
              </a:schemeClr>
            </a:solidFill>
            <a:prstDash val="solid"/>
          </a:ln>
          <a:effectLst/>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dk1">
                  <a:shade val="95000"/>
                  <a:satMod val="105000"/>
                </a:schemeClr>
              </a:solidFill>
              <a:prstDash val="solid"/>
            </a:ln>
            <a:effectLst/>
          </c:spPr>
        </c:majorGridlines>
        <c:title>
          <c:tx>
            <c:rich>
              <a:bodyPr/>
              <a:lstStyle/>
              <a:p>
                <a:pPr>
                  <a:defRPr sz="1000" b="1" i="0" u="none" strike="noStrike" baseline="0">
                    <a:solidFill>
                      <a:srgbClr val="000000"/>
                    </a:solidFill>
                    <a:latin typeface="Calibri"/>
                    <a:ea typeface="Calibri"/>
                    <a:cs typeface="Calibri"/>
                  </a:defRPr>
                </a:pPr>
                <a:r>
                  <a:rPr lang="en-GB"/>
                  <a:t>Cost per pupil (£)</a:t>
                </a:r>
              </a:p>
            </c:rich>
          </c:tx>
          <c:overlay val="0"/>
        </c:title>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Calibri"/>
                <a:ea typeface="Calibri"/>
                <a:cs typeface="Calibri"/>
              </a:defRPr>
            </a:pPr>
            <a:endParaRPr lang="en-US"/>
          </a:p>
        </c:txPr>
        <c:crossAx val="404051344"/>
        <c:crosses val="autoZero"/>
        <c:crossBetween val="between"/>
      </c:valAx>
      <c:dTable>
        <c:showHorzBorder val="1"/>
        <c:showVertBorder val="1"/>
        <c:showOutline val="1"/>
        <c:showKeys val="1"/>
        <c:txPr>
          <a:bodyPr/>
          <a:lstStyle/>
          <a:p>
            <a:pPr rtl="0">
              <a:defRPr sz="800" b="0" i="0" u="none" strike="noStrike" baseline="0">
                <a:solidFill>
                  <a:srgbClr val="000000"/>
                </a:solidFill>
                <a:latin typeface="Calibri"/>
                <a:ea typeface="Calibri"/>
                <a:cs typeface="Calibri"/>
              </a:defRPr>
            </a:pPr>
            <a:endParaRPr lang="en-US"/>
          </a:p>
        </c:txPr>
      </c:dTable>
      <c:spPr>
        <a:solidFill>
          <a:sysClr val="window" lastClr="FFFFFF"/>
        </a:solidFill>
        <a:ln w="25400">
          <a:noFill/>
        </a:ln>
      </c:spPr>
    </c:plotArea>
    <c:legend>
      <c:legendPos val="r"/>
      <c:overlay val="0"/>
      <c:txPr>
        <a:bodyPr/>
        <a:lstStyle/>
        <a:p>
          <a:pPr>
            <a:defRPr sz="57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ysClr val="window" lastClr="FFFFFF"/>
    </a:solidFill>
    <a:ln w="3175">
      <a:solidFill>
        <a:srgbClr val="FBC36E"/>
      </a:solidFill>
      <a:prstDash val="solid"/>
    </a:ln>
  </c:spPr>
  <c:txPr>
    <a:bodyPr/>
    <a:lstStyle/>
    <a:p>
      <a:pPr>
        <a:defRPr sz="1000" b="0" i="0" u="none" strike="noStrike" baseline="0">
          <a:solidFill>
            <a:srgbClr val="CCFFFF"/>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9</xdr:row>
      <xdr:rowOff>9525</xdr:rowOff>
    </xdr:from>
    <xdr:to>
      <xdr:col>10</xdr:col>
      <xdr:colOff>19050</xdr:colOff>
      <xdr:row>48</xdr:row>
      <xdr:rowOff>85725</xdr:rowOff>
    </xdr:to>
    <xdr:graphicFrame macro="">
      <xdr:nvGraphicFramePr>
        <xdr:cNvPr id="9587" name="Chart 3" descr="Monetary graph whose results change depending on category and comparator selected">
          <a:extLst>
            <a:ext uri="{FF2B5EF4-FFF2-40B4-BE49-F238E27FC236}">
              <a16:creationId xmlns:a16="http://schemas.microsoft.com/office/drawing/2014/main" id="{A0BA16B5-3215-4B0B-9261-5A7BBDF32D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47625</xdr:colOff>
      <xdr:row>22</xdr:row>
      <xdr:rowOff>76200</xdr:rowOff>
    </xdr:from>
    <xdr:to>
      <xdr:col>9</xdr:col>
      <xdr:colOff>723900</xdr:colOff>
      <xdr:row>62</xdr:row>
      <xdr:rowOff>47625</xdr:rowOff>
    </xdr:to>
    <xdr:graphicFrame macro="">
      <xdr:nvGraphicFramePr>
        <xdr:cNvPr id="18788" name="Chart 3" descr="Graph whose results change depending on category and comparator selected">
          <a:extLst>
            <a:ext uri="{FF2B5EF4-FFF2-40B4-BE49-F238E27FC236}">
              <a16:creationId xmlns:a16="http://schemas.microsoft.com/office/drawing/2014/main" id="{B087E944-370B-418B-B560-2C257BFBFBD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8</xdr:row>
      <xdr:rowOff>171450</xdr:rowOff>
    </xdr:from>
    <xdr:to>
      <xdr:col>9</xdr:col>
      <xdr:colOff>476250</xdr:colOff>
      <xdr:row>48</xdr:row>
      <xdr:rowOff>66675</xdr:rowOff>
    </xdr:to>
    <xdr:graphicFrame macro="">
      <xdr:nvGraphicFramePr>
        <xdr:cNvPr id="107796" name="Chart 3" descr="Percentage graph whose results change depending on category and comparator selected">
          <a:extLst>
            <a:ext uri="{FF2B5EF4-FFF2-40B4-BE49-F238E27FC236}">
              <a16:creationId xmlns:a16="http://schemas.microsoft.com/office/drawing/2014/main" id="{290280A8-DA89-4CBD-B685-18791D2FF6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190500</xdr:rowOff>
    </xdr:from>
    <xdr:to>
      <xdr:col>18</xdr:col>
      <xdr:colOff>314325</xdr:colOff>
      <xdr:row>37</xdr:row>
      <xdr:rowOff>0</xdr:rowOff>
    </xdr:to>
    <xdr:graphicFrame macro="">
      <xdr:nvGraphicFramePr>
        <xdr:cNvPr id="377009" name="Chart 1" descr="Utility cost per pupil">
          <a:extLst>
            <a:ext uri="{FF2B5EF4-FFF2-40B4-BE49-F238E27FC236}">
              <a16:creationId xmlns:a16="http://schemas.microsoft.com/office/drawing/2014/main" id="{AAB0543A-71BB-44FF-8052-1C22CCDAC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533400</xdr:colOff>
      <xdr:row>0</xdr:row>
      <xdr:rowOff>142875</xdr:rowOff>
    </xdr:from>
    <xdr:to>
      <xdr:col>18</xdr:col>
      <xdr:colOff>238125</xdr:colOff>
      <xdr:row>36</xdr:row>
      <xdr:rowOff>142875</xdr:rowOff>
    </xdr:to>
    <xdr:graphicFrame macro="">
      <xdr:nvGraphicFramePr>
        <xdr:cNvPr id="382128" name="Chart 1" descr="Teaching cost per pupil">
          <a:extLst>
            <a:ext uri="{FF2B5EF4-FFF2-40B4-BE49-F238E27FC236}">
              <a16:creationId xmlns:a16="http://schemas.microsoft.com/office/drawing/2014/main" id="{82E4AE35-370E-4535-8003-0644887C3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333375</xdr:colOff>
      <xdr:row>0</xdr:row>
      <xdr:rowOff>180975</xdr:rowOff>
    </xdr:from>
    <xdr:to>
      <xdr:col>18</xdr:col>
      <xdr:colOff>438150</xdr:colOff>
      <xdr:row>36</xdr:row>
      <xdr:rowOff>180975</xdr:rowOff>
    </xdr:to>
    <xdr:graphicFrame macro="">
      <xdr:nvGraphicFramePr>
        <xdr:cNvPr id="383152" name="Chart 1" descr="Non teaching staff cost per pupil">
          <a:extLst>
            <a:ext uri="{FF2B5EF4-FFF2-40B4-BE49-F238E27FC236}">
              <a16:creationId xmlns:a16="http://schemas.microsoft.com/office/drawing/2014/main" id="{AF5FF29F-1B2F-421B-98A4-5AF120F12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E47"/>
  <sheetViews>
    <sheetView showGridLines="0" zoomScaleNormal="100" workbookViewId="0">
      <selection activeCell="A13" sqref="A13"/>
    </sheetView>
  </sheetViews>
  <sheetFormatPr defaultRowHeight="15" x14ac:dyDescent="0.25"/>
  <cols>
    <col min="1" max="1" width="99.28515625" style="160" customWidth="1"/>
    <col min="2" max="2" width="9.140625" style="160"/>
    <col min="3" max="3" width="28.7109375" style="160" customWidth="1"/>
    <col min="4" max="4" width="6.85546875" style="6" customWidth="1"/>
    <col min="5" max="5" width="18" style="177" bestFit="1" customWidth="1"/>
  </cols>
  <sheetData>
    <row r="1" spans="1:5" ht="21" x14ac:dyDescent="0.35">
      <c r="A1" s="153" t="s">
        <v>1284</v>
      </c>
      <c r="B1" s="38"/>
      <c r="C1" s="38"/>
      <c r="D1" s="6" t="s">
        <v>1253</v>
      </c>
      <c r="E1" s="178" t="s">
        <v>1292</v>
      </c>
    </row>
    <row r="2" spans="1:5" x14ac:dyDescent="0.25">
      <c r="A2" s="38"/>
      <c r="B2" s="38"/>
      <c r="C2" s="38"/>
    </row>
    <row r="3" spans="1:5" ht="15.75" thickBot="1" x14ac:dyDescent="0.3">
      <c r="A3" s="38"/>
      <c r="B3" s="38"/>
      <c r="C3" s="38"/>
    </row>
    <row r="4" spans="1:5" ht="15.75" thickBot="1" x14ac:dyDescent="0.3">
      <c r="A4" s="42" t="s">
        <v>1259</v>
      </c>
      <c r="B4" s="181"/>
      <c r="C4" s="182" t="str">
        <f>IF(ISNA(VLOOKUP(B4,pupil,6,FALSE))," ",(VLOOKUP(B4,pupil,6,FALSE)))</f>
        <v xml:space="preserve"> </v>
      </c>
    </row>
    <row r="5" spans="1:5" x14ac:dyDescent="0.25">
      <c r="A5" s="182" t="s">
        <v>1283</v>
      </c>
      <c r="B5" s="38"/>
      <c r="C5" s="38"/>
    </row>
    <row r="6" spans="1:5" x14ac:dyDescent="0.25">
      <c r="A6" s="151" t="s">
        <v>1194</v>
      </c>
      <c r="B6" s="38"/>
      <c r="C6" s="38"/>
    </row>
    <row r="7" spans="1:5" s="145" customFormat="1" x14ac:dyDescent="0.25">
      <c r="A7" s="173" t="s">
        <v>1260</v>
      </c>
      <c r="B7" s="173"/>
      <c r="C7" s="173"/>
      <c r="D7" s="174"/>
      <c r="E7" s="177"/>
    </row>
    <row r="8" spans="1:5" ht="30" customHeight="1" x14ac:dyDescent="0.25">
      <c r="A8" s="170" t="s">
        <v>1261</v>
      </c>
      <c r="B8" s="170"/>
      <c r="C8" s="170"/>
      <c r="D8" s="175"/>
    </row>
    <row r="9" spans="1:5" s="145" customFormat="1" ht="15" customHeight="1" x14ac:dyDescent="0.25">
      <c r="A9" s="170" t="s">
        <v>1262</v>
      </c>
      <c r="B9" s="170"/>
      <c r="C9" s="170"/>
      <c r="D9" s="175"/>
      <c r="E9" s="177"/>
    </row>
    <row r="10" spans="1:5" s="145" customFormat="1" ht="30.75" customHeight="1" x14ac:dyDescent="0.25">
      <c r="A10" s="170" t="s">
        <v>1263</v>
      </c>
      <c r="B10" s="170"/>
      <c r="C10" s="170"/>
      <c r="D10" s="175"/>
      <c r="E10" s="177"/>
    </row>
    <row r="11" spans="1:5" s="145" customFormat="1" x14ac:dyDescent="0.25">
      <c r="A11" s="169" t="s">
        <v>1264</v>
      </c>
      <c r="B11" s="169"/>
      <c r="C11" s="169"/>
      <c r="D11" s="176"/>
      <c r="E11" s="177"/>
    </row>
    <row r="12" spans="1:5" s="145" customFormat="1" x14ac:dyDescent="0.25">
      <c r="A12" s="169" t="s">
        <v>1265</v>
      </c>
      <c r="B12" s="169"/>
      <c r="C12" s="169"/>
      <c r="D12" s="176"/>
      <c r="E12" s="177"/>
    </row>
    <row r="13" spans="1:5" s="145" customFormat="1" x14ac:dyDescent="0.25">
      <c r="A13" s="169" t="s">
        <v>1266</v>
      </c>
      <c r="B13" s="169"/>
      <c r="C13" s="169"/>
      <c r="D13" s="176"/>
      <c r="E13" s="177"/>
    </row>
    <row r="14" spans="1:5" x14ac:dyDescent="0.25">
      <c r="A14" s="38"/>
      <c r="B14" s="38"/>
      <c r="C14" s="38"/>
    </row>
    <row r="15" spans="1:5" x14ac:dyDescent="0.25">
      <c r="A15" s="151" t="s">
        <v>1215</v>
      </c>
      <c r="B15" s="38"/>
      <c r="C15" s="38"/>
    </row>
    <row r="16" spans="1:5" s="145" customFormat="1" ht="28.5" customHeight="1" x14ac:dyDescent="0.25">
      <c r="A16" s="170" t="s">
        <v>1267</v>
      </c>
      <c r="B16" s="170"/>
      <c r="C16" s="170"/>
      <c r="D16" s="175"/>
      <c r="E16" s="177"/>
    </row>
    <row r="17" spans="1:5" ht="15" customHeight="1" x14ac:dyDescent="0.25">
      <c r="A17" s="170" t="s">
        <v>1268</v>
      </c>
      <c r="B17" s="170"/>
      <c r="C17" s="170"/>
      <c r="D17" s="175"/>
    </row>
    <row r="18" spans="1:5" s="145" customFormat="1" ht="15" customHeight="1" x14ac:dyDescent="0.25">
      <c r="A18" s="170" t="s">
        <v>1262</v>
      </c>
      <c r="B18" s="170"/>
      <c r="C18" s="170"/>
      <c r="D18" s="175"/>
      <c r="E18" s="177"/>
    </row>
    <row r="19" spans="1:5" ht="15" customHeight="1" x14ac:dyDescent="0.25">
      <c r="A19" s="170" t="s">
        <v>1269</v>
      </c>
      <c r="B19" s="170"/>
      <c r="C19" s="170"/>
      <c r="D19" s="175"/>
    </row>
    <row r="20" spans="1:5" ht="15" customHeight="1" x14ac:dyDescent="0.25">
      <c r="A20" s="170" t="s">
        <v>1270</v>
      </c>
      <c r="B20" s="170"/>
      <c r="C20" s="170"/>
      <c r="D20" s="175"/>
    </row>
    <row r="21" spans="1:5" s="145" customFormat="1" ht="15" customHeight="1" x14ac:dyDescent="0.25">
      <c r="A21" s="170"/>
      <c r="B21" s="170"/>
      <c r="C21" s="170"/>
      <c r="D21" s="175"/>
      <c r="E21" s="177"/>
    </row>
    <row r="22" spans="1:5" x14ac:dyDescent="0.25">
      <c r="A22" s="151" t="s">
        <v>1208</v>
      </c>
      <c r="B22" s="38"/>
      <c r="C22" s="38"/>
    </row>
    <row r="23" spans="1:5" x14ac:dyDescent="0.25">
      <c r="A23" s="169" t="s">
        <v>1216</v>
      </c>
      <c r="B23" s="169"/>
      <c r="C23" s="169"/>
      <c r="D23" s="176"/>
    </row>
    <row r="24" spans="1:5" ht="15" customHeight="1" x14ac:dyDescent="0.25">
      <c r="A24" s="170" t="s">
        <v>1268</v>
      </c>
      <c r="B24" s="170"/>
      <c r="C24" s="170"/>
      <c r="D24" s="175"/>
    </row>
    <row r="25" spans="1:5" s="145" customFormat="1" ht="15" customHeight="1" x14ac:dyDescent="0.25">
      <c r="A25" s="170" t="s">
        <v>1262</v>
      </c>
      <c r="B25" s="170"/>
      <c r="C25" s="170"/>
      <c r="D25" s="175"/>
      <c r="E25" s="177"/>
    </row>
    <row r="26" spans="1:5" s="145" customFormat="1" ht="30" customHeight="1" x14ac:dyDescent="0.25">
      <c r="A26" s="170" t="s">
        <v>1263</v>
      </c>
      <c r="B26" s="170"/>
      <c r="C26" s="170"/>
      <c r="D26" s="175"/>
      <c r="E26" s="177"/>
    </row>
    <row r="27" spans="1:5" s="145" customFormat="1" ht="15" customHeight="1" x14ac:dyDescent="0.25">
      <c r="A27" s="169" t="s">
        <v>1265</v>
      </c>
      <c r="B27" s="169"/>
      <c r="C27" s="169"/>
      <c r="D27" s="176"/>
      <c r="E27" s="177"/>
    </row>
    <row r="28" spans="1:5" s="145" customFormat="1" ht="15" customHeight="1" x14ac:dyDescent="0.25">
      <c r="A28" s="169" t="s">
        <v>1271</v>
      </c>
      <c r="B28" s="169"/>
      <c r="C28" s="169"/>
      <c r="D28" s="176"/>
      <c r="E28" s="177"/>
    </row>
    <row r="29" spans="1:5" s="145" customFormat="1" x14ac:dyDescent="0.25">
      <c r="A29" s="169" t="s">
        <v>1266</v>
      </c>
      <c r="B29" s="169"/>
      <c r="C29" s="169"/>
      <c r="D29" s="176"/>
      <c r="E29" s="177"/>
    </row>
    <row r="30" spans="1:5" x14ac:dyDescent="0.25">
      <c r="A30" s="38"/>
      <c r="B30" s="38"/>
      <c r="C30" s="38"/>
    </row>
    <row r="31" spans="1:5" x14ac:dyDescent="0.25">
      <c r="A31" s="151" t="s">
        <v>1212</v>
      </c>
      <c r="B31" s="38"/>
      <c r="C31" s="38"/>
    </row>
    <row r="32" spans="1:5" x14ac:dyDescent="0.25">
      <c r="A32" s="169" t="s">
        <v>1272</v>
      </c>
      <c r="B32" s="169"/>
      <c r="C32" s="169"/>
      <c r="D32" s="176"/>
    </row>
    <row r="33" spans="1:5" x14ac:dyDescent="0.25">
      <c r="A33" s="169" t="s">
        <v>1273</v>
      </c>
      <c r="B33" s="169"/>
      <c r="C33" s="169"/>
      <c r="D33" s="176"/>
    </row>
    <row r="34" spans="1:5" x14ac:dyDescent="0.25">
      <c r="A34" s="38"/>
      <c r="B34" s="38"/>
      <c r="C34" s="38"/>
    </row>
    <row r="35" spans="1:5" x14ac:dyDescent="0.25">
      <c r="A35" s="151" t="s">
        <v>1213</v>
      </c>
      <c r="B35" s="38"/>
      <c r="C35" s="38"/>
    </row>
    <row r="36" spans="1:5" x14ac:dyDescent="0.25">
      <c r="A36" s="169" t="s">
        <v>1274</v>
      </c>
      <c r="B36" s="169"/>
      <c r="C36" s="169"/>
      <c r="D36" s="176"/>
    </row>
    <row r="37" spans="1:5" x14ac:dyDescent="0.25">
      <c r="A37" s="169" t="s">
        <v>1273</v>
      </c>
      <c r="B37" s="169"/>
      <c r="C37" s="169"/>
      <c r="D37" s="176"/>
    </row>
    <row r="38" spans="1:5" x14ac:dyDescent="0.25">
      <c r="A38" s="38"/>
      <c r="B38" s="38"/>
      <c r="C38" s="38"/>
    </row>
    <row r="39" spans="1:5" x14ac:dyDescent="0.25">
      <c r="A39" s="151" t="s">
        <v>1214</v>
      </c>
      <c r="B39" s="38"/>
      <c r="C39" s="38"/>
    </row>
    <row r="40" spans="1:5" s="145" customFormat="1" x14ac:dyDescent="0.25">
      <c r="A40" s="169" t="s">
        <v>1275</v>
      </c>
      <c r="B40" s="169"/>
      <c r="C40" s="169"/>
      <c r="D40" s="176"/>
      <c r="E40" s="177"/>
    </row>
    <row r="41" spans="1:5" s="145" customFormat="1" x14ac:dyDescent="0.25">
      <c r="A41" s="169" t="s">
        <v>1273</v>
      </c>
      <c r="B41" s="169"/>
      <c r="C41" s="169"/>
      <c r="D41" s="176"/>
      <c r="E41" s="177"/>
    </row>
    <row r="42" spans="1:5" s="145" customFormat="1" x14ac:dyDescent="0.25">
      <c r="A42" s="38"/>
      <c r="B42" s="38"/>
      <c r="C42" s="38"/>
      <c r="D42" s="6"/>
      <c r="E42" s="177"/>
    </row>
    <row r="43" spans="1:5" x14ac:dyDescent="0.25">
      <c r="A43" s="38"/>
      <c r="B43" s="38"/>
      <c r="C43" s="38"/>
    </row>
    <row r="44" spans="1:5" x14ac:dyDescent="0.25">
      <c r="A44" s="38" t="s">
        <v>1276</v>
      </c>
      <c r="B44" s="38"/>
      <c r="C44" s="38"/>
    </row>
    <row r="45" spans="1:5" x14ac:dyDescent="0.25">
      <c r="A45" s="38"/>
      <c r="B45" s="38"/>
      <c r="C45" s="38"/>
    </row>
    <row r="46" spans="1:5" x14ac:dyDescent="0.25">
      <c r="A46" s="38"/>
      <c r="B46" s="38"/>
      <c r="C46" s="38"/>
    </row>
    <row r="47" spans="1:5" x14ac:dyDescent="0.25">
      <c r="A47" s="172"/>
    </row>
  </sheetData>
  <dataValidations count="1">
    <dataValidation allowBlank="1" showInputMessage="1" showErrorMessage="1" prompt="Please enter your cost centre starting CIP or CIS, not your DfE number. " sqref="B4" xr:uid="{B5A8F06F-6203-46F1-9835-4A511D6097C9}"/>
  </dataValidations>
  <hyperlinks>
    <hyperlink ref="A6" location="Graphs!A1" display="Graphs" xr:uid="{00000000-0004-0000-0000-000000000000}"/>
    <hyperlink ref="A15" location="'Graphs - select schools'!A1" display="Graphs - select schools" xr:uid="{00000000-0004-0000-0000-000001000000}"/>
    <hyperlink ref="A22" location="'Graphs %'!A1" display="Graphs %" xr:uid="{00000000-0004-0000-0000-000002000000}"/>
    <hyperlink ref="A31" location="'Utilities graph'!A1" display="Utilities graph" xr:uid="{00000000-0004-0000-0000-000003000000}"/>
    <hyperlink ref="A35" location="'Teaching graph'!A1" display="Teachers graph" xr:uid="{00000000-0004-0000-0000-000004000000}"/>
    <hyperlink ref="A39" location="'Support staff graph'!A1" display="Support staff graphs" xr:uid="{00000000-0004-0000-0000-000005000000}"/>
  </hyperlinks>
  <pageMargins left="0.70866141732283472" right="0.70866141732283472" top="0.74803149606299213" bottom="0.74803149606299213" header="0.31496062992125984" footer="0.31496062992125984"/>
  <pageSetup paperSize="9" scale="74" orientation="portrait" r:id="rId1"/>
  <headerFooter>
    <oddFooter>&amp;R&amp;"Arial,Regular"&amp;13Public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C000"/>
  </sheetPr>
  <dimension ref="A1:M313"/>
  <sheetViews>
    <sheetView workbookViewId="0">
      <selection activeCell="J143" sqref="J143"/>
    </sheetView>
  </sheetViews>
  <sheetFormatPr defaultRowHeight="15" x14ac:dyDescent="0.25"/>
  <cols>
    <col min="1" max="5" width="9.140625" style="21"/>
    <col min="6" max="6" width="18.140625" style="21" customWidth="1"/>
    <col min="7" max="7" width="10.7109375" style="21" bestFit="1" customWidth="1"/>
    <col min="8" max="9" width="9.140625" style="21"/>
    <col min="10" max="10" width="23.42578125" style="21" bestFit="1" customWidth="1"/>
    <col min="11" max="11" width="10.5703125" style="21" bestFit="1" customWidth="1"/>
    <col min="12" max="12" width="12.85546875" style="21" bestFit="1" customWidth="1"/>
    <col min="13" max="16384" width="9.140625" style="21"/>
  </cols>
  <sheetData>
    <row r="1" spans="1:13" x14ac:dyDescent="0.25">
      <c r="A1" s="9" t="s">
        <v>538</v>
      </c>
      <c r="B1" s="9" t="s">
        <v>1287</v>
      </c>
      <c r="C1" s="9" t="s">
        <v>1288</v>
      </c>
      <c r="D1" s="9" t="s">
        <v>812</v>
      </c>
      <c r="E1" s="9"/>
      <c r="F1" s="9" t="s">
        <v>1286</v>
      </c>
      <c r="J1" s="9"/>
      <c r="K1" s="160"/>
      <c r="L1" s="160"/>
      <c r="M1" s="160"/>
    </row>
    <row r="2" spans="1:13" x14ac:dyDescent="0.25">
      <c r="A2" s="21" t="s">
        <v>74</v>
      </c>
      <c r="B2" s="21" t="s">
        <v>823</v>
      </c>
      <c r="C2" s="73">
        <v>146.9</v>
      </c>
      <c r="D2" s="21">
        <v>1</v>
      </c>
      <c r="F2" s="21" t="str">
        <f>VLOOKUP(A2,Data!$A$4:$A$263,1,FALSE)</f>
        <v>CIP2068</v>
      </c>
      <c r="G2" s="168"/>
      <c r="J2" s="160"/>
      <c r="K2" s="183"/>
      <c r="L2" s="22"/>
      <c r="M2" s="160"/>
    </row>
    <row r="3" spans="1:13" x14ac:dyDescent="0.25">
      <c r="A3" s="21" t="s">
        <v>126</v>
      </c>
      <c r="B3" s="21" t="s">
        <v>823</v>
      </c>
      <c r="C3" s="73">
        <v>199.44</v>
      </c>
      <c r="D3" s="21">
        <v>2</v>
      </c>
      <c r="E3" s="160"/>
      <c r="F3" s="160" t="str">
        <f>VLOOKUP(A3,Data!$A$4:$A$263,1,FALSE)</f>
        <v>CIP2125</v>
      </c>
      <c r="G3" s="168"/>
      <c r="J3" s="160"/>
      <c r="K3" s="183"/>
      <c r="L3" s="160"/>
      <c r="M3" s="160"/>
    </row>
    <row r="4" spans="1:13" x14ac:dyDescent="0.25">
      <c r="A4" s="21" t="s">
        <v>445</v>
      </c>
      <c r="B4" s="21" t="s">
        <v>823</v>
      </c>
      <c r="C4" s="73">
        <v>283.18</v>
      </c>
      <c r="D4" s="160">
        <v>3</v>
      </c>
      <c r="E4" s="160"/>
      <c r="F4" s="160" t="str">
        <f>VLOOKUP(A4,Data!$A$4:$A$263,1,FALSE)</f>
        <v>CIP3106</v>
      </c>
      <c r="G4" s="168"/>
      <c r="J4" s="160"/>
      <c r="K4" s="183"/>
      <c r="L4" s="160"/>
      <c r="M4" s="160"/>
    </row>
    <row r="5" spans="1:13" x14ac:dyDescent="0.25">
      <c r="A5" s="21" t="s">
        <v>343</v>
      </c>
      <c r="B5" s="21" t="s">
        <v>823</v>
      </c>
      <c r="C5" s="73">
        <v>320.29000000000002</v>
      </c>
      <c r="D5" s="160">
        <v>4</v>
      </c>
      <c r="E5" s="160"/>
      <c r="F5" s="160" t="str">
        <f>VLOOKUP(A5,Data!$A$4:$A$263,1,FALSE)</f>
        <v>CIP3016</v>
      </c>
      <c r="G5" s="168"/>
      <c r="J5" s="160"/>
      <c r="K5" s="183"/>
      <c r="L5" s="160"/>
      <c r="M5" s="160"/>
    </row>
    <row r="6" spans="1:13" x14ac:dyDescent="0.25">
      <c r="A6" s="21" t="s">
        <v>232</v>
      </c>
      <c r="B6" s="21" t="s">
        <v>823</v>
      </c>
      <c r="C6" s="73">
        <v>324.27</v>
      </c>
      <c r="D6" s="160">
        <v>5</v>
      </c>
      <c r="E6" s="160"/>
      <c r="F6" s="160" t="str">
        <f>VLOOKUP(A6,Data!$A$4:$A$263,1,FALSE)</f>
        <v>CIP2262</v>
      </c>
      <c r="G6" s="168"/>
    </row>
    <row r="7" spans="1:13" x14ac:dyDescent="0.25">
      <c r="A7" s="21" t="s">
        <v>276</v>
      </c>
      <c r="B7" s="21" t="s">
        <v>823</v>
      </c>
      <c r="C7" s="73">
        <v>360.81</v>
      </c>
      <c r="D7" s="160">
        <v>6</v>
      </c>
      <c r="E7" s="160"/>
      <c r="F7" s="160" t="str">
        <f>VLOOKUP(A7,Data!$A$4:$A$263,1,FALSE)</f>
        <v>CIP2314</v>
      </c>
      <c r="G7" s="168"/>
    </row>
    <row r="8" spans="1:13" x14ac:dyDescent="0.25">
      <c r="A8" s="21" t="s">
        <v>383</v>
      </c>
      <c r="B8" s="21" t="s">
        <v>823</v>
      </c>
      <c r="C8" s="73">
        <v>363.43</v>
      </c>
      <c r="D8" s="160">
        <v>7</v>
      </c>
      <c r="E8" s="160"/>
      <c r="F8" s="160" t="str">
        <f>VLOOKUP(A8,Data!$A$4:$A$263,1,FALSE)</f>
        <v>CIP3046</v>
      </c>
      <c r="G8" s="168"/>
    </row>
    <row r="9" spans="1:13" x14ac:dyDescent="0.25">
      <c r="A9" s="21" t="s">
        <v>439</v>
      </c>
      <c r="B9" s="21" t="s">
        <v>823</v>
      </c>
      <c r="C9" s="73">
        <v>367.22</v>
      </c>
      <c r="D9" s="160">
        <v>8</v>
      </c>
      <c r="E9" s="160"/>
      <c r="F9" s="160" t="str">
        <f>VLOOKUP(A9,Data!$A$4:$A$263,1,FALSE)</f>
        <v>CIP3100</v>
      </c>
      <c r="G9" s="168"/>
    </row>
    <row r="10" spans="1:13" x14ac:dyDescent="0.25">
      <c r="A10" s="21" t="s">
        <v>485</v>
      </c>
      <c r="B10" s="21" t="s">
        <v>823</v>
      </c>
      <c r="C10" s="73">
        <v>380.72</v>
      </c>
      <c r="D10" s="160">
        <v>9</v>
      </c>
      <c r="E10" s="160"/>
      <c r="F10" s="160" t="str">
        <f>VLOOKUP(A10,Data!$A$4:$A$263,1,FALSE)</f>
        <v>CIP3330</v>
      </c>
      <c r="G10" s="168"/>
    </row>
    <row r="11" spans="1:13" x14ac:dyDescent="0.25">
      <c r="A11" s="21" t="s">
        <v>246</v>
      </c>
      <c r="B11" s="21" t="s">
        <v>823</v>
      </c>
      <c r="C11" s="73">
        <v>435.81</v>
      </c>
      <c r="D11" s="160">
        <v>10</v>
      </c>
      <c r="E11" s="160"/>
      <c r="F11" s="160" t="str">
        <f>VLOOKUP(A11,Data!$A$4:$A$263,1,FALSE)</f>
        <v>CIP2276</v>
      </c>
      <c r="G11" s="168"/>
    </row>
    <row r="12" spans="1:13" x14ac:dyDescent="0.25">
      <c r="A12" s="21" t="s">
        <v>318</v>
      </c>
      <c r="B12" s="21" t="s">
        <v>823</v>
      </c>
      <c r="C12" s="73">
        <v>554.34</v>
      </c>
      <c r="D12" s="160">
        <v>11</v>
      </c>
      <c r="E12" s="160"/>
      <c r="F12" s="160" t="str">
        <f>VLOOKUP(A12,Data!$A$4:$A$263,1,FALSE)</f>
        <v>CIP2377</v>
      </c>
      <c r="G12" s="168"/>
    </row>
    <row r="13" spans="1:13" x14ac:dyDescent="0.25">
      <c r="A13" s="21" t="s">
        <v>204</v>
      </c>
      <c r="B13" s="21" t="s">
        <v>823</v>
      </c>
      <c r="C13" s="73">
        <v>663.62</v>
      </c>
      <c r="D13" s="160">
        <v>12</v>
      </c>
      <c r="E13" s="160"/>
      <c r="F13" s="160" t="str">
        <f>VLOOKUP(A13,Data!$A$4:$A$263,1,FALSE)</f>
        <v>CIP2227</v>
      </c>
      <c r="G13" s="168"/>
    </row>
    <row r="14" spans="1:13" x14ac:dyDescent="0.25">
      <c r="A14" s="21" t="s">
        <v>18</v>
      </c>
      <c r="B14" s="21" t="s">
        <v>823</v>
      </c>
      <c r="C14" s="73">
        <v>718.34</v>
      </c>
      <c r="D14" s="160">
        <v>13</v>
      </c>
      <c r="E14" s="160"/>
      <c r="F14" s="160" t="str">
        <f>VLOOKUP(A14,Data!$A$4:$A$263,1,FALSE)</f>
        <v>CIP2002</v>
      </c>
      <c r="G14" s="168"/>
    </row>
    <row r="15" spans="1:13" x14ac:dyDescent="0.25">
      <c r="A15" s="21" t="s">
        <v>292</v>
      </c>
      <c r="B15" s="21" t="s">
        <v>823</v>
      </c>
      <c r="C15" s="73">
        <v>726.44</v>
      </c>
      <c r="D15" s="160">
        <v>14</v>
      </c>
      <c r="E15" s="160"/>
      <c r="F15" s="160" t="str">
        <f>VLOOKUP(A15,Data!$A$4:$A$263,1,FALSE)</f>
        <v>CIP2336</v>
      </c>
      <c r="G15" s="168"/>
    </row>
    <row r="16" spans="1:13" x14ac:dyDescent="0.25">
      <c r="A16" s="21" t="s">
        <v>335</v>
      </c>
      <c r="B16" s="21" t="s">
        <v>823</v>
      </c>
      <c r="C16" s="73">
        <v>740.14</v>
      </c>
      <c r="D16" s="160">
        <v>15</v>
      </c>
      <c r="E16" s="160"/>
      <c r="F16" s="160" t="str">
        <f>VLOOKUP(A16,Data!$A$4:$A$263,1,FALSE)</f>
        <v>CIP3002</v>
      </c>
      <c r="G16" s="168"/>
    </row>
    <row r="17" spans="1:7" x14ac:dyDescent="0.25">
      <c r="A17" s="21" t="s">
        <v>290</v>
      </c>
      <c r="B17" s="21" t="s">
        <v>823</v>
      </c>
      <c r="C17" s="73">
        <v>750.79</v>
      </c>
      <c r="D17" s="160">
        <v>16</v>
      </c>
      <c r="E17" s="160"/>
      <c r="F17" s="160" t="str">
        <f>VLOOKUP(A17,Data!$A$4:$A$263,1,FALSE)</f>
        <v>CIP2333</v>
      </c>
      <c r="G17" s="168"/>
    </row>
    <row r="18" spans="1:7" x14ac:dyDescent="0.25">
      <c r="A18" s="21" t="s">
        <v>228</v>
      </c>
      <c r="B18" s="21" t="s">
        <v>823</v>
      </c>
      <c r="C18" s="73">
        <v>768.69</v>
      </c>
      <c r="D18" s="160">
        <v>17</v>
      </c>
      <c r="E18" s="160"/>
      <c r="F18" s="160" t="str">
        <f>VLOOKUP(A18,Data!$A$4:$A$263,1,FALSE)</f>
        <v>CIP2258</v>
      </c>
      <c r="G18" s="168"/>
    </row>
    <row r="19" spans="1:7" x14ac:dyDescent="0.25">
      <c r="A19" s="21" t="s">
        <v>22</v>
      </c>
      <c r="B19" s="21" t="s">
        <v>823</v>
      </c>
      <c r="C19" s="73">
        <v>835.48</v>
      </c>
      <c r="D19" s="160">
        <v>18</v>
      </c>
      <c r="E19" s="160"/>
      <c r="F19" s="160" t="str">
        <f>VLOOKUP(A19,Data!$A$4:$A$263,1,FALSE)</f>
        <v>CIP2006</v>
      </c>
      <c r="G19" s="168"/>
    </row>
    <row r="20" spans="1:7" x14ac:dyDescent="0.25">
      <c r="A20" s="21" t="s">
        <v>385</v>
      </c>
      <c r="B20" s="21" t="s">
        <v>823</v>
      </c>
      <c r="C20" s="73">
        <v>843.22</v>
      </c>
      <c r="D20" s="160">
        <v>19</v>
      </c>
      <c r="E20" s="160"/>
      <c r="F20" s="160" t="str">
        <f>VLOOKUP(A20,Data!$A$4:$A$263,1,FALSE)</f>
        <v>CIP3048</v>
      </c>
      <c r="G20" s="168"/>
    </row>
    <row r="21" spans="1:7" x14ac:dyDescent="0.25">
      <c r="A21" s="21" t="s">
        <v>64</v>
      </c>
      <c r="B21" s="21" t="s">
        <v>823</v>
      </c>
      <c r="C21" s="73">
        <v>897.51</v>
      </c>
      <c r="D21" s="160">
        <v>20</v>
      </c>
      <c r="E21" s="160"/>
      <c r="F21" s="160" t="str">
        <f>VLOOKUP(A21,Data!$A$4:$A$263,1,FALSE)</f>
        <v>CIP2057</v>
      </c>
      <c r="G21" s="168"/>
    </row>
    <row r="22" spans="1:7" x14ac:dyDescent="0.25">
      <c r="A22" s="21" t="s">
        <v>250</v>
      </c>
      <c r="B22" s="21" t="s">
        <v>823</v>
      </c>
      <c r="C22" s="73">
        <v>914.38</v>
      </c>
      <c r="D22" s="160">
        <v>21</v>
      </c>
      <c r="E22" s="160"/>
      <c r="F22" s="160" t="str">
        <f>VLOOKUP(A22,Data!$A$4:$A$263,1,FALSE)</f>
        <v>CIP2278</v>
      </c>
      <c r="G22" s="168"/>
    </row>
    <row r="23" spans="1:7" x14ac:dyDescent="0.25">
      <c r="A23" s="21" t="s">
        <v>316</v>
      </c>
      <c r="B23" s="21" t="s">
        <v>823</v>
      </c>
      <c r="C23" s="73">
        <v>951.51</v>
      </c>
      <c r="D23" s="160">
        <v>22</v>
      </c>
      <c r="E23" s="160"/>
      <c r="F23" s="160" t="str">
        <f>VLOOKUP(A23,Data!$A$4:$A$263,1,FALSE)</f>
        <v>CIP2375</v>
      </c>
      <c r="G23" s="168"/>
    </row>
    <row r="24" spans="1:7" x14ac:dyDescent="0.25">
      <c r="A24" s="21" t="s">
        <v>302</v>
      </c>
      <c r="B24" s="21" t="s">
        <v>823</v>
      </c>
      <c r="C24" s="73">
        <v>971.2</v>
      </c>
      <c r="D24" s="160">
        <v>23</v>
      </c>
      <c r="E24" s="160"/>
      <c r="F24" s="160" t="str">
        <f>VLOOKUP(A24,Data!$A$4:$A$263,1,FALSE)</f>
        <v>CIP2358</v>
      </c>
      <c r="G24" s="168"/>
    </row>
    <row r="25" spans="1:7" x14ac:dyDescent="0.25">
      <c r="A25" s="21" t="s">
        <v>212</v>
      </c>
      <c r="B25" s="21" t="s">
        <v>823</v>
      </c>
      <c r="C25" s="73">
        <v>982.1</v>
      </c>
      <c r="D25" s="160">
        <v>24</v>
      </c>
      <c r="E25" s="160"/>
      <c r="F25" s="160" t="str">
        <f>VLOOKUP(A25,Data!$A$4:$A$263,1,FALSE)</f>
        <v>CIP2242</v>
      </c>
      <c r="G25" s="168"/>
    </row>
    <row r="26" spans="1:7" x14ac:dyDescent="0.25">
      <c r="A26" s="21" t="s">
        <v>284</v>
      </c>
      <c r="B26" s="21" t="s">
        <v>823</v>
      </c>
      <c r="C26" s="73">
        <v>1003.25</v>
      </c>
      <c r="D26" s="160">
        <v>25</v>
      </c>
      <c r="E26" s="160"/>
      <c r="F26" s="160" t="str">
        <f>VLOOKUP(A26,Data!$A$4:$A$263,1,FALSE)</f>
        <v>CIP2326</v>
      </c>
      <c r="G26" s="168"/>
    </row>
    <row r="27" spans="1:7" x14ac:dyDescent="0.25">
      <c r="A27" s="21" t="s">
        <v>190</v>
      </c>
      <c r="B27" s="21" t="s">
        <v>823</v>
      </c>
      <c r="C27" s="73">
        <v>1017.71</v>
      </c>
      <c r="D27" s="160">
        <v>26</v>
      </c>
      <c r="E27" s="160"/>
      <c r="F27" s="160" t="str">
        <f>VLOOKUP(A27,Data!$A$4:$A$263,1,FALSE)</f>
        <v>CIP2202</v>
      </c>
      <c r="G27" s="168"/>
    </row>
    <row r="28" spans="1:7" x14ac:dyDescent="0.25">
      <c r="A28" s="21" t="s">
        <v>300</v>
      </c>
      <c r="B28" s="21" t="s">
        <v>823</v>
      </c>
      <c r="C28" s="73">
        <v>1082.07</v>
      </c>
      <c r="D28" s="160">
        <v>27</v>
      </c>
      <c r="E28" s="160"/>
      <c r="F28" s="160" t="str">
        <f>VLOOKUP(A28,Data!$A$4:$A$263,1,FALSE)</f>
        <v>CIP2351</v>
      </c>
      <c r="G28" s="168"/>
    </row>
    <row r="29" spans="1:7" x14ac:dyDescent="0.25">
      <c r="A29" s="21" t="s">
        <v>168</v>
      </c>
      <c r="B29" s="21" t="s">
        <v>823</v>
      </c>
      <c r="C29" s="73">
        <v>1115.76</v>
      </c>
      <c r="D29" s="160">
        <v>28</v>
      </c>
      <c r="E29" s="160"/>
      <c r="F29" s="160" t="str">
        <f>VLOOKUP(A29,Data!$A$4:$A$263,1,FALSE)</f>
        <v>CIP2175</v>
      </c>
      <c r="G29" s="168"/>
    </row>
    <row r="30" spans="1:7" x14ac:dyDescent="0.25">
      <c r="A30" s="21" t="s">
        <v>100</v>
      </c>
      <c r="B30" s="21" t="s">
        <v>823</v>
      </c>
      <c r="C30" s="73">
        <v>1121.73</v>
      </c>
      <c r="D30" s="160">
        <v>29</v>
      </c>
      <c r="E30" s="160"/>
      <c r="F30" s="160" t="str">
        <f>VLOOKUP(A30,Data!$A$4:$A$263,1,FALSE)</f>
        <v>CIP2095</v>
      </c>
      <c r="G30" s="168"/>
    </row>
    <row r="31" spans="1:7" x14ac:dyDescent="0.25">
      <c r="A31" s="21" t="s">
        <v>154</v>
      </c>
      <c r="B31" s="21" t="s">
        <v>823</v>
      </c>
      <c r="C31" s="73">
        <v>1121.78</v>
      </c>
      <c r="D31" s="160">
        <v>30</v>
      </c>
      <c r="E31" s="160"/>
      <c r="F31" s="160" t="str">
        <f>VLOOKUP(A31,Data!$A$4:$A$263,1,FALSE)</f>
        <v>CIP2159</v>
      </c>
      <c r="G31" s="168"/>
    </row>
    <row r="32" spans="1:7" x14ac:dyDescent="0.25">
      <c r="A32" s="21" t="s">
        <v>148</v>
      </c>
      <c r="B32" s="21" t="s">
        <v>823</v>
      </c>
      <c r="C32" s="73">
        <v>1162.21</v>
      </c>
      <c r="D32" s="160">
        <v>31</v>
      </c>
      <c r="E32" s="160"/>
      <c r="F32" s="160" t="str">
        <f>VLOOKUP(A32,Data!$A$4:$A$263,1,FALSE)</f>
        <v>CIP2151</v>
      </c>
      <c r="G32" s="168"/>
    </row>
    <row r="33" spans="1:7" x14ac:dyDescent="0.25">
      <c r="A33" s="21" t="s">
        <v>52</v>
      </c>
      <c r="B33" s="21" t="s">
        <v>823</v>
      </c>
      <c r="C33" s="73">
        <v>1180.7</v>
      </c>
      <c r="D33" s="160">
        <v>32</v>
      </c>
      <c r="E33" s="160"/>
      <c r="F33" s="160" t="str">
        <f>VLOOKUP(A33,Data!$A$4:$A$263,1,FALSE)</f>
        <v>CIP2048</v>
      </c>
      <c r="G33" s="168"/>
    </row>
    <row r="34" spans="1:7" x14ac:dyDescent="0.25">
      <c r="A34" s="21" t="s">
        <v>70</v>
      </c>
      <c r="B34" s="21" t="s">
        <v>823</v>
      </c>
      <c r="C34" s="73">
        <v>1202.3</v>
      </c>
      <c r="D34" s="160">
        <v>33</v>
      </c>
      <c r="E34" s="160"/>
      <c r="F34" s="160" t="str">
        <f>VLOOKUP(A34,Data!$A$4:$A$263,1,FALSE)</f>
        <v>CIP2061</v>
      </c>
      <c r="G34" s="168"/>
    </row>
    <row r="35" spans="1:7" x14ac:dyDescent="0.25">
      <c r="A35" s="21" t="s">
        <v>192</v>
      </c>
      <c r="B35" s="21" t="s">
        <v>823</v>
      </c>
      <c r="C35" s="73">
        <v>1211.53</v>
      </c>
      <c r="D35" s="160">
        <v>34</v>
      </c>
      <c r="E35" s="160"/>
      <c r="F35" s="160" t="str">
        <f>VLOOKUP(A35,Data!$A$4:$A$263,1,FALSE)</f>
        <v>CIP2210</v>
      </c>
      <c r="G35" s="168"/>
    </row>
    <row r="36" spans="1:7" x14ac:dyDescent="0.25">
      <c r="A36" s="21" t="s">
        <v>294</v>
      </c>
      <c r="B36" s="21" t="s">
        <v>823</v>
      </c>
      <c r="C36" s="73">
        <v>1241.3600000000001</v>
      </c>
      <c r="D36" s="160">
        <v>35</v>
      </c>
      <c r="E36" s="160"/>
      <c r="F36" s="160" t="str">
        <f>VLOOKUP(A36,Data!$A$4:$A$263,1,FALSE)</f>
        <v>CIP2338</v>
      </c>
      <c r="G36" s="168"/>
    </row>
    <row r="37" spans="1:7" x14ac:dyDescent="0.25">
      <c r="A37" s="21" t="s">
        <v>272</v>
      </c>
      <c r="B37" s="21" t="s">
        <v>823</v>
      </c>
      <c r="C37" s="73">
        <v>1268.1600000000001</v>
      </c>
      <c r="D37" s="160">
        <v>36</v>
      </c>
      <c r="E37" s="160"/>
      <c r="F37" s="160" t="str">
        <f>VLOOKUP(A37,Data!$A$4:$A$263,1,FALSE)</f>
        <v>CIP2307</v>
      </c>
      <c r="G37" s="168"/>
    </row>
    <row r="38" spans="1:7" x14ac:dyDescent="0.25">
      <c r="A38" s="21" t="s">
        <v>144</v>
      </c>
      <c r="B38" s="21" t="s">
        <v>823</v>
      </c>
      <c r="C38" s="73">
        <v>1285.57</v>
      </c>
      <c r="D38" s="160">
        <v>37</v>
      </c>
      <c r="E38" s="160"/>
      <c r="F38" s="160" t="str">
        <f>VLOOKUP(A38,Data!$A$4:$A$263,1,FALSE)</f>
        <v>CIP2149</v>
      </c>
      <c r="G38" s="168"/>
    </row>
    <row r="39" spans="1:7" x14ac:dyDescent="0.25">
      <c r="A39" s="21" t="s">
        <v>142</v>
      </c>
      <c r="B39" s="21" t="s">
        <v>823</v>
      </c>
      <c r="C39" s="73">
        <v>1294.53</v>
      </c>
      <c r="D39" s="160">
        <v>38</v>
      </c>
      <c r="E39" s="160"/>
      <c r="F39" s="160" t="str">
        <f>VLOOKUP(A39,Data!$A$4:$A$263,1,FALSE)</f>
        <v>CIP2146</v>
      </c>
      <c r="G39" s="168"/>
    </row>
    <row r="40" spans="1:7" x14ac:dyDescent="0.25">
      <c r="A40" s="21" t="s">
        <v>96</v>
      </c>
      <c r="B40" s="21" t="s">
        <v>823</v>
      </c>
      <c r="C40" s="73">
        <v>1314.38</v>
      </c>
      <c r="D40" s="160">
        <v>39</v>
      </c>
      <c r="E40" s="160"/>
      <c r="F40" s="160" t="str">
        <f>VLOOKUP(A40,Data!$A$4:$A$263,1,FALSE)</f>
        <v>CIP2091</v>
      </c>
      <c r="G40" s="168"/>
    </row>
    <row r="41" spans="1:7" x14ac:dyDescent="0.25">
      <c r="A41" s="21" t="s">
        <v>270</v>
      </c>
      <c r="B41" s="21" t="s">
        <v>823</v>
      </c>
      <c r="C41" s="73">
        <v>1323.05</v>
      </c>
      <c r="D41" s="160">
        <v>40</v>
      </c>
      <c r="E41" s="160"/>
      <c r="F41" s="160" t="str">
        <f>VLOOKUP(A41,Data!$A$4:$A$263,1,FALSE)</f>
        <v>CIP2306</v>
      </c>
      <c r="G41" s="168"/>
    </row>
    <row r="42" spans="1:7" x14ac:dyDescent="0.25">
      <c r="A42" s="21" t="s">
        <v>222</v>
      </c>
      <c r="B42" s="21" t="s">
        <v>823</v>
      </c>
      <c r="C42" s="73">
        <v>1327.06</v>
      </c>
      <c r="D42" s="160">
        <v>41</v>
      </c>
      <c r="E42" s="160"/>
      <c r="F42" s="160" t="str">
        <f>VLOOKUP(A42,Data!$A$4:$A$263,1,FALSE)</f>
        <v>CIP2254</v>
      </c>
      <c r="G42" s="168"/>
    </row>
    <row r="43" spans="1:7" x14ac:dyDescent="0.25">
      <c r="A43" s="21" t="s">
        <v>82</v>
      </c>
      <c r="B43" s="21" t="s">
        <v>823</v>
      </c>
      <c r="C43" s="73">
        <v>1398.45</v>
      </c>
      <c r="D43" s="160">
        <v>42</v>
      </c>
      <c r="E43" s="160"/>
      <c r="F43" s="160" t="str">
        <f>VLOOKUP(A43,Data!$A$4:$A$263,1,FALSE)</f>
        <v>CIP2080</v>
      </c>
      <c r="G43" s="168"/>
    </row>
    <row r="44" spans="1:7" x14ac:dyDescent="0.25">
      <c r="A44" s="21" t="s">
        <v>256</v>
      </c>
      <c r="B44" s="21" t="s">
        <v>823</v>
      </c>
      <c r="C44" s="73">
        <v>1419.91</v>
      </c>
      <c r="D44" s="160">
        <v>43</v>
      </c>
      <c r="E44" s="160"/>
      <c r="F44" s="160" t="str">
        <f>VLOOKUP(A44,Data!$A$4:$A$263,1,FALSE)</f>
        <v>CIP2285</v>
      </c>
      <c r="G44" s="168"/>
    </row>
    <row r="45" spans="1:7" x14ac:dyDescent="0.25">
      <c r="A45" s="21" t="s">
        <v>136</v>
      </c>
      <c r="B45" s="21" t="s">
        <v>823</v>
      </c>
      <c r="C45" s="73">
        <v>1424.59</v>
      </c>
      <c r="D45" s="160">
        <v>44</v>
      </c>
      <c r="E45" s="160"/>
      <c r="F45" s="160" t="str">
        <f>VLOOKUP(A45,Data!$A$4:$A$263,1,FALSE)</f>
        <v>CIP2139</v>
      </c>
      <c r="G45" s="168"/>
    </row>
    <row r="46" spans="1:7" x14ac:dyDescent="0.25">
      <c r="A46" s="21" t="s">
        <v>308</v>
      </c>
      <c r="B46" s="21" t="s">
        <v>823</v>
      </c>
      <c r="C46" s="73">
        <v>1427.55</v>
      </c>
      <c r="D46" s="160">
        <v>45</v>
      </c>
      <c r="E46" s="160"/>
      <c r="F46" s="160" t="str">
        <f>VLOOKUP(A46,Data!$A$4:$A$263,1,FALSE)</f>
        <v>CIP2362</v>
      </c>
      <c r="G46" s="168"/>
    </row>
    <row r="47" spans="1:7" x14ac:dyDescent="0.25">
      <c r="A47" s="21" t="s">
        <v>262</v>
      </c>
      <c r="B47" s="21" t="s">
        <v>823</v>
      </c>
      <c r="C47" s="73">
        <v>1466.94</v>
      </c>
      <c r="D47" s="160">
        <v>46</v>
      </c>
      <c r="E47" s="160"/>
      <c r="F47" s="160" t="str">
        <f>VLOOKUP(A47,Data!$A$4:$A$263,1,FALSE)</f>
        <v>CIP2289</v>
      </c>
      <c r="G47" s="168"/>
    </row>
    <row r="48" spans="1:7" x14ac:dyDescent="0.25">
      <c r="A48" s="21" t="s">
        <v>361</v>
      </c>
      <c r="B48" s="21" t="s">
        <v>823</v>
      </c>
      <c r="C48" s="73">
        <v>1511.76</v>
      </c>
      <c r="D48" s="160">
        <v>47</v>
      </c>
      <c r="E48" s="160"/>
      <c r="F48" s="160" t="str">
        <f>VLOOKUP(A48,Data!$A$4:$A$263,1,FALSE)</f>
        <v>CIP3032</v>
      </c>
      <c r="G48" s="168"/>
    </row>
    <row r="49" spans="1:7" x14ac:dyDescent="0.25">
      <c r="C49" s="73"/>
      <c r="D49" s="160">
        <v>48</v>
      </c>
      <c r="E49" s="160"/>
      <c r="F49" s="160"/>
      <c r="G49" s="168"/>
    </row>
    <row r="50" spans="1:7" x14ac:dyDescent="0.25">
      <c r="C50" s="73"/>
      <c r="D50" s="160">
        <v>49</v>
      </c>
      <c r="E50" s="160"/>
      <c r="F50" s="160"/>
      <c r="G50" s="168"/>
    </row>
    <row r="51" spans="1:7" x14ac:dyDescent="0.25">
      <c r="C51" s="73"/>
      <c r="D51" s="160">
        <v>50</v>
      </c>
      <c r="E51" s="160"/>
      <c r="F51" s="160"/>
      <c r="G51" s="168"/>
    </row>
    <row r="52" spans="1:7" x14ac:dyDescent="0.25">
      <c r="C52" s="73"/>
      <c r="D52" s="160">
        <v>51</v>
      </c>
      <c r="E52" s="160"/>
      <c r="F52" s="160"/>
      <c r="G52" s="168"/>
    </row>
    <row r="53" spans="1:7" x14ac:dyDescent="0.25">
      <c r="C53" s="73"/>
      <c r="D53" s="160">
        <v>52</v>
      </c>
      <c r="E53" s="160"/>
      <c r="F53" s="160"/>
      <c r="G53" s="168"/>
    </row>
    <row r="54" spans="1:7" x14ac:dyDescent="0.25">
      <c r="C54" s="73"/>
      <c r="D54" s="160">
        <v>53</v>
      </c>
      <c r="E54" s="160"/>
      <c r="F54" s="160"/>
      <c r="G54" s="168"/>
    </row>
    <row r="55" spans="1:7" x14ac:dyDescent="0.25">
      <c r="C55" s="73"/>
      <c r="D55" s="160">
        <v>54</v>
      </c>
      <c r="E55" s="160"/>
      <c r="F55" s="160"/>
      <c r="G55" s="168"/>
    </row>
    <row r="56" spans="1:7" x14ac:dyDescent="0.25">
      <c r="C56" s="73"/>
      <c r="D56" s="160">
        <v>55</v>
      </c>
      <c r="E56" s="160"/>
      <c r="F56" s="160"/>
      <c r="G56" s="168"/>
    </row>
    <row r="57" spans="1:7" x14ac:dyDescent="0.25">
      <c r="C57" s="73"/>
      <c r="D57" s="160">
        <v>56</v>
      </c>
      <c r="E57" s="160"/>
      <c r="F57" s="160"/>
      <c r="G57" s="168"/>
    </row>
    <row r="58" spans="1:7" x14ac:dyDescent="0.25">
      <c r="C58" s="73"/>
      <c r="D58" s="160">
        <v>57</v>
      </c>
      <c r="E58" s="160"/>
      <c r="F58" s="160"/>
      <c r="G58" s="168"/>
    </row>
    <row r="59" spans="1:7" x14ac:dyDescent="0.25">
      <c r="A59" s="21" t="s">
        <v>84</v>
      </c>
      <c r="B59" s="21" t="s">
        <v>824</v>
      </c>
      <c r="C59" s="73">
        <v>326.55</v>
      </c>
      <c r="D59" s="160">
        <v>58</v>
      </c>
      <c r="E59" s="160"/>
      <c r="F59" s="160" t="str">
        <f>VLOOKUP(A59,Data!$A$4:$A$263,1,FALSE)</f>
        <v>CIP2082</v>
      </c>
      <c r="G59" s="168"/>
    </row>
    <row r="60" spans="1:7" x14ac:dyDescent="0.25">
      <c r="A60" s="21" t="s">
        <v>54</v>
      </c>
      <c r="B60" s="21" t="s">
        <v>824</v>
      </c>
      <c r="C60" s="73">
        <v>413.94</v>
      </c>
      <c r="D60" s="160">
        <v>59</v>
      </c>
      <c r="E60" s="160"/>
      <c r="F60" s="160" t="str">
        <f>VLOOKUP(A60,Data!$A$4:$A$263,1,FALSE)</f>
        <v>CIP2049</v>
      </c>
      <c r="G60" s="168"/>
    </row>
    <row r="61" spans="1:7" x14ac:dyDescent="0.25">
      <c r="A61" s="21" t="s">
        <v>230</v>
      </c>
      <c r="B61" s="21" t="s">
        <v>824</v>
      </c>
      <c r="C61" s="73">
        <v>564.04</v>
      </c>
      <c r="D61" s="160">
        <v>60</v>
      </c>
      <c r="E61" s="160"/>
      <c r="F61" s="160" t="str">
        <f>VLOOKUP(A61,Data!$A$4:$A$263,1,FALSE)</f>
        <v>CIP2260</v>
      </c>
      <c r="G61" s="168"/>
    </row>
    <row r="62" spans="1:7" x14ac:dyDescent="0.25">
      <c r="A62" s="21" t="s">
        <v>124</v>
      </c>
      <c r="B62" s="21" t="s">
        <v>824</v>
      </c>
      <c r="C62" s="73">
        <v>838.4</v>
      </c>
      <c r="D62" s="160">
        <v>61</v>
      </c>
      <c r="E62" s="160"/>
      <c r="F62" s="160" t="str">
        <f>VLOOKUP(A62,Data!$A$4:$A$263,1,FALSE)</f>
        <v>CIP2124</v>
      </c>
      <c r="G62" s="168"/>
    </row>
    <row r="63" spans="1:7" x14ac:dyDescent="0.25">
      <c r="A63" s="21" t="s">
        <v>451</v>
      </c>
      <c r="B63" s="21" t="s">
        <v>824</v>
      </c>
      <c r="C63" s="73">
        <v>897.57</v>
      </c>
      <c r="D63" s="160">
        <v>62</v>
      </c>
      <c r="E63" s="160"/>
      <c r="F63" s="160" t="str">
        <f>VLOOKUP(A63,Data!$A$4:$A$263,1,FALSE)</f>
        <v>CIP3151</v>
      </c>
      <c r="G63" s="168"/>
    </row>
    <row r="64" spans="1:7" x14ac:dyDescent="0.25">
      <c r="A64" s="21" t="s">
        <v>226</v>
      </c>
      <c r="B64" s="21" t="s">
        <v>824</v>
      </c>
      <c r="C64" s="73">
        <v>909.88</v>
      </c>
      <c r="D64" s="160">
        <v>63</v>
      </c>
      <c r="E64" s="160"/>
      <c r="F64" s="160" t="str">
        <f>VLOOKUP(A64,Data!$A$4:$A$263,1,FALSE)</f>
        <v>CIP2257</v>
      </c>
      <c r="G64" s="168"/>
    </row>
    <row r="65" spans="1:7" x14ac:dyDescent="0.25">
      <c r="A65" s="21" t="s">
        <v>210</v>
      </c>
      <c r="B65" s="21" t="s">
        <v>824</v>
      </c>
      <c r="C65" s="73">
        <v>1046.02</v>
      </c>
      <c r="D65" s="160">
        <v>64</v>
      </c>
      <c r="E65" s="160"/>
      <c r="F65" s="160" t="str">
        <f>VLOOKUP(A65,Data!$A$4:$A$263,1,FALSE)</f>
        <v>CIP2239</v>
      </c>
      <c r="G65" s="168"/>
    </row>
    <row r="66" spans="1:7" x14ac:dyDescent="0.25">
      <c r="A66" s="21" t="s">
        <v>16</v>
      </c>
      <c r="B66" s="21" t="s">
        <v>824</v>
      </c>
      <c r="C66" s="73">
        <v>1066.96</v>
      </c>
      <c r="D66" s="160">
        <v>65</v>
      </c>
      <c r="E66" s="160"/>
      <c r="F66" s="160" t="str">
        <f>VLOOKUP(A66,Data!$A$4:$A$263,1,FALSE)</f>
        <v>CIP2000</v>
      </c>
      <c r="G66" s="168"/>
    </row>
    <row r="67" spans="1:7" x14ac:dyDescent="0.25">
      <c r="A67" s="21" t="s">
        <v>449</v>
      </c>
      <c r="B67" s="21" t="s">
        <v>824</v>
      </c>
      <c r="C67" s="73">
        <v>1069.1400000000001</v>
      </c>
      <c r="D67" s="160">
        <v>66</v>
      </c>
      <c r="E67" s="160"/>
      <c r="F67" s="160" t="str">
        <f>VLOOKUP(A67,Data!$A$4:$A$263,1,FALSE)</f>
        <v>CIP3110</v>
      </c>
      <c r="G67" s="168"/>
    </row>
    <row r="68" spans="1:7" x14ac:dyDescent="0.25">
      <c r="A68" s="21" t="s">
        <v>387</v>
      </c>
      <c r="B68" s="21" t="s">
        <v>824</v>
      </c>
      <c r="C68" s="73">
        <v>1071.7</v>
      </c>
      <c r="D68" s="160">
        <v>67</v>
      </c>
      <c r="E68" s="160"/>
      <c r="F68" s="160" t="str">
        <f>VLOOKUP(A68,Data!$A$4:$A$263,1,FALSE)</f>
        <v>CIP3050</v>
      </c>
      <c r="G68" s="168"/>
    </row>
    <row r="69" spans="1:7" x14ac:dyDescent="0.25">
      <c r="A69" s="21" t="s">
        <v>244</v>
      </c>
      <c r="B69" s="21" t="s">
        <v>824</v>
      </c>
      <c r="C69" s="73">
        <v>1101.23</v>
      </c>
      <c r="D69" s="160">
        <v>68</v>
      </c>
      <c r="E69" s="160"/>
      <c r="F69" s="160" t="str">
        <f>VLOOKUP(A69,Data!$A$4:$A$263,1,FALSE)</f>
        <v>CIP2275</v>
      </c>
      <c r="G69" s="168"/>
    </row>
    <row r="70" spans="1:7" x14ac:dyDescent="0.25">
      <c r="A70" s="21" t="s">
        <v>306</v>
      </c>
      <c r="B70" s="21" t="s">
        <v>824</v>
      </c>
      <c r="C70" s="73">
        <v>1139.03</v>
      </c>
      <c r="D70" s="160">
        <v>69</v>
      </c>
      <c r="E70" s="160"/>
      <c r="F70" s="160" t="str">
        <f>VLOOKUP(A70,Data!$A$4:$A$263,1,FALSE)</f>
        <v>CIP2361</v>
      </c>
      <c r="G70" s="168"/>
    </row>
    <row r="71" spans="1:7" x14ac:dyDescent="0.25">
      <c r="A71" s="21" t="s">
        <v>140</v>
      </c>
      <c r="B71" s="21" t="s">
        <v>824</v>
      </c>
      <c r="C71" s="73">
        <v>1148.3700000000001</v>
      </c>
      <c r="D71" s="160">
        <v>70</v>
      </c>
      <c r="E71" s="160"/>
      <c r="F71" s="160" t="str">
        <f>VLOOKUP(A71,Data!$A$4:$A$263,1,FALSE)</f>
        <v>CIP2142</v>
      </c>
      <c r="G71" s="168"/>
    </row>
    <row r="72" spans="1:7" x14ac:dyDescent="0.25">
      <c r="A72" s="21" t="s">
        <v>254</v>
      </c>
      <c r="B72" s="21" t="s">
        <v>824</v>
      </c>
      <c r="C72" s="73">
        <v>1152.5899999999999</v>
      </c>
      <c r="D72" s="160">
        <v>71</v>
      </c>
      <c r="E72" s="160"/>
      <c r="F72" s="160" t="str">
        <f>VLOOKUP(A72,Data!$A$4:$A$263,1,FALSE)</f>
        <v>CIP2283</v>
      </c>
      <c r="G72" s="168"/>
    </row>
    <row r="73" spans="1:7" x14ac:dyDescent="0.25">
      <c r="A73" s="21" t="s">
        <v>68</v>
      </c>
      <c r="B73" s="21" t="s">
        <v>824</v>
      </c>
      <c r="C73" s="73">
        <v>1184.53</v>
      </c>
      <c r="D73" s="160">
        <v>72</v>
      </c>
      <c r="E73" s="160"/>
      <c r="F73" s="160" t="str">
        <f>VLOOKUP(A73,Data!$A$4:$A$263,1,FALSE)</f>
        <v>CIP2060</v>
      </c>
      <c r="G73" s="168"/>
    </row>
    <row r="74" spans="1:7" x14ac:dyDescent="0.25">
      <c r="A74" s="21" t="s">
        <v>286</v>
      </c>
      <c r="B74" s="21" t="s">
        <v>824</v>
      </c>
      <c r="C74" s="73">
        <v>1194.08</v>
      </c>
      <c r="D74" s="160">
        <v>73</v>
      </c>
      <c r="E74" s="160"/>
      <c r="F74" s="160" t="str">
        <f>VLOOKUP(A74,Data!$A$4:$A$263,1,FALSE)</f>
        <v>CIP2329</v>
      </c>
      <c r="G74" s="168"/>
    </row>
    <row r="75" spans="1:7" x14ac:dyDescent="0.25">
      <c r="A75" s="21" t="s">
        <v>298</v>
      </c>
      <c r="B75" s="21" t="s">
        <v>824</v>
      </c>
      <c r="C75" s="73">
        <v>1194.98</v>
      </c>
      <c r="D75" s="160">
        <v>74</v>
      </c>
      <c r="E75" s="160"/>
      <c r="F75" s="160" t="str">
        <f>VLOOKUP(A75,Data!$A$4:$A$263,1,FALSE)</f>
        <v>CIP2349</v>
      </c>
      <c r="G75" s="168"/>
    </row>
    <row r="76" spans="1:7" x14ac:dyDescent="0.25">
      <c r="A76" s="21" t="s">
        <v>288</v>
      </c>
      <c r="B76" s="21" t="s">
        <v>824</v>
      </c>
      <c r="C76" s="73">
        <v>1272.99</v>
      </c>
      <c r="D76" s="160">
        <v>75</v>
      </c>
      <c r="E76" s="160"/>
      <c r="F76" s="160" t="str">
        <f>VLOOKUP(A76,Data!$A$4:$A$263,1,FALSE)</f>
        <v>CIP2332</v>
      </c>
      <c r="G76" s="168"/>
    </row>
    <row r="77" spans="1:7" x14ac:dyDescent="0.25">
      <c r="A77" s="21" t="s">
        <v>349</v>
      </c>
      <c r="B77" s="21" t="s">
        <v>824</v>
      </c>
      <c r="C77" s="73">
        <v>1291.1500000000001</v>
      </c>
      <c r="D77" s="160">
        <v>76</v>
      </c>
      <c r="E77" s="160"/>
      <c r="F77" s="160" t="str">
        <f>VLOOKUP(A77,Data!$A$4:$A$263,1,FALSE)</f>
        <v>CIP3019</v>
      </c>
      <c r="G77" s="168"/>
    </row>
    <row r="78" spans="1:7" x14ac:dyDescent="0.25">
      <c r="A78" s="21" t="s">
        <v>166</v>
      </c>
      <c r="B78" s="21" t="s">
        <v>824</v>
      </c>
      <c r="C78" s="73">
        <v>1316.31</v>
      </c>
      <c r="D78" s="160">
        <v>77</v>
      </c>
      <c r="E78" s="160"/>
      <c r="F78" s="160" t="str">
        <f>VLOOKUP(A78,Data!$A$4:$A$263,1,FALSE)</f>
        <v>CIP2174</v>
      </c>
      <c r="G78" s="168"/>
    </row>
    <row r="79" spans="1:7" x14ac:dyDescent="0.25">
      <c r="A79" s="21" t="s">
        <v>80</v>
      </c>
      <c r="B79" s="21" t="s">
        <v>824</v>
      </c>
      <c r="C79" s="73">
        <v>1349.21</v>
      </c>
      <c r="D79" s="160">
        <v>78</v>
      </c>
      <c r="E79" s="160"/>
      <c r="F79" s="160" t="str">
        <f>VLOOKUP(A79,Data!$A$4:$A$263,1,FALSE)</f>
        <v>CIP2079</v>
      </c>
      <c r="G79" s="168"/>
    </row>
    <row r="80" spans="1:7" x14ac:dyDescent="0.25">
      <c r="A80" s="21" t="s">
        <v>110</v>
      </c>
      <c r="B80" s="21" t="s">
        <v>824</v>
      </c>
      <c r="C80" s="73">
        <v>1359.3700000000001</v>
      </c>
      <c r="D80" s="160">
        <v>79</v>
      </c>
      <c r="E80" s="160"/>
      <c r="F80" s="160" t="str">
        <f>VLOOKUP(A80,Data!$A$4:$A$263,1,FALSE)</f>
        <v>CIP2104</v>
      </c>
      <c r="G80" s="168"/>
    </row>
    <row r="81" spans="1:7" x14ac:dyDescent="0.25">
      <c r="A81" s="21" t="s">
        <v>20</v>
      </c>
      <c r="B81" s="21" t="s">
        <v>824</v>
      </c>
      <c r="C81" s="73">
        <v>1383.33</v>
      </c>
      <c r="D81" s="160">
        <v>80</v>
      </c>
      <c r="E81" s="160"/>
      <c r="F81" s="160" t="str">
        <f>VLOOKUP(A81,Data!$A$4:$A$263,1,FALSE)</f>
        <v>CIP2003</v>
      </c>
      <c r="G81" s="168"/>
    </row>
    <row r="82" spans="1:7" x14ac:dyDescent="0.25">
      <c r="A82" s="21" t="s">
        <v>152</v>
      </c>
      <c r="B82" s="21" t="s">
        <v>824</v>
      </c>
      <c r="C82" s="73">
        <v>1398.14</v>
      </c>
      <c r="D82" s="160">
        <v>81</v>
      </c>
      <c r="E82" s="160"/>
      <c r="F82" s="160" t="str">
        <f>VLOOKUP(A82,Data!$A$4:$A$263,1,FALSE)</f>
        <v>CIP2157</v>
      </c>
      <c r="G82" s="168"/>
    </row>
    <row r="83" spans="1:7" x14ac:dyDescent="0.25">
      <c r="A83" s="21" t="s">
        <v>94</v>
      </c>
      <c r="B83" s="21" t="s">
        <v>824</v>
      </c>
      <c r="C83" s="73">
        <v>1459.95</v>
      </c>
      <c r="D83" s="160">
        <v>82</v>
      </c>
      <c r="E83" s="160"/>
      <c r="F83" s="160" t="str">
        <f>VLOOKUP(A83,Data!$A$4:$A$263,1,FALSE)</f>
        <v>CIP2089</v>
      </c>
      <c r="G83" s="168"/>
    </row>
    <row r="84" spans="1:7" x14ac:dyDescent="0.25">
      <c r="A84" s="21" t="s">
        <v>138</v>
      </c>
      <c r="B84" s="21" t="s">
        <v>824</v>
      </c>
      <c r="C84" s="73">
        <v>1461.82</v>
      </c>
      <c r="D84" s="160">
        <v>83</v>
      </c>
      <c r="E84" s="160"/>
      <c r="F84" s="160" t="str">
        <f>VLOOKUP(A84,Data!$A$4:$A$263,1,FALSE)</f>
        <v>CIP2141</v>
      </c>
      <c r="G84" s="168"/>
    </row>
    <row r="85" spans="1:7" x14ac:dyDescent="0.25">
      <c r="A85" s="21" t="s">
        <v>258</v>
      </c>
      <c r="B85" s="21" t="s">
        <v>824</v>
      </c>
      <c r="C85" s="73">
        <v>1487.72</v>
      </c>
      <c r="D85" s="160">
        <v>84</v>
      </c>
      <c r="E85" s="160"/>
      <c r="F85" s="160" t="str">
        <f>VLOOKUP(A85,Data!$A$4:$A$263,1,FALSE)</f>
        <v>CIP2286</v>
      </c>
      <c r="G85" s="168"/>
    </row>
    <row r="86" spans="1:7" x14ac:dyDescent="0.25">
      <c r="A86" s="21" t="s">
        <v>441</v>
      </c>
      <c r="B86" s="21" t="s">
        <v>824</v>
      </c>
      <c r="C86" s="73">
        <v>1491.1100000000001</v>
      </c>
      <c r="D86" s="160">
        <v>85</v>
      </c>
      <c r="E86" s="160"/>
      <c r="F86" s="160" t="str">
        <f>VLOOKUP(A86,Data!$A$4:$A$263,1,FALSE)</f>
        <v>CIP3101</v>
      </c>
      <c r="G86" s="168"/>
    </row>
    <row r="87" spans="1:7" x14ac:dyDescent="0.25">
      <c r="A87" s="21" t="s">
        <v>280</v>
      </c>
      <c r="B87" s="21" t="s">
        <v>824</v>
      </c>
      <c r="C87" s="73">
        <v>1510.88</v>
      </c>
      <c r="D87" s="160">
        <v>86</v>
      </c>
      <c r="E87" s="160"/>
      <c r="F87" s="160" t="str">
        <f>VLOOKUP(A87,Data!$A$4:$A$263,1,FALSE)</f>
        <v>CIP2317</v>
      </c>
      <c r="G87" s="168"/>
    </row>
    <row r="88" spans="1:7" x14ac:dyDescent="0.25">
      <c r="A88" s="21" t="s">
        <v>146</v>
      </c>
      <c r="B88" s="21" t="s">
        <v>824</v>
      </c>
      <c r="C88" s="73">
        <v>1549.46</v>
      </c>
      <c r="D88" s="160">
        <v>87</v>
      </c>
      <c r="E88" s="160"/>
      <c r="F88" s="160" t="str">
        <f>VLOOKUP(A88,Data!$A$4:$A$263,1,FALSE)</f>
        <v>CIP2150</v>
      </c>
      <c r="G88" s="168"/>
    </row>
    <row r="89" spans="1:7" x14ac:dyDescent="0.25">
      <c r="A89" s="21" t="s">
        <v>206</v>
      </c>
      <c r="B89" s="21" t="s">
        <v>824</v>
      </c>
      <c r="C89" s="73">
        <v>1637.91</v>
      </c>
      <c r="D89" s="160">
        <v>88</v>
      </c>
      <c r="E89" s="160"/>
      <c r="F89" s="160" t="str">
        <f>VLOOKUP(A89,Data!$A$4:$A$263,1,FALSE)</f>
        <v>CIP2228</v>
      </c>
      <c r="G89" s="168"/>
    </row>
    <row r="90" spans="1:7" x14ac:dyDescent="0.25">
      <c r="A90" s="21" t="s">
        <v>220</v>
      </c>
      <c r="B90" s="21" t="s">
        <v>824</v>
      </c>
      <c r="C90" s="73">
        <v>1728.77</v>
      </c>
      <c r="D90" s="160">
        <v>89</v>
      </c>
      <c r="E90" s="160"/>
      <c r="F90" s="160" t="str">
        <f>VLOOKUP(A90,Data!$A$4:$A$263,1,FALSE)</f>
        <v>CIP2253</v>
      </c>
      <c r="G90" s="168"/>
    </row>
    <row r="91" spans="1:7" x14ac:dyDescent="0.25">
      <c r="A91" s="21" t="s">
        <v>260</v>
      </c>
      <c r="B91" s="21" t="s">
        <v>824</v>
      </c>
      <c r="C91" s="73">
        <v>2009.64</v>
      </c>
      <c r="D91" s="160">
        <v>90</v>
      </c>
      <c r="E91" s="160"/>
      <c r="F91" s="160" t="str">
        <f>VLOOKUP(A91,Data!$A$4:$A$263,1,FALSE)</f>
        <v>CIP2288</v>
      </c>
      <c r="G91" s="168"/>
    </row>
    <row r="92" spans="1:7" x14ac:dyDescent="0.25">
      <c r="A92" s="21" t="s">
        <v>134</v>
      </c>
      <c r="B92" s="21" t="s">
        <v>824</v>
      </c>
      <c r="C92" s="73">
        <v>2663.26</v>
      </c>
      <c r="D92" s="160">
        <v>91</v>
      </c>
      <c r="E92" s="160"/>
      <c r="F92" s="160" t="str">
        <f>VLOOKUP(A92,Data!$A$4:$A$263,1,FALSE)</f>
        <v>CIP2138</v>
      </c>
      <c r="G92" s="168"/>
    </row>
    <row r="93" spans="1:7" x14ac:dyDescent="0.25">
      <c r="A93" s="21" t="s">
        <v>188</v>
      </c>
      <c r="B93" s="21" t="s">
        <v>824</v>
      </c>
      <c r="C93" s="73">
        <v>2816.62</v>
      </c>
      <c r="D93" s="160">
        <v>92</v>
      </c>
      <c r="E93" s="160"/>
      <c r="F93" s="160" t="str">
        <f>VLOOKUP(A93,Data!$A$4:$A$263,1,FALSE)</f>
        <v>CIP2201</v>
      </c>
      <c r="G93" s="168"/>
    </row>
    <row r="94" spans="1:7" x14ac:dyDescent="0.25">
      <c r="C94" s="73"/>
      <c r="D94" s="160">
        <v>93</v>
      </c>
      <c r="E94" s="160"/>
      <c r="F94" s="160"/>
      <c r="G94" s="168"/>
    </row>
    <row r="95" spans="1:7" x14ac:dyDescent="0.25">
      <c r="C95" s="73"/>
      <c r="D95" s="160">
        <v>94</v>
      </c>
      <c r="E95" s="160"/>
      <c r="F95" s="160"/>
      <c r="G95" s="168"/>
    </row>
    <row r="96" spans="1:7" x14ac:dyDescent="0.25">
      <c r="C96" s="73"/>
      <c r="D96" s="160">
        <v>95</v>
      </c>
      <c r="E96" s="160"/>
      <c r="F96" s="160"/>
      <c r="G96" s="168"/>
    </row>
    <row r="97" spans="1:7" x14ac:dyDescent="0.25">
      <c r="C97" s="73"/>
      <c r="D97" s="160">
        <v>96</v>
      </c>
      <c r="E97" s="160"/>
      <c r="F97" s="160"/>
      <c r="G97" s="168"/>
    </row>
    <row r="98" spans="1:7" x14ac:dyDescent="0.25">
      <c r="C98" s="73"/>
      <c r="D98" s="160">
        <v>97</v>
      </c>
      <c r="E98" s="160"/>
      <c r="F98" s="160"/>
      <c r="G98" s="168"/>
    </row>
    <row r="99" spans="1:7" x14ac:dyDescent="0.25">
      <c r="C99" s="73"/>
      <c r="D99" s="160">
        <v>98</v>
      </c>
      <c r="E99" s="160"/>
      <c r="F99" s="160"/>
      <c r="G99" s="168"/>
    </row>
    <row r="100" spans="1:7" x14ac:dyDescent="0.25">
      <c r="C100" s="73"/>
      <c r="D100" s="160">
        <v>99</v>
      </c>
      <c r="E100" s="160"/>
      <c r="F100" s="160"/>
      <c r="G100" s="168"/>
    </row>
    <row r="101" spans="1:7" x14ac:dyDescent="0.25">
      <c r="C101" s="73"/>
      <c r="D101" s="160">
        <v>100</v>
      </c>
      <c r="E101" s="160"/>
      <c r="F101" s="160"/>
      <c r="G101" s="168"/>
    </row>
    <row r="102" spans="1:7" x14ac:dyDescent="0.25">
      <c r="C102" s="73"/>
      <c r="D102" s="160">
        <v>101</v>
      </c>
      <c r="E102" s="160"/>
      <c r="F102" s="160"/>
      <c r="G102" s="168"/>
    </row>
    <row r="103" spans="1:7" x14ac:dyDescent="0.25">
      <c r="C103" s="73"/>
      <c r="D103" s="160">
        <v>102</v>
      </c>
      <c r="E103" s="160"/>
      <c r="F103" s="160"/>
      <c r="G103" s="168"/>
    </row>
    <row r="104" spans="1:7" x14ac:dyDescent="0.25">
      <c r="A104" s="21" t="s">
        <v>431</v>
      </c>
      <c r="B104" s="21" t="s">
        <v>815</v>
      </c>
      <c r="C104" s="73">
        <v>195.23000000000002</v>
      </c>
      <c r="D104" s="160">
        <v>103</v>
      </c>
      <c r="E104" s="160"/>
      <c r="F104" s="160" t="str">
        <f>VLOOKUP(A104,Data!$A$4:$A$263,1,FALSE)</f>
        <v>CIP3093</v>
      </c>
      <c r="G104" s="168"/>
    </row>
    <row r="105" spans="1:7" x14ac:dyDescent="0.25">
      <c r="A105" s="21" t="s">
        <v>413</v>
      </c>
      <c r="B105" s="21" t="s">
        <v>815</v>
      </c>
      <c r="C105" s="73">
        <v>201.77</v>
      </c>
      <c r="D105" s="160">
        <v>104</v>
      </c>
      <c r="E105" s="160"/>
      <c r="F105" s="160" t="str">
        <f>VLOOKUP(A105,Data!$A$4:$A$263,1,FALSE)</f>
        <v>CIP3076</v>
      </c>
      <c r="G105" s="168"/>
    </row>
    <row r="106" spans="1:7" x14ac:dyDescent="0.25">
      <c r="A106" s="21" t="s">
        <v>435</v>
      </c>
      <c r="B106" s="21" t="s">
        <v>815</v>
      </c>
      <c r="C106" s="73">
        <v>202.14000000000001</v>
      </c>
      <c r="D106" s="160">
        <v>105</v>
      </c>
      <c r="E106" s="160"/>
      <c r="F106" s="160" t="str">
        <f>VLOOKUP(A106,Data!$A$4:$A$263,1,FALSE)</f>
        <v>CIP3098</v>
      </c>
      <c r="G106" s="168"/>
    </row>
    <row r="107" spans="1:7" x14ac:dyDescent="0.25">
      <c r="A107" s="21" t="s">
        <v>58</v>
      </c>
      <c r="B107" s="21" t="s">
        <v>815</v>
      </c>
      <c r="C107" s="73">
        <v>202.57</v>
      </c>
      <c r="D107" s="160">
        <v>106</v>
      </c>
      <c r="E107" s="160"/>
      <c r="F107" s="160" t="str">
        <f>VLOOKUP(A107,Data!$A$4:$A$263,1,FALSE)</f>
        <v>CIP2051</v>
      </c>
      <c r="G107" s="168"/>
    </row>
    <row r="108" spans="1:7" x14ac:dyDescent="0.25">
      <c r="A108" s="21" t="s">
        <v>417</v>
      </c>
      <c r="B108" s="21" t="s">
        <v>815</v>
      </c>
      <c r="C108" s="73">
        <v>205.48000000000002</v>
      </c>
      <c r="D108" s="160">
        <v>107</v>
      </c>
      <c r="E108" s="160"/>
      <c r="F108" s="160" t="str">
        <f>VLOOKUP(A108,Data!$A$4:$A$263,1,FALSE)</f>
        <v>CIP3079</v>
      </c>
      <c r="G108" s="168"/>
    </row>
    <row r="109" spans="1:7" x14ac:dyDescent="0.25">
      <c r="A109" s="21" t="s">
        <v>411</v>
      </c>
      <c r="B109" s="21" t="s">
        <v>815</v>
      </c>
      <c r="C109" s="73">
        <v>218.70000000000002</v>
      </c>
      <c r="D109" s="160">
        <v>108</v>
      </c>
      <c r="E109" s="160"/>
      <c r="F109" s="160" t="str">
        <f>VLOOKUP(A109,Data!$A$4:$A$263,1,FALSE)</f>
        <v>CIP3075</v>
      </c>
      <c r="G109" s="168"/>
    </row>
    <row r="110" spans="1:7" x14ac:dyDescent="0.25">
      <c r="A110" s="21" t="s">
        <v>465</v>
      </c>
      <c r="B110" s="21" t="s">
        <v>815</v>
      </c>
      <c r="C110" s="73">
        <v>230.37</v>
      </c>
      <c r="D110" s="160">
        <v>109</v>
      </c>
      <c r="E110" s="160"/>
      <c r="F110" s="160" t="str">
        <f>VLOOKUP(A110,Data!$A$4:$A$263,1,FALSE)</f>
        <v>CIP3306</v>
      </c>
      <c r="G110" s="168"/>
    </row>
    <row r="111" spans="1:7" x14ac:dyDescent="0.25">
      <c r="A111" s="21" t="s">
        <v>375</v>
      </c>
      <c r="B111" s="21" t="s">
        <v>815</v>
      </c>
      <c r="C111" s="73">
        <v>232.68</v>
      </c>
      <c r="D111" s="160">
        <v>110</v>
      </c>
      <c r="E111" s="160"/>
      <c r="F111" s="160" t="str">
        <f>VLOOKUP(A111,Data!$A$4:$A$263,1,FALSE)</f>
        <v>CIP3039</v>
      </c>
      <c r="G111" s="168"/>
    </row>
    <row r="112" spans="1:7" x14ac:dyDescent="0.25">
      <c r="A112" s="21" t="s">
        <v>359</v>
      </c>
      <c r="B112" s="21" t="s">
        <v>815</v>
      </c>
      <c r="C112" s="73">
        <v>232.86</v>
      </c>
      <c r="D112" s="160">
        <v>111</v>
      </c>
      <c r="E112" s="160"/>
      <c r="F112" s="160" t="str">
        <f>VLOOKUP(A112,Data!$A$4:$A$263,1,FALSE)</f>
        <v>CIP3030</v>
      </c>
      <c r="G112" s="168"/>
    </row>
    <row r="113" spans="1:7" x14ac:dyDescent="0.25">
      <c r="A113" s="21" t="s">
        <v>407</v>
      </c>
      <c r="B113" s="21" t="s">
        <v>815</v>
      </c>
      <c r="C113" s="73">
        <v>233.62</v>
      </c>
      <c r="D113" s="160">
        <v>112</v>
      </c>
      <c r="E113" s="160"/>
      <c r="F113" s="160" t="str">
        <f>VLOOKUP(A113,Data!$A$4:$A$263,1,FALSE)</f>
        <v>CIP3073</v>
      </c>
      <c r="G113" s="168"/>
    </row>
    <row r="114" spans="1:7" x14ac:dyDescent="0.25">
      <c r="A114" s="21" t="s">
        <v>377</v>
      </c>
      <c r="B114" s="21" t="s">
        <v>815</v>
      </c>
      <c r="C114" s="73">
        <v>243</v>
      </c>
      <c r="D114" s="160">
        <v>113</v>
      </c>
      <c r="E114" s="160"/>
      <c r="F114" s="160" t="str">
        <f>VLOOKUP(A114,Data!$A$4:$A$263,1,FALSE)</f>
        <v>CIP3040</v>
      </c>
      <c r="G114" s="168"/>
    </row>
    <row r="115" spans="1:7" x14ac:dyDescent="0.25">
      <c r="A115" s="21" t="s">
        <v>393</v>
      </c>
      <c r="B115" s="21" t="s">
        <v>815</v>
      </c>
      <c r="C115" s="73">
        <v>245.63</v>
      </c>
      <c r="D115" s="160">
        <v>114</v>
      </c>
      <c r="E115" s="160"/>
      <c r="F115" s="160" t="str">
        <f>VLOOKUP(A115,Data!$A$4:$A$263,1,FALSE)</f>
        <v>CIP3060</v>
      </c>
      <c r="G115" s="168"/>
    </row>
    <row r="116" spans="1:7" x14ac:dyDescent="0.25">
      <c r="A116" s="21" t="s">
        <v>363</v>
      </c>
      <c r="B116" s="21" t="s">
        <v>815</v>
      </c>
      <c r="C116" s="73">
        <v>246.04</v>
      </c>
      <c r="D116" s="160">
        <v>115</v>
      </c>
      <c r="E116" s="160"/>
      <c r="F116" s="160" t="str">
        <f>VLOOKUP(A116,Data!$A$4:$A$263,1,FALSE)</f>
        <v>CIP3033</v>
      </c>
      <c r="G116" s="168"/>
    </row>
    <row r="117" spans="1:7" x14ac:dyDescent="0.25">
      <c r="A117" s="21" t="s">
        <v>395</v>
      </c>
      <c r="B117" s="21" t="s">
        <v>815</v>
      </c>
      <c r="C117" s="73">
        <v>253.45000000000002</v>
      </c>
      <c r="D117" s="160">
        <v>116</v>
      </c>
      <c r="E117" s="160"/>
      <c r="F117" s="160" t="str">
        <f>VLOOKUP(A117,Data!$A$4:$A$263,1,FALSE)</f>
        <v>CIP3061</v>
      </c>
      <c r="G117" s="168"/>
    </row>
    <row r="118" spans="1:7" x14ac:dyDescent="0.25">
      <c r="A118" s="21" t="s">
        <v>341</v>
      </c>
      <c r="B118" s="21" t="s">
        <v>815</v>
      </c>
      <c r="C118" s="73">
        <v>259.48</v>
      </c>
      <c r="D118" s="160">
        <v>117</v>
      </c>
      <c r="E118" s="160"/>
      <c r="F118" s="160" t="str">
        <f>VLOOKUP(A118,Data!$A$4:$A$263,1,FALSE)</f>
        <v>CIP3015</v>
      </c>
      <c r="G118" s="168"/>
    </row>
    <row r="119" spans="1:7" x14ac:dyDescent="0.25">
      <c r="A119" s="21" t="s">
        <v>130</v>
      </c>
      <c r="B119" s="21" t="s">
        <v>815</v>
      </c>
      <c r="C119" s="73">
        <v>263.24</v>
      </c>
      <c r="D119" s="160">
        <v>118</v>
      </c>
      <c r="E119" s="160"/>
      <c r="F119" s="160" t="str">
        <f>VLOOKUP(A119,Data!$A$4:$A$263,1,FALSE)</f>
        <v>CIP2131</v>
      </c>
      <c r="G119" s="168"/>
    </row>
    <row r="120" spans="1:7" x14ac:dyDescent="0.25">
      <c r="A120" s="21" t="s">
        <v>399</v>
      </c>
      <c r="B120" s="21" t="s">
        <v>815</v>
      </c>
      <c r="C120" s="73">
        <v>271.24</v>
      </c>
      <c r="D120" s="160">
        <v>119</v>
      </c>
      <c r="E120" s="160"/>
      <c r="F120" s="160" t="str">
        <f>VLOOKUP(A120,Data!$A$4:$A$263,1,FALSE)</f>
        <v>CIP3065</v>
      </c>
      <c r="G120" s="168"/>
    </row>
    <row r="121" spans="1:7" x14ac:dyDescent="0.25">
      <c r="A121" s="21" t="s">
        <v>60</v>
      </c>
      <c r="B121" s="21" t="s">
        <v>815</v>
      </c>
      <c r="C121" s="73">
        <v>271.70999999999998</v>
      </c>
      <c r="D121" s="160">
        <v>120</v>
      </c>
      <c r="E121" s="160"/>
      <c r="F121" s="160" t="str">
        <f>VLOOKUP(A121,Data!$A$4:$A$263,1,FALSE)</f>
        <v>CIP2052</v>
      </c>
      <c r="G121" s="168"/>
    </row>
    <row r="122" spans="1:7" x14ac:dyDescent="0.25">
      <c r="A122" s="21" t="s">
        <v>371</v>
      </c>
      <c r="B122" s="21" t="s">
        <v>815</v>
      </c>
      <c r="C122" s="73">
        <v>271.89</v>
      </c>
      <c r="D122" s="160">
        <v>121</v>
      </c>
      <c r="E122" s="160"/>
      <c r="F122" s="160" t="str">
        <f>VLOOKUP(A122,Data!$A$4:$A$263,1,FALSE)</f>
        <v>CIP3037</v>
      </c>
      <c r="G122" s="168"/>
    </row>
    <row r="123" spans="1:7" x14ac:dyDescent="0.25">
      <c r="A123" s="21" t="s">
        <v>437</v>
      </c>
      <c r="B123" s="21" t="s">
        <v>815</v>
      </c>
      <c r="C123" s="73">
        <v>273.23</v>
      </c>
      <c r="D123" s="160">
        <v>122</v>
      </c>
      <c r="E123" s="160"/>
      <c r="F123" s="160" t="str">
        <f>VLOOKUP(A123,Data!$A$4:$A$263,1,FALSE)</f>
        <v>CIP3099</v>
      </c>
      <c r="G123" s="168"/>
    </row>
    <row r="124" spans="1:7" x14ac:dyDescent="0.25">
      <c r="A124" s="21" t="s">
        <v>409</v>
      </c>
      <c r="B124" s="21" t="s">
        <v>815</v>
      </c>
      <c r="C124" s="73">
        <v>283.7</v>
      </c>
      <c r="D124" s="160">
        <v>123</v>
      </c>
      <c r="E124" s="160"/>
      <c r="F124" s="160" t="str">
        <f>VLOOKUP(A124,Data!$A$4:$A$263,1,FALSE)</f>
        <v>CIP3074</v>
      </c>
      <c r="G124" s="168"/>
    </row>
    <row r="125" spans="1:7" x14ac:dyDescent="0.25">
      <c r="A125" s="21" t="s">
        <v>427</v>
      </c>
      <c r="B125" s="21" t="s">
        <v>815</v>
      </c>
      <c r="C125" s="73">
        <v>286.83</v>
      </c>
      <c r="D125" s="160">
        <v>124</v>
      </c>
      <c r="E125" s="160"/>
      <c r="F125" s="160" t="str">
        <f>VLOOKUP(A125,Data!$A$4:$A$263,1,FALSE)</f>
        <v>CIP3088</v>
      </c>
      <c r="G125" s="168"/>
    </row>
    <row r="126" spans="1:7" x14ac:dyDescent="0.25">
      <c r="A126" s="21" t="s">
        <v>170</v>
      </c>
      <c r="B126" s="21" t="s">
        <v>815</v>
      </c>
      <c r="C126" s="73">
        <v>298.95</v>
      </c>
      <c r="D126" s="160">
        <v>125</v>
      </c>
      <c r="E126" s="160"/>
      <c r="F126" s="160" t="str">
        <f>VLOOKUP(A126,Data!$A$4:$A$263,1,FALSE)</f>
        <v>CIP2177</v>
      </c>
      <c r="G126" s="168"/>
    </row>
    <row r="127" spans="1:7" x14ac:dyDescent="0.25">
      <c r="A127" s="21" t="s">
        <v>180</v>
      </c>
      <c r="B127" s="21" t="s">
        <v>815</v>
      </c>
      <c r="C127" s="73">
        <v>307.29000000000002</v>
      </c>
      <c r="D127" s="160">
        <v>126</v>
      </c>
      <c r="E127" s="160"/>
      <c r="F127" s="160" t="str">
        <f>VLOOKUP(A127,Data!$A$4:$A$263,1,FALSE)</f>
        <v>CIP2187</v>
      </c>
      <c r="G127" s="168"/>
    </row>
    <row r="128" spans="1:7" x14ac:dyDescent="0.25">
      <c r="A128" s="21" t="s">
        <v>423</v>
      </c>
      <c r="B128" s="21" t="s">
        <v>815</v>
      </c>
      <c r="C128" s="73">
        <v>322.5</v>
      </c>
      <c r="D128" s="160">
        <v>127</v>
      </c>
      <c r="E128" s="160"/>
      <c r="F128" s="160" t="str">
        <f>VLOOKUP(A128,Data!$A$4:$A$263,1,FALSE)</f>
        <v>CIP3083</v>
      </c>
      <c r="G128" s="168"/>
    </row>
    <row r="129" spans="1:7" x14ac:dyDescent="0.25">
      <c r="A129" s="21" t="s">
        <v>160</v>
      </c>
      <c r="B129" s="21" t="s">
        <v>815</v>
      </c>
      <c r="C129" s="73">
        <v>322.88</v>
      </c>
      <c r="D129" s="160">
        <v>128</v>
      </c>
      <c r="E129" s="160"/>
      <c r="F129" s="160" t="str">
        <f>VLOOKUP(A129,Data!$A$4:$A$263,1,FALSE)</f>
        <v>CIP2169</v>
      </c>
      <c r="G129" s="168"/>
    </row>
    <row r="130" spans="1:7" x14ac:dyDescent="0.25">
      <c r="A130" s="21" t="s">
        <v>479</v>
      </c>
      <c r="B130" s="21" t="s">
        <v>815</v>
      </c>
      <c r="C130" s="73">
        <v>325.91000000000003</v>
      </c>
      <c r="D130" s="160">
        <v>129</v>
      </c>
      <c r="E130" s="160"/>
      <c r="F130" s="160" t="str">
        <f>VLOOKUP(A130,Data!$A$4:$A$263,1,FALSE)</f>
        <v>CIP3324</v>
      </c>
      <c r="G130" s="168"/>
    </row>
    <row r="131" spans="1:7" x14ac:dyDescent="0.25">
      <c r="A131" s="21" t="s">
        <v>405</v>
      </c>
      <c r="B131" s="21" t="s">
        <v>815</v>
      </c>
      <c r="C131" s="73">
        <v>327.86</v>
      </c>
      <c r="D131" s="160">
        <v>130</v>
      </c>
      <c r="E131" s="160"/>
      <c r="F131" s="160" t="str">
        <f>VLOOKUP(A131,Data!$A$4:$A$263,1,FALSE)</f>
        <v>CIP3071</v>
      </c>
      <c r="G131" s="168"/>
    </row>
    <row r="132" spans="1:7" x14ac:dyDescent="0.25">
      <c r="A132" s="21" t="s">
        <v>337</v>
      </c>
      <c r="B132" s="21" t="s">
        <v>815</v>
      </c>
      <c r="C132" s="73">
        <v>336.54</v>
      </c>
      <c r="D132" s="160">
        <v>131</v>
      </c>
      <c r="E132" s="160"/>
      <c r="F132" s="160" t="str">
        <f>VLOOKUP(A132,Data!$A$4:$A$263,1,FALSE)</f>
        <v>CIP3007</v>
      </c>
      <c r="G132" s="168"/>
    </row>
    <row r="133" spans="1:7" x14ac:dyDescent="0.25">
      <c r="A133" s="21" t="s">
        <v>397</v>
      </c>
      <c r="B133" s="21" t="s">
        <v>815</v>
      </c>
      <c r="C133" s="73">
        <v>338.48</v>
      </c>
      <c r="D133" s="160">
        <v>132</v>
      </c>
      <c r="E133" s="160"/>
      <c r="F133" s="160" t="str">
        <f>VLOOKUP(A133,Data!$A$4:$A$263,1,FALSE)</f>
        <v>CIP3062</v>
      </c>
      <c r="G133" s="168"/>
    </row>
    <row r="134" spans="1:7" x14ac:dyDescent="0.25">
      <c r="A134" s="21" t="s">
        <v>443</v>
      </c>
      <c r="B134" s="21" t="s">
        <v>815</v>
      </c>
      <c r="C134" s="73">
        <v>359.26</v>
      </c>
      <c r="D134" s="160">
        <v>133</v>
      </c>
      <c r="E134" s="160"/>
      <c r="F134" s="160" t="str">
        <f>VLOOKUP(A134,Data!$A$4:$A$263,1,FALSE)</f>
        <v>CIP3105</v>
      </c>
      <c r="G134" s="168"/>
    </row>
    <row r="135" spans="1:7" x14ac:dyDescent="0.25">
      <c r="A135" s="21" t="s">
        <v>248</v>
      </c>
      <c r="B135" s="21" t="s">
        <v>815</v>
      </c>
      <c r="C135" s="73">
        <v>364.57</v>
      </c>
      <c r="D135" s="160">
        <v>134</v>
      </c>
      <c r="E135" s="160"/>
      <c r="F135" s="160" t="str">
        <f>VLOOKUP(A135,Data!$A$4:$A$263,1,FALSE)</f>
        <v>CIP2277</v>
      </c>
      <c r="G135" s="168"/>
    </row>
    <row r="136" spans="1:7" x14ac:dyDescent="0.25">
      <c r="A136" s="21" t="s">
        <v>355</v>
      </c>
      <c r="B136" s="21" t="s">
        <v>815</v>
      </c>
      <c r="C136" s="73">
        <v>365.40000000000003</v>
      </c>
      <c r="D136" s="160">
        <v>135</v>
      </c>
      <c r="E136" s="160"/>
      <c r="F136" s="160" t="str">
        <f>VLOOKUP(A136,Data!$A$4:$A$263,1,FALSE)</f>
        <v>CIP3026</v>
      </c>
      <c r="G136" s="168"/>
    </row>
    <row r="137" spans="1:7" x14ac:dyDescent="0.25">
      <c r="A137" s="21" t="s">
        <v>327</v>
      </c>
      <c r="B137" s="21" t="s">
        <v>815</v>
      </c>
      <c r="C137" s="73">
        <v>368.66</v>
      </c>
      <c r="D137" s="160">
        <v>136</v>
      </c>
      <c r="E137" s="160"/>
      <c r="F137" s="160" t="str">
        <f>VLOOKUP(A137,Data!$A$4:$A$263,1,FALSE)</f>
        <v>CIP2623</v>
      </c>
      <c r="G137" s="168"/>
    </row>
    <row r="138" spans="1:7" x14ac:dyDescent="0.25">
      <c r="A138" s="21" t="s">
        <v>473</v>
      </c>
      <c r="B138" s="21" t="s">
        <v>815</v>
      </c>
      <c r="C138" s="73">
        <v>372.86</v>
      </c>
      <c r="D138" s="160">
        <v>137</v>
      </c>
      <c r="E138" s="160"/>
      <c r="F138" s="160" t="str">
        <f>VLOOKUP(A138,Data!$A$4:$A$263,1,FALSE)</f>
        <v>CIP3317</v>
      </c>
      <c r="G138" s="168"/>
    </row>
    <row r="139" spans="1:7" x14ac:dyDescent="0.25">
      <c r="A139" s="21" t="s">
        <v>114</v>
      </c>
      <c r="B139" s="21" t="s">
        <v>815</v>
      </c>
      <c r="C139" s="73">
        <v>375.06</v>
      </c>
      <c r="D139" s="160">
        <v>138</v>
      </c>
      <c r="E139" s="160"/>
      <c r="F139" s="160" t="str">
        <f>VLOOKUP(A139,Data!$A$4:$A$263,1,FALSE)</f>
        <v>CIP2106</v>
      </c>
      <c r="G139" s="168"/>
    </row>
    <row r="140" spans="1:7" x14ac:dyDescent="0.25">
      <c r="A140" s="21" t="s">
        <v>194</v>
      </c>
      <c r="B140" s="21" t="s">
        <v>815</v>
      </c>
      <c r="C140" s="73">
        <v>376.14</v>
      </c>
      <c r="D140" s="160">
        <v>139</v>
      </c>
      <c r="E140" s="160"/>
      <c r="F140" s="160" t="str">
        <f>VLOOKUP(A140,Data!$A$4:$A$263,1,FALSE)</f>
        <v>CIP2211</v>
      </c>
      <c r="G140" s="168"/>
    </row>
    <row r="141" spans="1:7" x14ac:dyDescent="0.25">
      <c r="A141" s="21" t="s">
        <v>196</v>
      </c>
      <c r="B141" s="21" t="s">
        <v>815</v>
      </c>
      <c r="C141" s="73">
        <v>378.8</v>
      </c>
      <c r="D141" s="160">
        <v>140</v>
      </c>
      <c r="E141" s="160"/>
      <c r="F141" s="160" t="str">
        <f>VLOOKUP(A141,Data!$A$4:$A$263,1,FALSE)</f>
        <v>CIP2213</v>
      </c>
      <c r="G141" s="168"/>
    </row>
    <row r="142" spans="1:7" x14ac:dyDescent="0.25">
      <c r="A142" s="21" t="s">
        <v>429</v>
      </c>
      <c r="B142" s="21" t="s">
        <v>815</v>
      </c>
      <c r="C142" s="73">
        <v>381.41</v>
      </c>
      <c r="D142" s="160">
        <v>141</v>
      </c>
      <c r="E142" s="160"/>
      <c r="F142" s="160" t="str">
        <f>VLOOKUP(A142,Data!$A$4:$A$263,1,FALSE)</f>
        <v>CIP3090</v>
      </c>
      <c r="G142" s="168"/>
    </row>
    <row r="143" spans="1:7" x14ac:dyDescent="0.25">
      <c r="A143" s="21" t="s">
        <v>373</v>
      </c>
      <c r="B143" s="21" t="s">
        <v>815</v>
      </c>
      <c r="C143" s="73">
        <v>383.15000000000003</v>
      </c>
      <c r="D143" s="160">
        <v>142</v>
      </c>
      <c r="E143" s="160"/>
      <c r="F143" s="160" t="str">
        <f>VLOOKUP(A143,Data!$A$4:$A$263,1,FALSE)</f>
        <v>CIP3038</v>
      </c>
      <c r="G143" s="168"/>
    </row>
    <row r="144" spans="1:7" x14ac:dyDescent="0.25">
      <c r="A144" s="21" t="s">
        <v>389</v>
      </c>
      <c r="B144" s="21" t="s">
        <v>815</v>
      </c>
      <c r="C144" s="73">
        <v>383.27</v>
      </c>
      <c r="D144" s="160">
        <v>143</v>
      </c>
      <c r="E144" s="160"/>
      <c r="F144" s="160" t="str">
        <f>VLOOKUP(A144,Data!$A$4:$A$263,1,FALSE)</f>
        <v>CIP3055</v>
      </c>
      <c r="G144" s="168"/>
    </row>
    <row r="145" spans="1:7" x14ac:dyDescent="0.25">
      <c r="A145" s="21" t="s">
        <v>379</v>
      </c>
      <c r="B145" s="21" t="s">
        <v>815</v>
      </c>
      <c r="C145" s="73">
        <v>387.68</v>
      </c>
      <c r="D145" s="160">
        <v>144</v>
      </c>
      <c r="E145" s="160"/>
      <c r="F145" s="160" t="str">
        <f>VLOOKUP(A145,Data!$A$4:$A$263,1,FALSE)</f>
        <v>CIP3041</v>
      </c>
      <c r="G145" s="168"/>
    </row>
    <row r="146" spans="1:7" x14ac:dyDescent="0.25">
      <c r="A146" s="21" t="s">
        <v>483</v>
      </c>
      <c r="B146" s="21" t="s">
        <v>815</v>
      </c>
      <c r="C146" s="73">
        <v>391.33</v>
      </c>
      <c r="D146" s="160">
        <v>145</v>
      </c>
      <c r="E146" s="160"/>
      <c r="F146" s="160" t="str">
        <f>VLOOKUP(A146,Data!$A$4:$A$263,1,FALSE)</f>
        <v>CIP3326</v>
      </c>
      <c r="G146" s="168"/>
    </row>
    <row r="147" spans="1:7" x14ac:dyDescent="0.25">
      <c r="A147" s="21" t="s">
        <v>499</v>
      </c>
      <c r="B147" s="21" t="s">
        <v>815</v>
      </c>
      <c r="C147" s="73">
        <v>395.22</v>
      </c>
      <c r="D147" s="160">
        <v>146</v>
      </c>
      <c r="E147" s="160"/>
      <c r="F147" s="160" t="str">
        <f>VLOOKUP(A147,Data!$A$4:$A$263,1,FALSE)</f>
        <v>CIP3540</v>
      </c>
      <c r="G147" s="168"/>
    </row>
    <row r="148" spans="1:7" x14ac:dyDescent="0.25">
      <c r="A148" s="21" t="s">
        <v>46</v>
      </c>
      <c r="B148" s="21" t="s">
        <v>815</v>
      </c>
      <c r="C148" s="73">
        <v>397.3</v>
      </c>
      <c r="D148" s="160">
        <v>147</v>
      </c>
      <c r="E148" s="160"/>
      <c r="F148" s="160" t="str">
        <f>VLOOKUP(A148,Data!$A$4:$A$263,1,FALSE)</f>
        <v>CIP2044</v>
      </c>
      <c r="G148" s="168"/>
    </row>
    <row r="149" spans="1:7" x14ac:dyDescent="0.25">
      <c r="A149" s="21" t="s">
        <v>132</v>
      </c>
      <c r="B149" s="21" t="s">
        <v>815</v>
      </c>
      <c r="C149" s="73">
        <v>401.7</v>
      </c>
      <c r="D149" s="160">
        <v>148</v>
      </c>
      <c r="E149" s="160"/>
      <c r="F149" s="160" t="str">
        <f>VLOOKUP(A149,Data!$A$4:$A$263,1,FALSE)</f>
        <v>CIP2132</v>
      </c>
      <c r="G149" s="168"/>
    </row>
    <row r="150" spans="1:7" x14ac:dyDescent="0.25">
      <c r="A150" s="21" t="s">
        <v>347</v>
      </c>
      <c r="B150" s="21" t="s">
        <v>815</v>
      </c>
      <c r="C150" s="73">
        <v>403.83</v>
      </c>
      <c r="D150" s="160">
        <v>149</v>
      </c>
      <c r="E150" s="160"/>
      <c r="F150" s="160" t="str">
        <f>VLOOKUP(A150,Data!$A$4:$A$263,1,FALSE)</f>
        <v>CIP3018</v>
      </c>
      <c r="G150" s="168"/>
    </row>
    <row r="151" spans="1:7" x14ac:dyDescent="0.25">
      <c r="A151" s="21" t="s">
        <v>403</v>
      </c>
      <c r="B151" s="21" t="s">
        <v>815</v>
      </c>
      <c r="C151" s="73">
        <v>405.94</v>
      </c>
      <c r="D151" s="160">
        <v>150</v>
      </c>
      <c r="E151" s="160"/>
      <c r="F151" s="160" t="str">
        <f>VLOOKUP(A151,Data!$A$4:$A$263,1,FALSE)</f>
        <v>CIP3070</v>
      </c>
      <c r="G151" s="168"/>
    </row>
    <row r="152" spans="1:7" x14ac:dyDescent="0.25">
      <c r="A152" s="21" t="s">
        <v>489</v>
      </c>
      <c r="B152" s="21" t="s">
        <v>815</v>
      </c>
      <c r="C152" s="73">
        <v>407.16</v>
      </c>
      <c r="D152" s="160">
        <v>151</v>
      </c>
      <c r="E152" s="160"/>
      <c r="F152" s="160" t="str">
        <f>VLOOKUP(A152,Data!$A$4:$A$263,1,FALSE)</f>
        <v>CIP3337</v>
      </c>
      <c r="G152" s="168"/>
    </row>
    <row r="153" spans="1:7" x14ac:dyDescent="0.25">
      <c r="A153" s="21" t="s">
        <v>425</v>
      </c>
      <c r="B153" s="21" t="s">
        <v>815</v>
      </c>
      <c r="C153" s="73">
        <v>407.7</v>
      </c>
      <c r="D153" s="160">
        <v>152</v>
      </c>
      <c r="E153" s="160"/>
      <c r="F153" s="160" t="str">
        <f>VLOOKUP(A153,Data!$A$4:$A$263,1,FALSE)</f>
        <v>CIP3087</v>
      </c>
      <c r="G153" s="168"/>
    </row>
    <row r="154" spans="1:7" x14ac:dyDescent="0.25">
      <c r="A154" s="21" t="s">
        <v>433</v>
      </c>
      <c r="B154" s="21" t="s">
        <v>815</v>
      </c>
      <c r="C154" s="73">
        <v>409.34000000000003</v>
      </c>
      <c r="D154" s="160">
        <v>153</v>
      </c>
      <c r="E154" s="160"/>
      <c r="F154" s="160" t="str">
        <f>VLOOKUP(A154,Data!$A$4:$A$263,1,FALSE)</f>
        <v>CIP3094</v>
      </c>
      <c r="G154" s="168"/>
    </row>
    <row r="155" spans="1:7" x14ac:dyDescent="0.25">
      <c r="A155" s="21" t="s">
        <v>224</v>
      </c>
      <c r="B155" s="21" t="s">
        <v>815</v>
      </c>
      <c r="C155" s="73">
        <v>413.31</v>
      </c>
      <c r="D155" s="160">
        <v>154</v>
      </c>
      <c r="E155" s="160"/>
      <c r="F155" s="160" t="str">
        <f>VLOOKUP(A155,Data!$A$4:$A$263,1,FALSE)</f>
        <v>CIP2255</v>
      </c>
      <c r="G155" s="168"/>
    </row>
    <row r="156" spans="1:7" x14ac:dyDescent="0.25">
      <c r="A156" s="21" t="s">
        <v>56</v>
      </c>
      <c r="B156" s="21" t="s">
        <v>815</v>
      </c>
      <c r="C156" s="73">
        <v>419.07</v>
      </c>
      <c r="D156" s="160">
        <v>155</v>
      </c>
      <c r="E156" s="160"/>
      <c r="F156" s="160" t="str">
        <f>VLOOKUP(A156,Data!$A$4:$A$263,1,FALSE)</f>
        <v>CIP2050</v>
      </c>
      <c r="G156" s="168"/>
    </row>
    <row r="157" spans="1:7" x14ac:dyDescent="0.25">
      <c r="A157" s="21" t="s">
        <v>365</v>
      </c>
      <c r="B157" s="21" t="s">
        <v>815</v>
      </c>
      <c r="C157" s="73">
        <v>420.53000000000003</v>
      </c>
      <c r="D157" s="160">
        <v>156</v>
      </c>
      <c r="E157" s="160"/>
      <c r="F157" s="160" t="str">
        <f>VLOOKUP(A157,Data!$A$4:$A$263,1,FALSE)</f>
        <v>CIP3034</v>
      </c>
      <c r="G157" s="168"/>
    </row>
    <row r="158" spans="1:7" x14ac:dyDescent="0.25">
      <c r="A158" s="21" t="s">
        <v>353</v>
      </c>
      <c r="B158" s="21" t="s">
        <v>815</v>
      </c>
      <c r="C158" s="73">
        <v>432.15000000000003</v>
      </c>
      <c r="D158" s="160">
        <v>157</v>
      </c>
      <c r="E158" s="160"/>
      <c r="F158" s="160" t="str">
        <f>VLOOKUP(A158,Data!$A$4:$A$263,1,FALSE)</f>
        <v>CIP3024</v>
      </c>
      <c r="G158" s="168"/>
    </row>
    <row r="159" spans="1:7" x14ac:dyDescent="0.25">
      <c r="A159" s="21" t="s">
        <v>345</v>
      </c>
      <c r="B159" s="21" t="s">
        <v>815</v>
      </c>
      <c r="C159" s="73">
        <v>443.1</v>
      </c>
      <c r="D159" s="160">
        <v>158</v>
      </c>
      <c r="E159" s="160"/>
      <c r="F159" s="160" t="str">
        <f>VLOOKUP(A159,Data!$A$4:$A$263,1,FALSE)</f>
        <v>CIP3017</v>
      </c>
      <c r="G159" s="168"/>
    </row>
    <row r="160" spans="1:7" x14ac:dyDescent="0.25">
      <c r="A160" s="21" t="s">
        <v>234</v>
      </c>
      <c r="B160" s="21" t="s">
        <v>815</v>
      </c>
      <c r="C160" s="73">
        <v>445.1</v>
      </c>
      <c r="D160" s="160">
        <v>159</v>
      </c>
      <c r="E160" s="160"/>
      <c r="F160" s="160" t="str">
        <f>VLOOKUP(A160,Data!$A$4:$A$263,1,FALSE)</f>
        <v>CIP2266</v>
      </c>
      <c r="G160" s="168"/>
    </row>
    <row r="161" spans="1:7" x14ac:dyDescent="0.25">
      <c r="A161" s="21" t="s">
        <v>351</v>
      </c>
      <c r="B161" s="21" t="s">
        <v>815</v>
      </c>
      <c r="C161" s="73">
        <v>454.39</v>
      </c>
      <c r="D161" s="160">
        <v>160</v>
      </c>
      <c r="E161" s="160"/>
      <c r="F161" s="160" t="str">
        <f>VLOOKUP(A161,Data!$A$4:$A$263,1,FALSE)</f>
        <v>CIP3022</v>
      </c>
      <c r="G161" s="168"/>
    </row>
    <row r="162" spans="1:7" x14ac:dyDescent="0.25">
      <c r="A162" s="21" t="s">
        <v>86</v>
      </c>
      <c r="B162" s="21" t="s">
        <v>815</v>
      </c>
      <c r="C162" s="73">
        <v>463.98</v>
      </c>
      <c r="D162" s="160">
        <v>161</v>
      </c>
      <c r="E162" s="160"/>
      <c r="F162" s="160" t="str">
        <f>VLOOKUP(A162,Data!$A$4:$A$263,1,FALSE)</f>
        <v>CIP2083</v>
      </c>
      <c r="G162" s="168"/>
    </row>
    <row r="163" spans="1:7" x14ac:dyDescent="0.25">
      <c r="A163" s="21" t="s">
        <v>238</v>
      </c>
      <c r="B163" s="21" t="s">
        <v>815</v>
      </c>
      <c r="C163" s="73">
        <v>466.84000000000003</v>
      </c>
      <c r="D163" s="160">
        <v>162</v>
      </c>
      <c r="E163" s="160"/>
      <c r="F163" s="160" t="str">
        <f>VLOOKUP(A163,Data!$A$4:$A$263,1,FALSE)</f>
        <v>CIP2269</v>
      </c>
      <c r="G163" s="168"/>
    </row>
    <row r="164" spans="1:7" x14ac:dyDescent="0.25">
      <c r="A164" s="21" t="s">
        <v>38</v>
      </c>
      <c r="B164" s="21" t="s">
        <v>815</v>
      </c>
      <c r="C164" s="73">
        <v>476.46000000000004</v>
      </c>
      <c r="D164" s="160">
        <v>163</v>
      </c>
      <c r="E164" s="160"/>
      <c r="F164" s="160" t="str">
        <f>VLOOKUP(A164,Data!$A$4:$A$263,1,FALSE)</f>
        <v>CIP2021</v>
      </c>
      <c r="G164" s="168"/>
    </row>
    <row r="165" spans="1:7" x14ac:dyDescent="0.25">
      <c r="A165" s="21" t="s">
        <v>176</v>
      </c>
      <c r="B165" s="21" t="s">
        <v>815</v>
      </c>
      <c r="C165" s="73">
        <v>506.24</v>
      </c>
      <c r="D165" s="160">
        <v>164</v>
      </c>
      <c r="E165" s="160"/>
      <c r="F165" s="160" t="str">
        <f>VLOOKUP(A165,Data!$A$4:$A$263,1,FALSE)</f>
        <v>CIP2182</v>
      </c>
      <c r="G165" s="168"/>
    </row>
    <row r="166" spans="1:7" x14ac:dyDescent="0.25">
      <c r="A166" s="21" t="s">
        <v>118</v>
      </c>
      <c r="B166" s="21" t="s">
        <v>815</v>
      </c>
      <c r="C166" s="73">
        <v>508.27000000000004</v>
      </c>
      <c r="D166" s="160">
        <v>165</v>
      </c>
      <c r="E166" s="160"/>
      <c r="F166" s="160" t="str">
        <f>VLOOKUP(A166,Data!$A$4:$A$263,1,FALSE)</f>
        <v>CIP2109</v>
      </c>
      <c r="G166" s="168"/>
    </row>
    <row r="167" spans="1:7" x14ac:dyDescent="0.25">
      <c r="A167" s="21" t="s">
        <v>453</v>
      </c>
      <c r="B167" s="21" t="s">
        <v>815</v>
      </c>
      <c r="C167" s="73">
        <v>530.54999999999995</v>
      </c>
      <c r="D167" s="160">
        <v>166</v>
      </c>
      <c r="E167" s="160"/>
      <c r="F167" s="160" t="str">
        <f>VLOOKUP(A167,Data!$A$4:$A$263,1,FALSE)</f>
        <v>CIP3156</v>
      </c>
      <c r="G167" s="168"/>
    </row>
    <row r="168" spans="1:7" x14ac:dyDescent="0.25">
      <c r="A168" s="21" t="s">
        <v>108</v>
      </c>
      <c r="B168" s="21" t="s">
        <v>815</v>
      </c>
      <c r="C168" s="73">
        <v>534.89</v>
      </c>
      <c r="D168" s="160">
        <v>167</v>
      </c>
      <c r="E168" s="160"/>
      <c r="F168" s="160" t="str">
        <f>VLOOKUP(A168,Data!$A$4:$A$263,1,FALSE)</f>
        <v>CIP2103</v>
      </c>
      <c r="G168" s="168"/>
    </row>
    <row r="169" spans="1:7" x14ac:dyDescent="0.25">
      <c r="A169" s="21" t="s">
        <v>401</v>
      </c>
      <c r="B169" s="21" t="s">
        <v>815</v>
      </c>
      <c r="C169" s="73">
        <v>538.01</v>
      </c>
      <c r="D169" s="160">
        <v>168</v>
      </c>
      <c r="E169" s="160"/>
      <c r="F169" s="160" t="str">
        <f>VLOOKUP(A169,Data!$A$4:$A$263,1,FALSE)</f>
        <v>CIP3069</v>
      </c>
      <c r="G169" s="168"/>
    </row>
    <row r="170" spans="1:7" x14ac:dyDescent="0.25">
      <c r="A170" s="21" t="s">
        <v>174</v>
      </c>
      <c r="B170" s="21" t="s">
        <v>815</v>
      </c>
      <c r="C170" s="73">
        <v>538.43000000000006</v>
      </c>
      <c r="D170" s="160">
        <v>169</v>
      </c>
      <c r="E170" s="160"/>
      <c r="F170" s="160" t="str">
        <f>VLOOKUP(A170,Data!$A$4:$A$263,1,FALSE)</f>
        <v>CIP2181</v>
      </c>
      <c r="G170" s="168"/>
    </row>
    <row r="171" spans="1:7" x14ac:dyDescent="0.25">
      <c r="A171" s="21" t="s">
        <v>421</v>
      </c>
      <c r="B171" s="21" t="s">
        <v>815</v>
      </c>
      <c r="C171" s="73">
        <v>539.03</v>
      </c>
      <c r="D171" s="160">
        <v>170</v>
      </c>
      <c r="E171" s="160"/>
      <c r="F171" s="160" t="str">
        <f>VLOOKUP(A171,Data!$A$4:$A$263,1,FALSE)</f>
        <v>CIP3082</v>
      </c>
      <c r="G171" s="168"/>
    </row>
    <row r="172" spans="1:7" x14ac:dyDescent="0.25">
      <c r="A172" s="21" t="s">
        <v>76</v>
      </c>
      <c r="B172" s="21" t="s">
        <v>815</v>
      </c>
      <c r="C172" s="73">
        <v>547.82000000000005</v>
      </c>
      <c r="D172" s="160">
        <v>171</v>
      </c>
      <c r="E172" s="160"/>
      <c r="F172" s="160" t="str">
        <f>VLOOKUP(A172,Data!$A$4:$A$263,1,FALSE)</f>
        <v>CIP2072</v>
      </c>
      <c r="G172" s="168"/>
    </row>
    <row r="173" spans="1:7" x14ac:dyDescent="0.25">
      <c r="A173" s="21" t="s">
        <v>381</v>
      </c>
      <c r="B173" s="21" t="s">
        <v>815</v>
      </c>
      <c r="C173" s="73">
        <v>550.44000000000005</v>
      </c>
      <c r="D173" s="160">
        <v>172</v>
      </c>
      <c r="E173" s="160"/>
      <c r="F173" s="160" t="str">
        <f>VLOOKUP(A173,Data!$A$4:$A$263,1,FALSE)</f>
        <v>CIP3042</v>
      </c>
      <c r="G173" s="168"/>
    </row>
    <row r="174" spans="1:7" x14ac:dyDescent="0.25">
      <c r="A174" s="21" t="s">
        <v>90</v>
      </c>
      <c r="B174" s="21" t="s">
        <v>815</v>
      </c>
      <c r="C174" s="73">
        <v>552.26</v>
      </c>
      <c r="D174" s="160">
        <v>173</v>
      </c>
      <c r="E174" s="160"/>
      <c r="F174" s="160" t="str">
        <f>VLOOKUP(A174,Data!$A$4:$A$263,1,FALSE)</f>
        <v>CIP2085</v>
      </c>
      <c r="G174" s="168"/>
    </row>
    <row r="175" spans="1:7" x14ac:dyDescent="0.25">
      <c r="A175" s="21" t="s">
        <v>511</v>
      </c>
      <c r="B175" s="21" t="s">
        <v>815</v>
      </c>
      <c r="C175" s="73">
        <v>561.59</v>
      </c>
      <c r="D175" s="160">
        <v>174</v>
      </c>
      <c r="E175" s="160"/>
      <c r="F175" s="160" t="str">
        <f>VLOOKUP(A175,Data!$A$4:$A$263,1,FALSE)</f>
        <v>CIP5207</v>
      </c>
      <c r="G175" s="168"/>
    </row>
    <row r="176" spans="1:7" x14ac:dyDescent="0.25">
      <c r="A176" s="21" t="s">
        <v>216</v>
      </c>
      <c r="B176" s="21" t="s">
        <v>815</v>
      </c>
      <c r="C176" s="73">
        <v>562.75</v>
      </c>
      <c r="D176" s="160">
        <v>175</v>
      </c>
      <c r="E176" s="160"/>
      <c r="F176" s="160" t="str">
        <f>VLOOKUP(A176,Data!$A$4:$A$263,1,FALSE)</f>
        <v>CIP2244</v>
      </c>
      <c r="G176" s="168"/>
    </row>
    <row r="177" spans="1:7" x14ac:dyDescent="0.25">
      <c r="A177" s="21" t="s">
        <v>339</v>
      </c>
      <c r="B177" s="21" t="s">
        <v>815</v>
      </c>
      <c r="C177" s="73">
        <v>587.87</v>
      </c>
      <c r="D177" s="160">
        <v>176</v>
      </c>
      <c r="E177" s="160"/>
      <c r="F177" s="160" t="str">
        <f>VLOOKUP(A177,Data!$A$4:$A$263,1,FALSE)</f>
        <v>CIP3009</v>
      </c>
      <c r="G177" s="168"/>
    </row>
    <row r="178" spans="1:7" x14ac:dyDescent="0.25">
      <c r="A178" s="21" t="s">
        <v>252</v>
      </c>
      <c r="B178" s="21" t="s">
        <v>815</v>
      </c>
      <c r="C178" s="73">
        <v>591.83000000000004</v>
      </c>
      <c r="D178" s="160">
        <v>177</v>
      </c>
      <c r="E178" s="160"/>
      <c r="F178" s="160" t="str">
        <f>VLOOKUP(A178,Data!$A$4:$A$263,1,FALSE)</f>
        <v>CIP2279</v>
      </c>
      <c r="G178" s="168"/>
    </row>
    <row r="179" spans="1:7" x14ac:dyDescent="0.25">
      <c r="A179" s="21" t="s">
        <v>106</v>
      </c>
      <c r="B179" s="21" t="s">
        <v>815</v>
      </c>
      <c r="C179" s="73">
        <v>611.07000000000005</v>
      </c>
      <c r="D179" s="160">
        <v>178</v>
      </c>
      <c r="E179" s="160"/>
      <c r="F179" s="160" t="str">
        <f>VLOOKUP(A179,Data!$A$4:$A$263,1,FALSE)</f>
        <v>CIP2102</v>
      </c>
      <c r="G179" s="168"/>
    </row>
    <row r="180" spans="1:7" x14ac:dyDescent="0.25">
      <c r="A180" s="21" t="s">
        <v>88</v>
      </c>
      <c r="B180" s="21" t="s">
        <v>815</v>
      </c>
      <c r="C180" s="73">
        <v>612.69000000000005</v>
      </c>
      <c r="D180" s="160">
        <v>179</v>
      </c>
      <c r="E180" s="160"/>
      <c r="F180" s="160" t="str">
        <f>VLOOKUP(A180,Data!$A$4:$A$263,1,FALSE)</f>
        <v>CIP2084</v>
      </c>
      <c r="G180" s="168"/>
    </row>
    <row r="181" spans="1:7" x14ac:dyDescent="0.25">
      <c r="A181" s="21" t="s">
        <v>164</v>
      </c>
      <c r="B181" s="21" t="s">
        <v>815</v>
      </c>
      <c r="C181" s="73">
        <v>626.32000000000005</v>
      </c>
      <c r="D181" s="160">
        <v>180</v>
      </c>
      <c r="E181" s="160"/>
      <c r="F181" s="160" t="str">
        <f>VLOOKUP(A181,Data!$A$4:$A$263,1,FALSE)</f>
        <v>CIP2173</v>
      </c>
      <c r="G181" s="168"/>
    </row>
    <row r="182" spans="1:7" x14ac:dyDescent="0.25">
      <c r="A182" s="21" t="s">
        <v>487</v>
      </c>
      <c r="B182" s="21" t="s">
        <v>815</v>
      </c>
      <c r="C182" s="73">
        <v>631.22</v>
      </c>
      <c r="D182" s="160">
        <v>181</v>
      </c>
      <c r="E182" s="160"/>
      <c r="F182" s="160" t="str">
        <f>VLOOKUP(A182,Data!$A$4:$A$263,1,FALSE)</f>
        <v>CIP3331</v>
      </c>
      <c r="G182" s="168"/>
    </row>
    <row r="183" spans="1:7" x14ac:dyDescent="0.25">
      <c r="A183" s="21" t="s">
        <v>415</v>
      </c>
      <c r="B183" s="21" t="s">
        <v>815</v>
      </c>
      <c r="C183" s="73">
        <v>637.53</v>
      </c>
      <c r="D183" s="160">
        <v>182</v>
      </c>
      <c r="E183" s="160"/>
      <c r="F183" s="160" t="str">
        <f>VLOOKUP(A183,Data!$A$4:$A$263,1,FALSE)</f>
        <v>CIP3077</v>
      </c>
      <c r="G183" s="168"/>
    </row>
    <row r="184" spans="1:7" x14ac:dyDescent="0.25">
      <c r="A184" s="21" t="s">
        <v>475</v>
      </c>
      <c r="B184" s="21" t="s">
        <v>815</v>
      </c>
      <c r="C184" s="73">
        <v>647.16</v>
      </c>
      <c r="D184" s="160">
        <v>183</v>
      </c>
      <c r="E184" s="160"/>
      <c r="F184" s="160" t="str">
        <f>VLOOKUP(A184,Data!$A$4:$A$263,1,FALSE)</f>
        <v>CIP3319</v>
      </c>
      <c r="G184" s="168"/>
    </row>
    <row r="185" spans="1:7" x14ac:dyDescent="0.25">
      <c r="A185" s="21" t="s">
        <v>208</v>
      </c>
      <c r="B185" s="21" t="s">
        <v>815</v>
      </c>
      <c r="C185" s="73">
        <v>651.5</v>
      </c>
      <c r="D185" s="160">
        <v>184</v>
      </c>
      <c r="E185" s="160"/>
      <c r="F185" s="160" t="str">
        <f>VLOOKUP(A185,Data!$A$4:$A$263,1,FALSE)</f>
        <v>CIP2229</v>
      </c>
      <c r="G185" s="168"/>
    </row>
    <row r="186" spans="1:7" x14ac:dyDescent="0.25">
      <c r="A186" s="21" t="s">
        <v>469</v>
      </c>
      <c r="B186" s="21" t="s">
        <v>815</v>
      </c>
      <c r="C186" s="73">
        <v>652.91999999999996</v>
      </c>
      <c r="D186" s="160">
        <v>185</v>
      </c>
      <c r="E186" s="160"/>
      <c r="F186" s="160" t="str">
        <f>VLOOKUP(A186,Data!$A$4:$A$263,1,FALSE)</f>
        <v>CIP3315</v>
      </c>
      <c r="G186" s="168"/>
    </row>
    <row r="187" spans="1:7" x14ac:dyDescent="0.25">
      <c r="A187" s="21" t="s">
        <v>461</v>
      </c>
      <c r="B187" s="21" t="s">
        <v>815</v>
      </c>
      <c r="C187" s="73">
        <v>665.69</v>
      </c>
      <c r="D187" s="160">
        <v>186</v>
      </c>
      <c r="E187" s="160"/>
      <c r="F187" s="160" t="str">
        <f>VLOOKUP(A187,Data!$A$4:$A$263,1,FALSE)</f>
        <v>CIP3163</v>
      </c>
      <c r="G187" s="168"/>
    </row>
    <row r="188" spans="1:7" x14ac:dyDescent="0.25">
      <c r="A188" s="21" t="s">
        <v>391</v>
      </c>
      <c r="B188" s="21" t="s">
        <v>815</v>
      </c>
      <c r="C188" s="73">
        <v>679.71</v>
      </c>
      <c r="D188" s="160">
        <v>187</v>
      </c>
      <c r="E188" s="160"/>
      <c r="F188" s="160" t="str">
        <f>VLOOKUP(A188,Data!$A$4:$A$263,1,FALSE)</f>
        <v>CIP3056</v>
      </c>
      <c r="G188" s="168"/>
    </row>
    <row r="189" spans="1:7" x14ac:dyDescent="0.25">
      <c r="A189" s="21" t="s">
        <v>467</v>
      </c>
      <c r="B189" s="21" t="s">
        <v>815</v>
      </c>
      <c r="C189" s="73">
        <v>691.9</v>
      </c>
      <c r="D189" s="160">
        <v>188</v>
      </c>
      <c r="E189" s="160"/>
      <c r="F189" s="160" t="str">
        <f>VLOOKUP(A189,Data!$A$4:$A$263,1,FALSE)</f>
        <v>CIP3312</v>
      </c>
      <c r="G189" s="168"/>
    </row>
    <row r="190" spans="1:7" x14ac:dyDescent="0.25">
      <c r="A190" s="21" t="s">
        <v>102</v>
      </c>
      <c r="B190" s="21" t="s">
        <v>815</v>
      </c>
      <c r="C190" s="73">
        <v>705.28</v>
      </c>
      <c r="D190" s="160">
        <v>189</v>
      </c>
      <c r="E190" s="160"/>
      <c r="F190" s="160" t="str">
        <f>VLOOKUP(A190,Data!$A$4:$A$263,1,FALSE)</f>
        <v>CIP2097</v>
      </c>
      <c r="G190" s="168"/>
    </row>
    <row r="191" spans="1:7" x14ac:dyDescent="0.25">
      <c r="A191" s="21" t="s">
        <v>278</v>
      </c>
      <c r="B191" s="21" t="s">
        <v>815</v>
      </c>
      <c r="C191" s="73">
        <v>715.2</v>
      </c>
      <c r="D191" s="160">
        <v>190</v>
      </c>
      <c r="E191" s="160"/>
      <c r="F191" s="160" t="str">
        <f>VLOOKUP(A191,Data!$A$4:$A$263,1,FALSE)</f>
        <v>CIP2315</v>
      </c>
      <c r="G191" s="168"/>
    </row>
    <row r="192" spans="1:7" x14ac:dyDescent="0.25">
      <c r="A192" s="21" t="s">
        <v>357</v>
      </c>
      <c r="B192" s="21" t="s">
        <v>815</v>
      </c>
      <c r="C192" s="73">
        <v>748.73</v>
      </c>
      <c r="D192" s="160">
        <v>191</v>
      </c>
      <c r="E192" s="160"/>
      <c r="F192" s="160" t="str">
        <f>VLOOKUP(A192,Data!$A$4:$A$263,1,FALSE)</f>
        <v>CIP3027</v>
      </c>
      <c r="G192" s="168"/>
    </row>
    <row r="193" spans="1:7" x14ac:dyDescent="0.25">
      <c r="A193" s="21" t="s">
        <v>44</v>
      </c>
      <c r="B193" s="21" t="s">
        <v>815</v>
      </c>
      <c r="C193" s="73">
        <v>751.77</v>
      </c>
      <c r="D193" s="160">
        <v>192</v>
      </c>
      <c r="E193" s="160"/>
      <c r="F193" s="160" t="str">
        <f>VLOOKUP(A193,Data!$A$4:$A$263,1,FALSE)</f>
        <v>CIP2043</v>
      </c>
      <c r="G193" s="168"/>
    </row>
    <row r="194" spans="1:7" x14ac:dyDescent="0.25">
      <c r="A194" s="21" t="s">
        <v>481</v>
      </c>
      <c r="B194" s="21" t="s">
        <v>815</v>
      </c>
      <c r="C194" s="73">
        <v>757.78</v>
      </c>
      <c r="D194" s="160">
        <v>193</v>
      </c>
      <c r="E194" s="160"/>
      <c r="F194" s="160" t="str">
        <f>VLOOKUP(A194,Data!$A$4:$A$263,1,FALSE)</f>
        <v>CIP3325</v>
      </c>
      <c r="G194" s="168"/>
    </row>
    <row r="195" spans="1:7" x14ac:dyDescent="0.25">
      <c r="A195" s="21" t="s">
        <v>116</v>
      </c>
      <c r="B195" s="21" t="s">
        <v>815</v>
      </c>
      <c r="C195" s="73">
        <v>760.88</v>
      </c>
      <c r="D195" s="160">
        <v>194</v>
      </c>
      <c r="E195" s="160"/>
      <c r="F195" s="160" t="str">
        <f>VLOOKUP(A195,Data!$A$4:$A$263,1,FALSE)</f>
        <v>CIP2107</v>
      </c>
      <c r="G195" s="168"/>
    </row>
    <row r="196" spans="1:7" x14ac:dyDescent="0.25">
      <c r="A196" s="21" t="s">
        <v>497</v>
      </c>
      <c r="B196" s="21" t="s">
        <v>815</v>
      </c>
      <c r="C196" s="73">
        <v>776.94</v>
      </c>
      <c r="D196" s="160">
        <v>195</v>
      </c>
      <c r="E196" s="160"/>
      <c r="F196" s="160" t="str">
        <f>VLOOKUP(A196,Data!$A$4:$A$263,1,FALSE)</f>
        <v>CIP3538</v>
      </c>
      <c r="G196" s="168"/>
    </row>
    <row r="197" spans="1:7" x14ac:dyDescent="0.25">
      <c r="A197" s="21" t="s">
        <v>34</v>
      </c>
      <c r="B197" s="21" t="s">
        <v>815</v>
      </c>
      <c r="C197" s="73">
        <v>833.61</v>
      </c>
      <c r="D197" s="160">
        <v>196</v>
      </c>
      <c r="E197" s="160"/>
      <c r="F197" s="160" t="str">
        <f>VLOOKUP(A197,Data!$A$4:$A$263,1,FALSE)</f>
        <v>CIP2018</v>
      </c>
      <c r="G197" s="168"/>
    </row>
    <row r="198" spans="1:7" x14ac:dyDescent="0.25">
      <c r="A198" s="21" t="s">
        <v>40</v>
      </c>
      <c r="B198" s="21" t="s">
        <v>815</v>
      </c>
      <c r="C198" s="73">
        <v>833.94</v>
      </c>
      <c r="D198" s="160">
        <v>197</v>
      </c>
      <c r="E198" s="160"/>
      <c r="F198" s="160" t="str">
        <f>VLOOKUP(A198,Data!$A$4:$A$263,1,FALSE)</f>
        <v>CIP2022</v>
      </c>
      <c r="G198" s="168"/>
    </row>
    <row r="199" spans="1:7" x14ac:dyDescent="0.25">
      <c r="A199" s="21" t="s">
        <v>477</v>
      </c>
      <c r="B199" s="21" t="s">
        <v>815</v>
      </c>
      <c r="C199" s="73">
        <v>852.62</v>
      </c>
      <c r="D199" s="160">
        <v>198</v>
      </c>
      <c r="E199" s="160"/>
      <c r="F199" s="160" t="str">
        <f>VLOOKUP(A199,Data!$A$4:$A$263,1,FALSE)</f>
        <v>CIP3321</v>
      </c>
      <c r="G199" s="168"/>
    </row>
    <row r="200" spans="1:7" x14ac:dyDescent="0.25">
      <c r="A200" s="21" t="s">
        <v>455</v>
      </c>
      <c r="B200" s="21" t="s">
        <v>815</v>
      </c>
      <c r="C200" s="73">
        <v>860.09</v>
      </c>
      <c r="D200" s="160">
        <v>199</v>
      </c>
      <c r="E200" s="160"/>
      <c r="F200" s="160" t="str">
        <f>VLOOKUP(A200,Data!$A$4:$A$263,1,FALSE)</f>
        <v>CIP3157</v>
      </c>
      <c r="G200" s="168"/>
    </row>
    <row r="201" spans="1:7" x14ac:dyDescent="0.25">
      <c r="A201" s="21" t="s">
        <v>218</v>
      </c>
      <c r="B201" s="21" t="s">
        <v>815</v>
      </c>
      <c r="C201" s="73">
        <v>886.31000000000006</v>
      </c>
      <c r="D201" s="160">
        <v>200</v>
      </c>
      <c r="E201" s="160"/>
      <c r="F201" s="160" t="str">
        <f>VLOOKUP(A201,Data!$A$4:$A$263,1,FALSE)</f>
        <v>CIP2245</v>
      </c>
      <c r="G201" s="168"/>
    </row>
    <row r="202" spans="1:7" x14ac:dyDescent="0.25">
      <c r="A202" s="21" t="s">
        <v>178</v>
      </c>
      <c r="B202" s="21" t="s">
        <v>815</v>
      </c>
      <c r="C202" s="73">
        <v>897.51</v>
      </c>
      <c r="D202" s="160">
        <v>201</v>
      </c>
      <c r="E202" s="160"/>
      <c r="F202" s="160" t="str">
        <f>VLOOKUP(A202,Data!$A$4:$A$263,1,FALSE)</f>
        <v>CIP2186</v>
      </c>
      <c r="G202" s="168"/>
    </row>
    <row r="203" spans="1:7" x14ac:dyDescent="0.25">
      <c r="A203" s="21" t="s">
        <v>491</v>
      </c>
      <c r="B203" s="21" t="s">
        <v>815</v>
      </c>
      <c r="C203" s="73">
        <v>913.61</v>
      </c>
      <c r="D203" s="160">
        <v>202</v>
      </c>
      <c r="E203" s="160"/>
      <c r="F203" s="160" t="str">
        <f>VLOOKUP(A203,Data!$A$4:$A$263,1,FALSE)</f>
        <v>CIP3342</v>
      </c>
      <c r="G203" s="168"/>
    </row>
    <row r="204" spans="1:7" x14ac:dyDescent="0.25">
      <c r="A204" s="21" t="s">
        <v>501</v>
      </c>
      <c r="B204" s="21" t="s">
        <v>815</v>
      </c>
      <c r="C204" s="73">
        <v>928</v>
      </c>
      <c r="D204" s="160">
        <v>203</v>
      </c>
      <c r="E204" s="160"/>
      <c r="F204" s="160" t="str">
        <f>VLOOKUP(A204,Data!$A$4:$A$263,1,FALSE)</f>
        <v>CIP3549</v>
      </c>
      <c r="G204" s="168"/>
    </row>
    <row r="205" spans="1:7" x14ac:dyDescent="0.25">
      <c r="A205" s="21" t="s">
        <v>184</v>
      </c>
      <c r="B205" s="21" t="s">
        <v>815</v>
      </c>
      <c r="C205" s="73">
        <v>939.72</v>
      </c>
      <c r="D205" s="160">
        <v>204</v>
      </c>
      <c r="E205" s="160"/>
      <c r="F205" s="160" t="str">
        <f>VLOOKUP(A205,Data!$A$4:$A$263,1,FALSE)</f>
        <v>CIP2191</v>
      </c>
      <c r="G205" s="168"/>
    </row>
    <row r="206" spans="1:7" x14ac:dyDescent="0.25">
      <c r="A206" s="21" t="s">
        <v>331</v>
      </c>
      <c r="B206" s="21" t="s">
        <v>815</v>
      </c>
      <c r="C206" s="73">
        <v>967.37</v>
      </c>
      <c r="D206" s="160">
        <v>205</v>
      </c>
      <c r="E206" s="160"/>
      <c r="F206" s="160" t="str">
        <f>VLOOKUP(A206,Data!$A$4:$A$263,1,FALSE)</f>
        <v>CIP2625</v>
      </c>
      <c r="G206" s="168"/>
    </row>
    <row r="207" spans="1:7" x14ac:dyDescent="0.25">
      <c r="A207" s="21" t="s">
        <v>320</v>
      </c>
      <c r="B207" s="21" t="s">
        <v>815</v>
      </c>
      <c r="C207" s="73">
        <v>1039.0899999999999</v>
      </c>
      <c r="D207" s="160">
        <v>206</v>
      </c>
      <c r="E207" s="160"/>
      <c r="F207" s="160" t="str">
        <f>VLOOKUP(A207,Data!$A$4:$A$263,1,FALSE)</f>
        <v>CIP2511</v>
      </c>
      <c r="G207" s="168"/>
    </row>
    <row r="208" spans="1:7" x14ac:dyDescent="0.25">
      <c r="A208" s="21" t="s">
        <v>92</v>
      </c>
      <c r="B208" s="21" t="s">
        <v>815</v>
      </c>
      <c r="C208" s="73">
        <v>1054.3700000000001</v>
      </c>
      <c r="D208" s="160">
        <v>207</v>
      </c>
      <c r="E208" s="160"/>
      <c r="F208" s="160" t="str">
        <f>VLOOKUP(A208,Data!$A$4:$A$263,1,FALSE)</f>
        <v>CIP2086</v>
      </c>
      <c r="G208" s="168"/>
    </row>
    <row r="209" spans="1:7" x14ac:dyDescent="0.25">
      <c r="A209" s="21" t="s">
        <v>42</v>
      </c>
      <c r="B209" s="21" t="s">
        <v>815</v>
      </c>
      <c r="C209" s="73">
        <v>1060.6400000000001</v>
      </c>
      <c r="D209" s="160">
        <v>208</v>
      </c>
      <c r="E209" s="160"/>
      <c r="F209" s="160" t="str">
        <f>VLOOKUP(A209,Data!$A$4:$A$263,1,FALSE)</f>
        <v>CIP2041</v>
      </c>
      <c r="G209" s="168"/>
    </row>
    <row r="210" spans="1:7" x14ac:dyDescent="0.25">
      <c r="A210" s="21" t="s">
        <v>150</v>
      </c>
      <c r="B210" s="21" t="s">
        <v>815</v>
      </c>
      <c r="C210" s="73">
        <v>1074.8</v>
      </c>
      <c r="D210" s="160">
        <v>209</v>
      </c>
      <c r="E210" s="160"/>
      <c r="F210" s="160" t="str">
        <f>VLOOKUP(A210,Data!$A$4:$A$263,1,FALSE)</f>
        <v>CIP2153</v>
      </c>
      <c r="G210" s="168"/>
    </row>
    <row r="211" spans="1:7" x14ac:dyDescent="0.25">
      <c r="A211" s="21" t="s">
        <v>122</v>
      </c>
      <c r="B211" s="21" t="s">
        <v>815</v>
      </c>
      <c r="C211" s="73">
        <v>1113.6500000000001</v>
      </c>
      <c r="D211" s="160">
        <v>210</v>
      </c>
      <c r="E211" s="160"/>
      <c r="F211" s="160" t="str">
        <f>VLOOKUP(A211,Data!$A$4:$A$263,1,FALSE)</f>
        <v>CIP2115</v>
      </c>
      <c r="G211" s="168"/>
    </row>
    <row r="212" spans="1:7" x14ac:dyDescent="0.25">
      <c r="A212" s="21" t="s">
        <v>495</v>
      </c>
      <c r="B212" s="21" t="s">
        <v>815</v>
      </c>
      <c r="C212" s="73">
        <v>1123.29</v>
      </c>
      <c r="D212" s="160">
        <v>211</v>
      </c>
      <c r="E212" s="160"/>
      <c r="F212" s="160" t="str">
        <f>VLOOKUP(A212,Data!$A$4:$A$263,1,FALSE)</f>
        <v>CIP3523</v>
      </c>
      <c r="G212" s="168"/>
    </row>
    <row r="213" spans="1:7" x14ac:dyDescent="0.25">
      <c r="A213" s="21" t="s">
        <v>310</v>
      </c>
      <c r="B213" s="21" t="s">
        <v>815</v>
      </c>
      <c r="C213" s="73">
        <v>1129.8600000000001</v>
      </c>
      <c r="D213" s="160">
        <v>212</v>
      </c>
      <c r="E213" s="160"/>
      <c r="F213" s="160" t="str">
        <f>VLOOKUP(A213,Data!$A$4:$A$263,1,FALSE)</f>
        <v>CIP2368</v>
      </c>
      <c r="G213" s="168"/>
    </row>
    <row r="214" spans="1:7" x14ac:dyDescent="0.25">
      <c r="A214" s="21" t="s">
        <v>471</v>
      </c>
      <c r="B214" s="21" t="s">
        <v>815</v>
      </c>
      <c r="C214" s="73">
        <v>1129.9000000000001</v>
      </c>
      <c r="D214" s="160">
        <v>213</v>
      </c>
      <c r="E214" s="160"/>
      <c r="F214" s="160" t="str">
        <f>VLOOKUP(A214,Data!$A$4:$A$263,1,FALSE)</f>
        <v>CIP3316</v>
      </c>
      <c r="G214" s="168"/>
    </row>
    <row r="215" spans="1:7" x14ac:dyDescent="0.25">
      <c r="A215" s="21" t="s">
        <v>32</v>
      </c>
      <c r="B215" s="21" t="s">
        <v>815</v>
      </c>
      <c r="C215" s="73">
        <v>1144.19</v>
      </c>
      <c r="D215" s="160">
        <v>214</v>
      </c>
      <c r="E215" s="160"/>
      <c r="F215" s="160" t="str">
        <f>VLOOKUP(A215,Data!$A$4:$A$263,1,FALSE)</f>
        <v>CIP2017</v>
      </c>
      <c r="G215" s="168"/>
    </row>
    <row r="216" spans="1:7" x14ac:dyDescent="0.25">
      <c r="A216" s="21" t="s">
        <v>172</v>
      </c>
      <c r="B216" s="21" t="s">
        <v>815</v>
      </c>
      <c r="C216" s="73">
        <v>1154.3900000000001</v>
      </c>
      <c r="D216" s="160">
        <v>215</v>
      </c>
      <c r="E216" s="160"/>
      <c r="F216" s="160" t="str">
        <f>VLOOKUP(A216,Data!$A$4:$A$263,1,FALSE)</f>
        <v>CIP2179</v>
      </c>
      <c r="G216" s="168"/>
    </row>
    <row r="217" spans="1:7" x14ac:dyDescent="0.25">
      <c r="A217" s="21" t="s">
        <v>312</v>
      </c>
      <c r="B217" s="21" t="s">
        <v>815</v>
      </c>
      <c r="C217" s="73">
        <v>1154.74</v>
      </c>
      <c r="D217" s="160">
        <v>216</v>
      </c>
      <c r="E217" s="160"/>
      <c r="F217" s="160" t="str">
        <f>VLOOKUP(A217,Data!$A$4:$A$263,1,FALSE)</f>
        <v>CIP2372</v>
      </c>
      <c r="G217" s="168"/>
    </row>
    <row r="218" spans="1:7" x14ac:dyDescent="0.25">
      <c r="A218" s="21" t="s">
        <v>282</v>
      </c>
      <c r="B218" s="21" t="s">
        <v>815</v>
      </c>
      <c r="C218" s="73">
        <v>1175.26</v>
      </c>
      <c r="D218" s="160">
        <v>217</v>
      </c>
      <c r="E218" s="160"/>
      <c r="F218" s="160" t="str">
        <f>VLOOKUP(A218,Data!$A$4:$A$263,1,FALSE)</f>
        <v>CIP2321</v>
      </c>
      <c r="G218" s="168"/>
    </row>
    <row r="219" spans="1:7" x14ac:dyDescent="0.25">
      <c r="A219" s="21" t="s">
        <v>507</v>
      </c>
      <c r="B219" s="21" t="s">
        <v>815</v>
      </c>
      <c r="C219" s="73">
        <v>1175.33</v>
      </c>
      <c r="D219" s="160">
        <v>218</v>
      </c>
      <c r="E219" s="160"/>
      <c r="F219" s="160" t="str">
        <f>VLOOKUP(A219,Data!$A$4:$A$263,1,FALSE)</f>
        <v>CIP5202</v>
      </c>
      <c r="G219" s="168"/>
    </row>
    <row r="220" spans="1:7" x14ac:dyDescent="0.25">
      <c r="A220" s="21" t="s">
        <v>515</v>
      </c>
      <c r="B220" s="21" t="s">
        <v>815</v>
      </c>
      <c r="C220" s="73">
        <v>1186.25</v>
      </c>
      <c r="D220" s="160">
        <v>219</v>
      </c>
      <c r="E220" s="160"/>
      <c r="F220" s="160" t="str">
        <f>VLOOKUP(A220,Data!$A$4:$A$263,1,FALSE)</f>
        <v>CIP5211</v>
      </c>
      <c r="G220" s="168"/>
    </row>
    <row r="221" spans="1:7" x14ac:dyDescent="0.25">
      <c r="A221" s="21" t="s">
        <v>162</v>
      </c>
      <c r="B221" s="21" t="s">
        <v>815</v>
      </c>
      <c r="C221" s="73">
        <v>1189.0899999999999</v>
      </c>
      <c r="D221" s="160">
        <v>220</v>
      </c>
      <c r="E221" s="160"/>
      <c r="F221" s="160" t="str">
        <f>VLOOKUP(A221,Data!$A$4:$A$263,1,FALSE)</f>
        <v>CIP2172</v>
      </c>
      <c r="G221" s="168"/>
    </row>
    <row r="222" spans="1:7" x14ac:dyDescent="0.25">
      <c r="A222" s="21" t="s">
        <v>459</v>
      </c>
      <c r="B222" s="21" t="s">
        <v>815</v>
      </c>
      <c r="C222" s="73">
        <v>1193.96</v>
      </c>
      <c r="D222" s="160">
        <v>221</v>
      </c>
      <c r="E222" s="160"/>
      <c r="F222" s="160" t="str">
        <f>VLOOKUP(A222,Data!$A$4:$A$263,1,FALSE)</f>
        <v>CIP3162</v>
      </c>
      <c r="G222" s="168"/>
    </row>
    <row r="223" spans="1:7" x14ac:dyDescent="0.25">
      <c r="A223" s="21" t="s">
        <v>367</v>
      </c>
      <c r="B223" s="21" t="s">
        <v>815</v>
      </c>
      <c r="C223" s="73">
        <v>1198.1400000000001</v>
      </c>
      <c r="D223" s="160">
        <v>222</v>
      </c>
      <c r="E223" s="160"/>
      <c r="F223" s="160" t="str">
        <f>VLOOKUP(A223,Data!$A$4:$A$263,1,FALSE)</f>
        <v>CIP3035</v>
      </c>
      <c r="G223" s="168"/>
    </row>
    <row r="224" spans="1:7" x14ac:dyDescent="0.25">
      <c r="A224" s="21" t="s">
        <v>214</v>
      </c>
      <c r="B224" s="21" t="s">
        <v>815</v>
      </c>
      <c r="C224" s="73">
        <v>1206.71</v>
      </c>
      <c r="D224" s="160">
        <v>223</v>
      </c>
      <c r="E224" s="160"/>
      <c r="F224" s="160" t="str">
        <f>VLOOKUP(A224,Data!$A$4:$A$263,1,FALSE)</f>
        <v>CIP2243</v>
      </c>
      <c r="G224" s="168"/>
    </row>
    <row r="225" spans="1:7" x14ac:dyDescent="0.25">
      <c r="A225" s="21" t="s">
        <v>98</v>
      </c>
      <c r="B225" s="21" t="s">
        <v>815</v>
      </c>
      <c r="C225" s="73">
        <v>1207.3</v>
      </c>
      <c r="D225" s="160">
        <v>224</v>
      </c>
      <c r="E225" s="160"/>
      <c r="F225" s="160" t="str">
        <f>VLOOKUP(A225,Data!$A$4:$A$263,1,FALSE)</f>
        <v>CIP2092</v>
      </c>
      <c r="G225" s="168"/>
    </row>
    <row r="226" spans="1:7" x14ac:dyDescent="0.25">
      <c r="A226" s="21" t="s">
        <v>128</v>
      </c>
      <c r="B226" s="21" t="s">
        <v>815</v>
      </c>
      <c r="C226" s="73">
        <v>1229.27</v>
      </c>
      <c r="D226" s="160">
        <v>225</v>
      </c>
      <c r="E226" s="160"/>
      <c r="F226" s="160" t="str">
        <f>VLOOKUP(A226,Data!$A$4:$A$263,1,FALSE)</f>
        <v>CIP2126</v>
      </c>
      <c r="G226" s="168"/>
    </row>
    <row r="227" spans="1:7" x14ac:dyDescent="0.25">
      <c r="A227" s="21" t="s">
        <v>28</v>
      </c>
      <c r="B227" s="21" t="s">
        <v>815</v>
      </c>
      <c r="C227" s="73">
        <v>1237.5</v>
      </c>
      <c r="D227" s="160">
        <v>226</v>
      </c>
      <c r="E227" s="160"/>
      <c r="F227" s="160" t="str">
        <f>VLOOKUP(A227,Data!$A$4:$A$263,1,FALSE)</f>
        <v>CIP2012</v>
      </c>
      <c r="G227" s="168"/>
    </row>
    <row r="228" spans="1:7" x14ac:dyDescent="0.25">
      <c r="A228" s="21" t="s">
        <v>48</v>
      </c>
      <c r="B228" s="21" t="s">
        <v>815</v>
      </c>
      <c r="C228" s="73">
        <v>1240.22</v>
      </c>
      <c r="D228" s="160">
        <v>227</v>
      </c>
      <c r="E228" s="160"/>
      <c r="F228" s="160" t="str">
        <f>VLOOKUP(A228,Data!$A$4:$A$263,1,FALSE)</f>
        <v>CIP2045</v>
      </c>
      <c r="G228" s="168"/>
    </row>
    <row r="229" spans="1:7" x14ac:dyDescent="0.25">
      <c r="A229" s="21" t="s">
        <v>120</v>
      </c>
      <c r="B229" s="21" t="s">
        <v>815</v>
      </c>
      <c r="C229" s="73">
        <v>1246.6300000000001</v>
      </c>
      <c r="D229" s="160">
        <v>228</v>
      </c>
      <c r="E229" s="160"/>
      <c r="F229" s="160" t="str">
        <f>VLOOKUP(A229,Data!$A$4:$A$263,1,FALSE)</f>
        <v>CIP2113</v>
      </c>
      <c r="G229" s="168"/>
    </row>
    <row r="230" spans="1:7" x14ac:dyDescent="0.25">
      <c r="A230" s="21" t="s">
        <v>198</v>
      </c>
      <c r="B230" s="21" t="s">
        <v>815</v>
      </c>
      <c r="C230" s="73">
        <v>1264.97</v>
      </c>
      <c r="D230" s="160">
        <v>229</v>
      </c>
      <c r="E230" s="160"/>
      <c r="F230" s="160" t="str">
        <f>VLOOKUP(A230,Data!$A$4:$A$263,1,FALSE)</f>
        <v>CIP2219</v>
      </c>
      <c r="G230" s="168"/>
    </row>
    <row r="231" spans="1:7" x14ac:dyDescent="0.25">
      <c r="A231" s="21" t="s">
        <v>333</v>
      </c>
      <c r="B231" s="21" t="s">
        <v>815</v>
      </c>
      <c r="C231" s="73">
        <v>1270.69</v>
      </c>
      <c r="D231" s="160">
        <v>230</v>
      </c>
      <c r="E231" s="160"/>
      <c r="F231" s="160" t="str">
        <f>VLOOKUP(A231,Data!$A$4:$A$263,1,FALSE)</f>
        <v>CIP2626</v>
      </c>
      <c r="G231" s="168"/>
    </row>
    <row r="232" spans="1:7" x14ac:dyDescent="0.25">
      <c r="A232" s="21" t="s">
        <v>200</v>
      </c>
      <c r="B232" s="21" t="s">
        <v>815</v>
      </c>
      <c r="C232" s="73">
        <v>1299.24</v>
      </c>
      <c r="D232" s="160">
        <v>231</v>
      </c>
      <c r="E232" s="160"/>
      <c r="F232" s="160" t="str">
        <f>VLOOKUP(A232,Data!$A$4:$A$263,1,FALSE)</f>
        <v>CIP2223</v>
      </c>
      <c r="G232" s="168"/>
    </row>
    <row r="233" spans="1:7" x14ac:dyDescent="0.25">
      <c r="A233" s="21" t="s">
        <v>182</v>
      </c>
      <c r="B233" s="21" t="s">
        <v>815</v>
      </c>
      <c r="C233" s="73">
        <v>1307.4000000000001</v>
      </c>
      <c r="D233" s="160">
        <v>232</v>
      </c>
      <c r="E233" s="160"/>
      <c r="F233" s="160" t="str">
        <f>VLOOKUP(A233,Data!$A$4:$A$263,1,FALSE)</f>
        <v>CIP2190</v>
      </c>
      <c r="G233" s="168"/>
    </row>
    <row r="234" spans="1:7" x14ac:dyDescent="0.25">
      <c r="A234" s="21" t="s">
        <v>264</v>
      </c>
      <c r="B234" s="21" t="s">
        <v>815</v>
      </c>
      <c r="C234" s="73">
        <v>1358.67</v>
      </c>
      <c r="D234" s="160">
        <v>233</v>
      </c>
      <c r="E234" s="160"/>
      <c r="F234" s="160" t="str">
        <f>VLOOKUP(A234,Data!$A$4:$A$263,1,FALSE)</f>
        <v>CIP2290</v>
      </c>
      <c r="G234" s="168"/>
    </row>
    <row r="235" spans="1:7" x14ac:dyDescent="0.25">
      <c r="A235" s="21" t="s">
        <v>513</v>
      </c>
      <c r="B235" s="21" t="s">
        <v>815</v>
      </c>
      <c r="C235" s="73">
        <v>1359.17</v>
      </c>
      <c r="D235" s="160">
        <v>234</v>
      </c>
      <c r="E235" s="160"/>
      <c r="F235" s="160" t="str">
        <f>VLOOKUP(A235,Data!$A$4:$A$263,1,FALSE)</f>
        <v>CIP5208</v>
      </c>
      <c r="G235" s="168"/>
    </row>
    <row r="236" spans="1:7" x14ac:dyDescent="0.25">
      <c r="A236" s="21" t="s">
        <v>242</v>
      </c>
      <c r="B236" s="21" t="s">
        <v>815</v>
      </c>
      <c r="C236" s="73">
        <v>1390.77</v>
      </c>
      <c r="D236" s="160">
        <v>235</v>
      </c>
      <c r="E236" s="160"/>
      <c r="F236" s="160" t="str">
        <f>VLOOKUP(A236,Data!$A$4:$A$263,1,FALSE)</f>
        <v>CIP2274</v>
      </c>
      <c r="G236" s="168"/>
    </row>
    <row r="237" spans="1:7" x14ac:dyDescent="0.25">
      <c r="A237" s="21" t="s">
        <v>104</v>
      </c>
      <c r="B237" s="21" t="s">
        <v>815</v>
      </c>
      <c r="C237" s="73">
        <v>1393.96</v>
      </c>
      <c r="D237" s="160">
        <v>236</v>
      </c>
      <c r="E237" s="160"/>
      <c r="F237" s="160" t="str">
        <f>VLOOKUP(A237,Data!$A$4:$A$263,1,FALSE)</f>
        <v>CIP2101</v>
      </c>
      <c r="G237" s="168"/>
    </row>
    <row r="238" spans="1:7" x14ac:dyDescent="0.25">
      <c r="A238" s="21" t="s">
        <v>447</v>
      </c>
      <c r="B238" s="21" t="s">
        <v>815</v>
      </c>
      <c r="C238" s="73">
        <v>1409.4</v>
      </c>
      <c r="D238" s="160">
        <v>237</v>
      </c>
      <c r="E238" s="160"/>
      <c r="F238" s="160" t="str">
        <f>VLOOKUP(A238,Data!$A$4:$A$263,1,FALSE)</f>
        <v>CIP3107</v>
      </c>
      <c r="G238" s="168"/>
    </row>
    <row r="239" spans="1:7" x14ac:dyDescent="0.25">
      <c r="A239" s="21" t="s">
        <v>36</v>
      </c>
      <c r="B239" s="21" t="s">
        <v>815</v>
      </c>
      <c r="C239" s="73">
        <v>1433.67</v>
      </c>
      <c r="D239" s="160">
        <v>238</v>
      </c>
      <c r="E239" s="160"/>
      <c r="F239" s="160" t="str">
        <f>VLOOKUP(A239,Data!$A$4:$A$263,1,FALSE)</f>
        <v>CIP2019</v>
      </c>
      <c r="G239" s="168"/>
    </row>
    <row r="240" spans="1:7" x14ac:dyDescent="0.25">
      <c r="A240" s="21" t="s">
        <v>322</v>
      </c>
      <c r="B240" s="21" t="s">
        <v>815</v>
      </c>
      <c r="C240" s="73">
        <v>1447.76</v>
      </c>
      <c r="D240" s="160">
        <v>239</v>
      </c>
      <c r="E240" s="160"/>
      <c r="F240" s="160" t="str">
        <f>VLOOKUP(A240,Data!$A$4:$A$263,1,FALSE)</f>
        <v>CIP2618</v>
      </c>
      <c r="G240" s="168"/>
    </row>
    <row r="241" spans="1:7" x14ac:dyDescent="0.25">
      <c r="A241" s="21" t="s">
        <v>296</v>
      </c>
      <c r="B241" s="21" t="s">
        <v>815</v>
      </c>
      <c r="C241" s="73">
        <v>1465.41</v>
      </c>
      <c r="D241" s="160">
        <v>240</v>
      </c>
      <c r="E241" s="160"/>
      <c r="F241" s="160" t="str">
        <f>VLOOKUP(A241,Data!$A$4:$A$263,1,FALSE)</f>
        <v>CIP2344</v>
      </c>
      <c r="G241" s="168"/>
    </row>
    <row r="242" spans="1:7" x14ac:dyDescent="0.25">
      <c r="A242" s="21" t="s">
        <v>62</v>
      </c>
      <c r="B242" s="21" t="s">
        <v>815</v>
      </c>
      <c r="C242" s="73">
        <v>1497.07</v>
      </c>
      <c r="D242" s="160">
        <v>241</v>
      </c>
      <c r="E242" s="160"/>
      <c r="F242" s="160" t="str">
        <f>VLOOKUP(A242,Data!$A$4:$A$263,1,FALSE)</f>
        <v>CIP2053</v>
      </c>
      <c r="G242" s="168"/>
    </row>
    <row r="243" spans="1:7" x14ac:dyDescent="0.25">
      <c r="A243" s="21" t="s">
        <v>304</v>
      </c>
      <c r="B243" s="21" t="s">
        <v>815</v>
      </c>
      <c r="C243" s="73">
        <v>1502.16</v>
      </c>
      <c r="D243" s="160">
        <v>242</v>
      </c>
      <c r="E243" s="160"/>
      <c r="F243" s="160" t="str">
        <f>VLOOKUP(A243,Data!$A$4:$A$263,1,FALSE)</f>
        <v>CIP2359</v>
      </c>
      <c r="G243" s="168"/>
    </row>
    <row r="244" spans="1:7" x14ac:dyDescent="0.25">
      <c r="A244" s="21" t="s">
        <v>240</v>
      </c>
      <c r="B244" s="21" t="s">
        <v>815</v>
      </c>
      <c r="C244" s="73">
        <v>1506.02</v>
      </c>
      <c r="D244" s="160">
        <v>243</v>
      </c>
      <c r="E244" s="160"/>
      <c r="F244" s="160" t="str">
        <f>VLOOKUP(A244,Data!$A$4:$A$263,1,FALSE)</f>
        <v>CIP2270</v>
      </c>
      <c r="G244" s="168"/>
    </row>
    <row r="245" spans="1:7" x14ac:dyDescent="0.25">
      <c r="A245" s="21" t="s">
        <v>66</v>
      </c>
      <c r="B245" s="21" t="s">
        <v>815</v>
      </c>
      <c r="C245" s="73">
        <v>1507.49</v>
      </c>
      <c r="D245" s="160">
        <v>244</v>
      </c>
      <c r="E245" s="160"/>
      <c r="F245" s="160" t="str">
        <f>VLOOKUP(A245,Data!$A$4:$A$263,1,FALSE)</f>
        <v>CIP2058</v>
      </c>
      <c r="G245" s="168"/>
    </row>
    <row r="246" spans="1:7" x14ac:dyDescent="0.25">
      <c r="A246" s="21" t="s">
        <v>186</v>
      </c>
      <c r="B246" s="21" t="s">
        <v>815</v>
      </c>
      <c r="C246" s="73">
        <v>1511.23</v>
      </c>
      <c r="D246" s="160">
        <v>245</v>
      </c>
      <c r="E246" s="160"/>
      <c r="F246" s="160" t="str">
        <f>VLOOKUP(A246,Data!$A$4:$A$263,1,FALSE)</f>
        <v>CIP2196</v>
      </c>
      <c r="G246" s="168"/>
    </row>
    <row r="247" spans="1:7" x14ac:dyDescent="0.25">
      <c r="A247" s="21" t="s">
        <v>202</v>
      </c>
      <c r="B247" s="21" t="s">
        <v>815</v>
      </c>
      <c r="C247" s="73">
        <v>1518.53</v>
      </c>
      <c r="D247" s="160">
        <v>246</v>
      </c>
      <c r="E247" s="160"/>
      <c r="F247" s="160" t="str">
        <f>VLOOKUP(A247,Data!$A$4:$A$263,1,FALSE)</f>
        <v>CIP2224</v>
      </c>
      <c r="G247" s="168"/>
    </row>
    <row r="248" spans="1:7" x14ac:dyDescent="0.25">
      <c r="A248" s="21" t="s">
        <v>329</v>
      </c>
      <c r="B248" s="21" t="s">
        <v>815</v>
      </c>
      <c r="C248" s="73">
        <v>1520.91</v>
      </c>
      <c r="D248" s="160">
        <v>247</v>
      </c>
      <c r="E248" s="160"/>
      <c r="F248" s="160" t="str">
        <f>VLOOKUP(A248,Data!$A$4:$A$263,1,FALSE)</f>
        <v>CIP2624</v>
      </c>
      <c r="G248" s="168"/>
    </row>
    <row r="249" spans="1:7" x14ac:dyDescent="0.25">
      <c r="A249" s="21" t="s">
        <v>509</v>
      </c>
      <c r="B249" s="21" t="s">
        <v>815</v>
      </c>
      <c r="C249" s="73">
        <v>1526.25</v>
      </c>
      <c r="D249" s="160">
        <v>248</v>
      </c>
      <c r="E249" s="160"/>
      <c r="F249" s="160" t="str">
        <f>VLOOKUP(A249,Data!$A$4:$A$263,1,FALSE)</f>
        <v>CIP5204</v>
      </c>
      <c r="G249" s="168"/>
    </row>
    <row r="250" spans="1:7" x14ac:dyDescent="0.25">
      <c r="A250" s="21" t="s">
        <v>314</v>
      </c>
      <c r="B250" s="21" t="s">
        <v>815</v>
      </c>
      <c r="C250" s="73">
        <v>1526.84</v>
      </c>
      <c r="D250" s="160">
        <v>249</v>
      </c>
      <c r="E250" s="160"/>
      <c r="F250" s="160" t="str">
        <f>VLOOKUP(A250,Data!$A$4:$A$263,1,FALSE)</f>
        <v>CIP2373</v>
      </c>
      <c r="G250" s="168"/>
    </row>
    <row r="251" spans="1:7" x14ac:dyDescent="0.25">
      <c r="A251" s="21" t="s">
        <v>369</v>
      </c>
      <c r="B251" s="21" t="s">
        <v>815</v>
      </c>
      <c r="C251" s="73">
        <v>1539.26</v>
      </c>
      <c r="D251" s="160">
        <v>250</v>
      </c>
      <c r="E251" s="160"/>
      <c r="F251" s="160" t="str">
        <f>VLOOKUP(A251,Data!$A$4:$A$263,1,FALSE)</f>
        <v>CIP3036</v>
      </c>
      <c r="G251" s="168"/>
    </row>
    <row r="252" spans="1:7" x14ac:dyDescent="0.25">
      <c r="A252" s="21" t="s">
        <v>268</v>
      </c>
      <c r="B252" s="21" t="s">
        <v>815</v>
      </c>
      <c r="C252" s="73">
        <v>1542.97</v>
      </c>
      <c r="D252" s="160">
        <v>251</v>
      </c>
      <c r="E252" s="160"/>
      <c r="F252" s="160" t="str">
        <f>VLOOKUP(A252,Data!$A$4:$A$263,1,FALSE)</f>
        <v>CIP2296</v>
      </c>
      <c r="G252" s="168"/>
    </row>
    <row r="253" spans="1:7" x14ac:dyDescent="0.25">
      <c r="A253" s="21" t="s">
        <v>24</v>
      </c>
      <c r="B253" s="21" t="s">
        <v>815</v>
      </c>
      <c r="C253" s="73">
        <v>1549.55</v>
      </c>
      <c r="D253" s="160">
        <v>252</v>
      </c>
      <c r="E253" s="160"/>
      <c r="F253" s="160" t="str">
        <f>VLOOKUP(A253,Data!$A$4:$A$263,1,FALSE)</f>
        <v>CIP2010</v>
      </c>
      <c r="G253" s="168"/>
    </row>
    <row r="254" spans="1:7" x14ac:dyDescent="0.25">
      <c r="A254" s="21" t="s">
        <v>236</v>
      </c>
      <c r="B254" s="21" t="s">
        <v>815</v>
      </c>
      <c r="C254" s="73">
        <v>1564.47</v>
      </c>
      <c r="D254" s="160">
        <v>253</v>
      </c>
      <c r="E254" s="160"/>
      <c r="F254" s="160" t="str">
        <f>VLOOKUP(A254,Data!$A$4:$A$263,1,FALSE)</f>
        <v>CIP2268</v>
      </c>
      <c r="G254" s="168"/>
    </row>
    <row r="255" spans="1:7" x14ac:dyDescent="0.25">
      <c r="A255" s="21" t="s">
        <v>325</v>
      </c>
      <c r="B255" s="21" t="s">
        <v>815</v>
      </c>
      <c r="C255" s="73">
        <v>1623.89</v>
      </c>
      <c r="D255" s="160">
        <v>254</v>
      </c>
      <c r="E255" s="160"/>
      <c r="F255" s="160" t="str">
        <f>VLOOKUP(A255,Data!$A$4:$A$263,1,FALSE)</f>
        <v>CIP2622</v>
      </c>
      <c r="G255" s="168"/>
    </row>
    <row r="256" spans="1:7" x14ac:dyDescent="0.25">
      <c r="A256" s="21" t="s">
        <v>112</v>
      </c>
      <c r="B256" s="21" t="s">
        <v>815</v>
      </c>
      <c r="C256" s="73">
        <v>1633.74</v>
      </c>
      <c r="D256" s="160">
        <v>255</v>
      </c>
      <c r="E256" s="160"/>
      <c r="F256" s="160" t="str">
        <f>VLOOKUP(A256,Data!$A$4:$A$263,1,FALSE)</f>
        <v>CIP2105</v>
      </c>
      <c r="G256" s="168"/>
    </row>
    <row r="257" spans="1:7" x14ac:dyDescent="0.25">
      <c r="A257" s="21" t="s">
        <v>158</v>
      </c>
      <c r="B257" s="21" t="s">
        <v>815</v>
      </c>
      <c r="C257" s="73">
        <v>1652.02</v>
      </c>
      <c r="D257" s="160">
        <v>256</v>
      </c>
      <c r="E257" s="160"/>
      <c r="F257" s="160" t="str">
        <f>VLOOKUP(A257,Data!$A$4:$A$263,1,FALSE)</f>
        <v>CIP2161</v>
      </c>
      <c r="G257" s="168"/>
    </row>
    <row r="258" spans="1:7" x14ac:dyDescent="0.25">
      <c r="A258" s="21" t="s">
        <v>419</v>
      </c>
      <c r="B258" s="21" t="s">
        <v>815</v>
      </c>
      <c r="C258" s="73">
        <v>1687.47</v>
      </c>
      <c r="D258" s="160">
        <v>257</v>
      </c>
      <c r="E258" s="160"/>
      <c r="F258" s="160" t="str">
        <f>VLOOKUP(A258,Data!$A$4:$A$263,1,FALSE)</f>
        <v>CIP3080</v>
      </c>
      <c r="G258" s="168"/>
    </row>
    <row r="259" spans="1:7" x14ac:dyDescent="0.25">
      <c r="A259" s="21" t="s">
        <v>78</v>
      </c>
      <c r="B259" s="21" t="s">
        <v>815</v>
      </c>
      <c r="C259" s="73">
        <v>1693.26</v>
      </c>
      <c r="D259" s="160">
        <v>258</v>
      </c>
      <c r="E259" s="160"/>
      <c r="F259" s="160" t="str">
        <f>VLOOKUP(A259,Data!$A$4:$A$263,1,FALSE)</f>
        <v>CIP2076</v>
      </c>
      <c r="G259" s="168"/>
    </row>
    <row r="260" spans="1:7" x14ac:dyDescent="0.25">
      <c r="A260" s="21" t="s">
        <v>463</v>
      </c>
      <c r="B260" s="21" t="s">
        <v>815</v>
      </c>
      <c r="C260" s="73">
        <v>1722.88</v>
      </c>
      <c r="D260" s="160">
        <v>259</v>
      </c>
      <c r="E260" s="160"/>
      <c r="F260" s="160" t="str">
        <f>VLOOKUP(A260,Data!$A$4:$A$263,1,FALSE)</f>
        <v>CIP3164</v>
      </c>
      <c r="G260" s="168"/>
    </row>
    <row r="261" spans="1:7" x14ac:dyDescent="0.25">
      <c r="A261" s="21" t="s">
        <v>50</v>
      </c>
      <c r="B261" s="21" t="s">
        <v>815</v>
      </c>
      <c r="C261" s="167">
        <v>1067.8699999999999</v>
      </c>
      <c r="D261" s="160">
        <v>260</v>
      </c>
      <c r="E261" s="160"/>
      <c r="F261" s="160" t="str">
        <f>VLOOKUP(A261,Data!$A$4:$A$263,1,FALSE)</f>
        <v>CIP2046</v>
      </c>
      <c r="G261" s="168"/>
    </row>
    <row r="262" spans="1:7" x14ac:dyDescent="0.25">
      <c r="A262" s="21" t="s">
        <v>72</v>
      </c>
      <c r="B262" s="21" t="s">
        <v>815</v>
      </c>
      <c r="C262" s="73">
        <v>1839.69</v>
      </c>
      <c r="D262" s="160">
        <v>261</v>
      </c>
      <c r="E262" s="160"/>
      <c r="F262" s="160" t="str">
        <f>VLOOKUP(A262,Data!$A$4:$A$263,1,FALSE)</f>
        <v>CIP2062</v>
      </c>
      <c r="G262" s="168"/>
    </row>
    <row r="263" spans="1:7" x14ac:dyDescent="0.25">
      <c r="A263" s="21" t="s">
        <v>457</v>
      </c>
      <c r="B263" s="21" t="s">
        <v>815</v>
      </c>
      <c r="C263" s="73">
        <v>1885.55</v>
      </c>
      <c r="D263" s="160">
        <v>262</v>
      </c>
      <c r="E263" s="160"/>
      <c r="F263" s="160" t="str">
        <f>VLOOKUP(A263,Data!$A$4:$A$263,1,FALSE)</f>
        <v>CIP3161</v>
      </c>
      <c r="G263" s="168"/>
    </row>
    <row r="264" spans="1:7" x14ac:dyDescent="0.25">
      <c r="A264" s="21" t="s">
        <v>505</v>
      </c>
      <c r="B264" s="21" t="s">
        <v>815</v>
      </c>
      <c r="C264" s="73">
        <v>1955.3</v>
      </c>
      <c r="D264" s="160">
        <v>263</v>
      </c>
      <c r="E264" s="160"/>
      <c r="F264" s="160" t="str">
        <f>VLOOKUP(A264,Data!$A$4:$A$263,1,FALSE)</f>
        <v>CIP5200</v>
      </c>
      <c r="G264" s="168"/>
    </row>
    <row r="265" spans="1:7" x14ac:dyDescent="0.25">
      <c r="A265" s="21" t="s">
        <v>26</v>
      </c>
      <c r="B265" s="21" t="s">
        <v>815</v>
      </c>
      <c r="C265" s="73">
        <v>2074.44</v>
      </c>
      <c r="D265" s="160">
        <v>264</v>
      </c>
      <c r="E265" s="160"/>
      <c r="F265" s="160" t="str">
        <f>VLOOKUP(A265,Data!$A$4:$A$263,1,FALSE)</f>
        <v>CIP2011</v>
      </c>
      <c r="G265" s="168"/>
    </row>
    <row r="266" spans="1:7" x14ac:dyDescent="0.25">
      <c r="A266" s="21" t="s">
        <v>274</v>
      </c>
      <c r="B266" s="21" t="s">
        <v>815</v>
      </c>
      <c r="C266" s="73">
        <v>2084.86</v>
      </c>
      <c r="D266" s="160">
        <v>265</v>
      </c>
      <c r="E266" s="160"/>
      <c r="F266" s="160" t="str">
        <f>VLOOKUP(A266,Data!$A$4:$A$263,1,FALSE)</f>
        <v>CIP2310</v>
      </c>
      <c r="G266" s="168"/>
    </row>
    <row r="267" spans="1:7" x14ac:dyDescent="0.25">
      <c r="A267" s="21" t="s">
        <v>503</v>
      </c>
      <c r="B267" s="21" t="s">
        <v>815</v>
      </c>
      <c r="C267" s="73">
        <v>2105.59</v>
      </c>
      <c r="D267" s="160">
        <v>266</v>
      </c>
      <c r="E267" s="160"/>
      <c r="F267" s="160" t="str">
        <f>VLOOKUP(A267,Data!$A$4:$A$263,1,FALSE)</f>
        <v>CIP3551</v>
      </c>
      <c r="G267" s="168"/>
    </row>
    <row r="268" spans="1:7" x14ac:dyDescent="0.25">
      <c r="A268" s="21" t="s">
        <v>266</v>
      </c>
      <c r="B268" s="21" t="s">
        <v>815</v>
      </c>
      <c r="C268" s="73">
        <v>2123.92</v>
      </c>
      <c r="D268" s="160">
        <v>267</v>
      </c>
      <c r="E268" s="160"/>
      <c r="F268" s="160" t="str">
        <f>VLOOKUP(A268,Data!$A$4:$A$263,1,FALSE)</f>
        <v>CIP2293</v>
      </c>
      <c r="G268" s="168"/>
    </row>
    <row r="269" spans="1:7" x14ac:dyDescent="0.25">
      <c r="A269" s="21" t="s">
        <v>493</v>
      </c>
      <c r="B269" s="21" t="s">
        <v>815</v>
      </c>
      <c r="C269" s="73">
        <v>2553.27</v>
      </c>
      <c r="D269" s="160">
        <v>268</v>
      </c>
      <c r="E269" s="160"/>
      <c r="F269" s="160" t="str">
        <f>VLOOKUP(A269,Data!$A$4:$A$263,1,FALSE)</f>
        <v>CIP3502</v>
      </c>
      <c r="G269" s="168"/>
    </row>
    <row r="270" spans="1:7" x14ac:dyDescent="0.25">
      <c r="A270" s="21" t="s">
        <v>30</v>
      </c>
      <c r="B270" s="21" t="s">
        <v>815</v>
      </c>
      <c r="C270" s="73">
        <v>2796.9900000000002</v>
      </c>
      <c r="D270" s="160">
        <v>269</v>
      </c>
      <c r="E270" s="160"/>
      <c r="F270" s="160" t="str">
        <f>VLOOKUP(A270,Data!$A$4:$A$263,1,FALSE)</f>
        <v>CIP2013</v>
      </c>
      <c r="G270" s="168"/>
    </row>
    <row r="271" spans="1:7" x14ac:dyDescent="0.25">
      <c r="C271" s="73"/>
      <c r="D271" s="160">
        <v>270</v>
      </c>
      <c r="E271" s="160"/>
      <c r="F271" s="160"/>
      <c r="G271" s="168"/>
    </row>
    <row r="272" spans="1:7" x14ac:dyDescent="0.25">
      <c r="C272" s="73"/>
      <c r="D272" s="160">
        <v>271</v>
      </c>
      <c r="E272" s="160"/>
      <c r="F272" s="160"/>
      <c r="G272" s="168"/>
    </row>
    <row r="273" spans="1:7" x14ac:dyDescent="0.25">
      <c r="C273" s="73"/>
      <c r="D273" s="160">
        <v>272</v>
      </c>
      <c r="E273" s="160"/>
      <c r="F273" s="160"/>
      <c r="G273" s="168"/>
    </row>
    <row r="274" spans="1:7" x14ac:dyDescent="0.25">
      <c r="C274" s="73"/>
      <c r="D274" s="160">
        <v>273</v>
      </c>
      <c r="E274" s="160"/>
      <c r="F274" s="160"/>
      <c r="G274" s="168"/>
    </row>
    <row r="275" spans="1:7" x14ac:dyDescent="0.25">
      <c r="C275" s="73"/>
      <c r="D275" s="160">
        <v>274</v>
      </c>
      <c r="E275" s="160"/>
      <c r="F275" s="160"/>
      <c r="G275" s="168"/>
    </row>
    <row r="276" spans="1:7" x14ac:dyDescent="0.25">
      <c r="C276" s="73"/>
      <c r="D276" s="160">
        <v>275</v>
      </c>
      <c r="E276" s="160"/>
      <c r="F276" s="160"/>
      <c r="G276" s="168"/>
    </row>
    <row r="277" spans="1:7" x14ac:dyDescent="0.25">
      <c r="C277" s="73"/>
      <c r="D277" s="160">
        <v>276</v>
      </c>
      <c r="E277" s="160"/>
      <c r="F277" s="160"/>
      <c r="G277" s="168"/>
    </row>
    <row r="278" spans="1:7" x14ac:dyDescent="0.25">
      <c r="A278" s="21" t="s">
        <v>525</v>
      </c>
      <c r="B278" s="21" t="s">
        <v>816</v>
      </c>
      <c r="C278" s="73">
        <v>5492.74</v>
      </c>
      <c r="D278" s="160">
        <v>277</v>
      </c>
      <c r="E278" s="160"/>
      <c r="F278" s="160" t="str">
        <f>VLOOKUP(A278,Data!$A$4:$A$263,1,FALSE)</f>
        <v>CIS4195</v>
      </c>
      <c r="G278" s="168"/>
    </row>
    <row r="279" spans="1:7" x14ac:dyDescent="0.25">
      <c r="A279" s="21" t="s">
        <v>521</v>
      </c>
      <c r="B279" s="21" t="s">
        <v>816</v>
      </c>
      <c r="C279" s="73">
        <v>6198.39</v>
      </c>
      <c r="D279" s="160">
        <v>278</v>
      </c>
      <c r="E279" s="160"/>
      <c r="F279" s="160" t="str">
        <f>VLOOKUP(A279,Data!$A$4:$A$263,1,FALSE)</f>
        <v>CIS4173</v>
      </c>
      <c r="G279" s="168"/>
    </row>
    <row r="280" spans="1:7" x14ac:dyDescent="0.25">
      <c r="A280" s="21" t="s">
        <v>519</v>
      </c>
      <c r="B280" s="21" t="s">
        <v>816</v>
      </c>
      <c r="C280" s="73">
        <v>7463.4800000000005</v>
      </c>
      <c r="D280" s="160">
        <v>279</v>
      </c>
      <c r="E280" s="160"/>
      <c r="F280" s="160" t="str">
        <f>VLOOKUP(A280,Data!$A$4:$A$263,1,FALSE)</f>
        <v>CIS4057</v>
      </c>
      <c r="G280" s="168"/>
    </row>
    <row r="281" spans="1:7" x14ac:dyDescent="0.25">
      <c r="A281" s="21" t="s">
        <v>523</v>
      </c>
      <c r="B281" s="21" t="s">
        <v>816</v>
      </c>
      <c r="C281" s="73">
        <v>7899.12</v>
      </c>
      <c r="D281" s="160">
        <v>280</v>
      </c>
      <c r="E281" s="160"/>
      <c r="F281" s="160" t="str">
        <f>VLOOKUP(A281,Data!$A$4:$A$263,1,FALSE)</f>
        <v>CIS4192</v>
      </c>
      <c r="G281" s="168"/>
    </row>
    <row r="282" spans="1:7" x14ac:dyDescent="0.25">
      <c r="A282" s="21" t="s">
        <v>527</v>
      </c>
      <c r="B282" s="21" t="s">
        <v>816</v>
      </c>
      <c r="C282" s="73">
        <v>8282</v>
      </c>
      <c r="D282" s="160">
        <v>281</v>
      </c>
      <c r="E282" s="160"/>
      <c r="F282" s="160" t="str">
        <f>VLOOKUP(A282,Data!$A$4:$A$263,1,FALSE)</f>
        <v>CIS4505</v>
      </c>
      <c r="G282" s="168"/>
    </row>
    <row r="283" spans="1:7" x14ac:dyDescent="0.25">
      <c r="A283" s="21" t="s">
        <v>517</v>
      </c>
      <c r="B283" s="21" t="s">
        <v>816</v>
      </c>
      <c r="C283" s="73">
        <v>8319.9699999999993</v>
      </c>
      <c r="D283" s="160">
        <v>282</v>
      </c>
      <c r="E283" s="160"/>
      <c r="F283" s="160" t="str">
        <f>VLOOKUP(A283,Data!$A$4:$A$263,1,FALSE)</f>
        <v>CIS4019</v>
      </c>
      <c r="G283" s="168"/>
    </row>
    <row r="284" spans="1:7" x14ac:dyDescent="0.25">
      <c r="A284" s="21" t="s">
        <v>535</v>
      </c>
      <c r="B284" s="21" t="s">
        <v>816</v>
      </c>
      <c r="C284" s="73">
        <v>12058.27</v>
      </c>
      <c r="D284" s="160">
        <v>283</v>
      </c>
      <c r="E284" s="160"/>
      <c r="F284" s="160" t="str">
        <f>VLOOKUP(A284,Data!$A$4:$A$263,1,FALSE)</f>
        <v>CIS5411</v>
      </c>
      <c r="G284" s="168"/>
    </row>
    <row r="285" spans="1:7" x14ac:dyDescent="0.25">
      <c r="A285" s="21" t="s">
        <v>531</v>
      </c>
      <c r="B285" s="21" t="s">
        <v>816</v>
      </c>
      <c r="C285" s="73">
        <v>12923.89</v>
      </c>
      <c r="D285" s="160">
        <v>284</v>
      </c>
      <c r="E285" s="160"/>
      <c r="F285" s="160" t="str">
        <f>VLOOKUP(A285,Data!$A$4:$A$263,1,FALSE)</f>
        <v>CIS4510</v>
      </c>
      <c r="G285" s="168"/>
    </row>
    <row r="286" spans="1:7" x14ac:dyDescent="0.25">
      <c r="A286" s="21" t="s">
        <v>529</v>
      </c>
      <c r="B286" s="21" t="s">
        <v>816</v>
      </c>
      <c r="C286" s="73">
        <v>13237.58</v>
      </c>
      <c r="D286" s="160">
        <v>285</v>
      </c>
      <c r="E286" s="160"/>
      <c r="F286" s="160" t="str">
        <f>VLOOKUP(A286,Data!$A$4:$A$263,1,FALSE)</f>
        <v>CIS4509</v>
      </c>
      <c r="G286" s="168"/>
    </row>
    <row r="287" spans="1:7" x14ac:dyDescent="0.25">
      <c r="A287" s="21" t="s">
        <v>533</v>
      </c>
      <c r="B287" s="21" t="s">
        <v>816</v>
      </c>
      <c r="C287" s="73">
        <v>13667.4</v>
      </c>
      <c r="D287" s="160">
        <v>286</v>
      </c>
      <c r="E287" s="160"/>
      <c r="F287" s="160" t="str">
        <f>VLOOKUP(A287,Data!$A$4:$A$263,1,FALSE)</f>
        <v>CIS5404</v>
      </c>
      <c r="G287" s="168"/>
    </row>
    <row r="288" spans="1:7" x14ac:dyDescent="0.25">
      <c r="D288" s="160">
        <v>287</v>
      </c>
      <c r="E288" s="160"/>
      <c r="F288" s="160"/>
      <c r="G288" s="168"/>
    </row>
    <row r="289" spans="1:7" x14ac:dyDescent="0.25">
      <c r="D289" s="160">
        <v>288</v>
      </c>
      <c r="E289" s="160"/>
      <c r="F289" s="160"/>
      <c r="G289" s="168"/>
    </row>
    <row r="290" spans="1:7" x14ac:dyDescent="0.25">
      <c r="A290" s="9" t="s">
        <v>1282</v>
      </c>
      <c r="D290" s="160">
        <v>289</v>
      </c>
      <c r="E290" s="160"/>
      <c r="F290" s="160"/>
      <c r="G290" s="168"/>
    </row>
    <row r="291" spans="1:7" x14ac:dyDescent="0.25">
      <c r="A291" s="21" t="s">
        <v>823</v>
      </c>
      <c r="C291" s="73">
        <f>AVERAGE(C2:C48)</f>
        <v>923.87617021276594</v>
      </c>
      <c r="D291" s="160">
        <v>290</v>
      </c>
      <c r="E291" s="160"/>
      <c r="G291" s="168"/>
    </row>
    <row r="292" spans="1:7" x14ac:dyDescent="0.25">
      <c r="A292" s="21" t="s">
        <v>824</v>
      </c>
      <c r="C292" s="73">
        <f>AVERAGE(C59:C93)</f>
        <v>1300.1900000000003</v>
      </c>
      <c r="D292" s="160">
        <v>291</v>
      </c>
      <c r="E292" s="160"/>
      <c r="G292" s="168"/>
    </row>
    <row r="293" spans="1:7" x14ac:dyDescent="0.25">
      <c r="A293" s="21" t="s">
        <v>815</v>
      </c>
      <c r="C293" s="73">
        <f>AVERAGE(C104:C270)</f>
        <v>854.62401197604822</v>
      </c>
      <c r="D293" s="160">
        <v>292</v>
      </c>
      <c r="E293" s="160"/>
      <c r="G293" s="168"/>
    </row>
    <row r="294" spans="1:7" x14ac:dyDescent="0.25">
      <c r="A294" s="21" t="s">
        <v>836</v>
      </c>
      <c r="C294" s="73">
        <f>AVERAGE(C278:C287)</f>
        <v>9554.2839999999997</v>
      </c>
      <c r="D294" s="160">
        <v>293</v>
      </c>
      <c r="E294" s="160"/>
      <c r="G294" s="168"/>
    </row>
    <row r="295" spans="1:7" x14ac:dyDescent="0.25">
      <c r="D295" s="160">
        <v>294</v>
      </c>
      <c r="E295" s="160"/>
      <c r="G295" s="168"/>
    </row>
    <row r="296" spans="1:7" x14ac:dyDescent="0.25">
      <c r="D296" s="160">
        <v>295</v>
      </c>
      <c r="E296" s="160"/>
      <c r="G296" s="168"/>
    </row>
    <row r="297" spans="1:7" x14ac:dyDescent="0.25">
      <c r="D297" s="160">
        <v>296</v>
      </c>
      <c r="E297" s="160"/>
      <c r="G297" s="168"/>
    </row>
    <row r="298" spans="1:7" x14ac:dyDescent="0.25">
      <c r="D298" s="160">
        <v>297</v>
      </c>
      <c r="E298" s="160"/>
      <c r="G298" s="168"/>
    </row>
    <row r="299" spans="1:7" x14ac:dyDescent="0.25">
      <c r="D299" s="160">
        <v>298</v>
      </c>
      <c r="E299" s="160"/>
    </row>
    <row r="300" spans="1:7" x14ac:dyDescent="0.25">
      <c r="D300" s="160">
        <v>299</v>
      </c>
      <c r="E300" s="160"/>
    </row>
    <row r="301" spans="1:7" x14ac:dyDescent="0.25">
      <c r="D301" s="160">
        <v>300</v>
      </c>
      <c r="E301" s="160"/>
    </row>
    <row r="302" spans="1:7" x14ac:dyDescent="0.25">
      <c r="D302" s="160">
        <v>301</v>
      </c>
      <c r="E302" s="160"/>
    </row>
    <row r="303" spans="1:7" x14ac:dyDescent="0.25">
      <c r="D303" s="160">
        <v>302</v>
      </c>
      <c r="E303" s="160"/>
    </row>
    <row r="304" spans="1:7" x14ac:dyDescent="0.25">
      <c r="D304" s="160">
        <v>303</v>
      </c>
      <c r="E304" s="160"/>
    </row>
    <row r="305" spans="4:5" x14ac:dyDescent="0.25">
      <c r="D305" s="160">
        <v>304</v>
      </c>
      <c r="E305" s="160"/>
    </row>
    <row r="306" spans="4:5" x14ac:dyDescent="0.25">
      <c r="D306" s="160">
        <v>305</v>
      </c>
      <c r="E306" s="160"/>
    </row>
    <row r="307" spans="4:5" x14ac:dyDescent="0.25">
      <c r="D307" s="160">
        <v>306</v>
      </c>
      <c r="E307" s="160"/>
    </row>
    <row r="308" spans="4:5" x14ac:dyDescent="0.25">
      <c r="D308" s="160">
        <v>307</v>
      </c>
      <c r="E308" s="160"/>
    </row>
    <row r="309" spans="4:5" x14ac:dyDescent="0.25">
      <c r="D309" s="160">
        <v>308</v>
      </c>
      <c r="E309" s="160"/>
    </row>
    <row r="310" spans="4:5" x14ac:dyDescent="0.25">
      <c r="D310" s="160">
        <v>309</v>
      </c>
      <c r="E310" s="160"/>
    </row>
    <row r="311" spans="4:5" x14ac:dyDescent="0.25">
      <c r="D311" s="160">
        <v>310</v>
      </c>
      <c r="E311" s="160"/>
    </row>
    <row r="312" spans="4:5" x14ac:dyDescent="0.25">
      <c r="D312" s="160">
        <v>311</v>
      </c>
      <c r="E312" s="160"/>
    </row>
    <row r="313" spans="4:5" x14ac:dyDescent="0.25">
      <c r="E313" s="160"/>
    </row>
  </sheetData>
  <autoFilter ref="A1:F329" xr:uid="{00000000-0009-0000-0000-00000A00000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rgb="FFFFC000"/>
  </sheetPr>
  <dimension ref="A1:S341"/>
  <sheetViews>
    <sheetView workbookViewId="0">
      <selection activeCell="J143" sqref="J143"/>
    </sheetView>
  </sheetViews>
  <sheetFormatPr defaultRowHeight="15" x14ac:dyDescent="0.25"/>
  <cols>
    <col min="1" max="2" width="9.140625" style="21"/>
    <col min="3" max="3" width="9.140625" style="21" customWidth="1"/>
    <col min="4" max="4" width="9.140625" style="73"/>
    <col min="5" max="6" width="9.140625" style="21"/>
    <col min="7" max="7" width="10.7109375" style="21" bestFit="1" customWidth="1"/>
    <col min="8" max="11" width="9.140625" style="21"/>
    <col min="12" max="12" width="9.140625" style="160"/>
    <col min="13" max="14" width="9.140625" style="21"/>
    <col min="15" max="15" width="10.7109375" style="21" bestFit="1" customWidth="1"/>
    <col min="16" max="16" width="23.42578125" style="21" bestFit="1" customWidth="1"/>
    <col min="17" max="17" width="9.140625" style="21"/>
    <col min="18" max="18" width="12.85546875" style="21" bestFit="1" customWidth="1"/>
    <col min="19" max="16384" width="9.140625" style="21"/>
  </cols>
  <sheetData>
    <row r="1" spans="1:19" x14ac:dyDescent="0.25">
      <c r="A1" s="9" t="s">
        <v>847</v>
      </c>
      <c r="B1" s="9" t="s">
        <v>1290</v>
      </c>
      <c r="C1" s="9" t="s">
        <v>1291</v>
      </c>
      <c r="D1" s="194" t="s">
        <v>849</v>
      </c>
      <c r="E1" s="9" t="s">
        <v>812</v>
      </c>
      <c r="K1" s="195" t="s">
        <v>1258</v>
      </c>
      <c r="P1" s="9"/>
    </row>
    <row r="2" spans="1:19" x14ac:dyDescent="0.25">
      <c r="A2" s="21" t="s">
        <v>74</v>
      </c>
      <c r="B2" s="21" t="s">
        <v>823</v>
      </c>
      <c r="C2" s="72">
        <f t="shared" ref="C2:C48" si="0">VLOOKUP(A2,$L$3:$M$270,2,FALSE)</f>
        <v>2.7027027027027001E-2</v>
      </c>
      <c r="D2" s="74">
        <f t="shared" ref="D2:D48" si="1">C2*100</f>
        <v>2.7027027027027</v>
      </c>
      <c r="E2" s="21">
        <v>1</v>
      </c>
      <c r="G2" s="168"/>
      <c r="H2" s="133"/>
      <c r="K2" s="187" t="s">
        <v>1289</v>
      </c>
      <c r="L2" s="187" t="s">
        <v>538</v>
      </c>
      <c r="M2" s="190" t="s">
        <v>1254</v>
      </c>
      <c r="Q2" s="183"/>
      <c r="R2" s="22"/>
    </row>
    <row r="3" spans="1:19" x14ac:dyDescent="0.25">
      <c r="A3" s="21" t="s">
        <v>485</v>
      </c>
      <c r="B3" s="21" t="s">
        <v>823</v>
      </c>
      <c r="C3" s="72">
        <f t="shared" si="0"/>
        <v>5.4545454545454501E-2</v>
      </c>
      <c r="D3" s="74">
        <f t="shared" si="1"/>
        <v>5.4545454545454497</v>
      </c>
      <c r="E3" s="21">
        <v>2</v>
      </c>
      <c r="G3" s="168"/>
      <c r="H3" s="133"/>
      <c r="K3" s="193">
        <v>2000</v>
      </c>
      <c r="L3" s="188" t="s">
        <v>16</v>
      </c>
      <c r="M3" s="191">
        <v>0.42134831460674199</v>
      </c>
      <c r="O3" s="168"/>
      <c r="Q3" s="183"/>
      <c r="S3" s="160"/>
    </row>
    <row r="4" spans="1:19" x14ac:dyDescent="0.25">
      <c r="A4" s="21" t="s">
        <v>343</v>
      </c>
      <c r="B4" s="21" t="s">
        <v>823</v>
      </c>
      <c r="C4" s="72">
        <f t="shared" si="0"/>
        <v>0.11111111111111099</v>
      </c>
      <c r="D4" s="74">
        <f t="shared" si="1"/>
        <v>11.1111111111111</v>
      </c>
      <c r="E4" s="160">
        <v>3</v>
      </c>
      <c r="G4" s="168"/>
      <c r="H4" s="133"/>
      <c r="K4" s="193">
        <v>2002</v>
      </c>
      <c r="L4" s="188" t="s">
        <v>18</v>
      </c>
      <c r="M4" s="191">
        <v>0.33548387096774201</v>
      </c>
      <c r="O4" s="168"/>
      <c r="Q4" s="183"/>
      <c r="S4" s="160"/>
    </row>
    <row r="5" spans="1:19" x14ac:dyDescent="0.25">
      <c r="A5" s="21" t="s">
        <v>439</v>
      </c>
      <c r="B5" s="21" t="s">
        <v>823</v>
      </c>
      <c r="C5" s="72">
        <f t="shared" si="0"/>
        <v>0.12765957446808501</v>
      </c>
      <c r="D5" s="74">
        <f t="shared" si="1"/>
        <v>12.765957446808502</v>
      </c>
      <c r="E5" s="160">
        <v>4</v>
      </c>
      <c r="G5" s="168"/>
      <c r="H5" s="133"/>
      <c r="K5" s="193">
        <v>2003</v>
      </c>
      <c r="L5" s="188" t="s">
        <v>20</v>
      </c>
      <c r="M5" s="191">
        <v>0.35406698564593297</v>
      </c>
      <c r="O5" s="168"/>
      <c r="Q5" s="183"/>
      <c r="S5" s="160"/>
    </row>
    <row r="6" spans="1:19" x14ac:dyDescent="0.25">
      <c r="A6" s="21" t="s">
        <v>168</v>
      </c>
      <c r="B6" s="21" t="s">
        <v>823</v>
      </c>
      <c r="C6" s="72">
        <f t="shared" si="0"/>
        <v>0.12972972972972999</v>
      </c>
      <c r="D6" s="74">
        <f t="shared" si="1"/>
        <v>12.972972972972999</v>
      </c>
      <c r="E6" s="160">
        <v>5</v>
      </c>
      <c r="G6" s="168"/>
      <c r="H6" s="133"/>
      <c r="K6" s="193">
        <v>2006</v>
      </c>
      <c r="L6" s="188" t="s">
        <v>22</v>
      </c>
      <c r="M6" s="191">
        <v>0.33707865168539303</v>
      </c>
      <c r="O6" s="168"/>
    </row>
    <row r="7" spans="1:19" x14ac:dyDescent="0.25">
      <c r="A7" s="21" t="s">
        <v>284</v>
      </c>
      <c r="B7" s="21" t="s">
        <v>823</v>
      </c>
      <c r="C7" s="72">
        <f t="shared" si="0"/>
        <v>0.133333333333333</v>
      </c>
      <c r="D7" s="74">
        <f t="shared" si="1"/>
        <v>13.3333333333333</v>
      </c>
      <c r="E7" s="160">
        <v>6</v>
      </c>
      <c r="G7" s="168"/>
      <c r="H7" s="133"/>
      <c r="K7" s="193">
        <v>2010</v>
      </c>
      <c r="L7" s="188" t="s">
        <v>24</v>
      </c>
      <c r="M7" s="191">
        <v>0.21078431372549</v>
      </c>
      <c r="O7" s="168"/>
    </row>
    <row r="8" spans="1:19" x14ac:dyDescent="0.25">
      <c r="A8" s="21" t="s">
        <v>318</v>
      </c>
      <c r="B8" s="21" t="s">
        <v>823</v>
      </c>
      <c r="C8" s="72">
        <f t="shared" si="0"/>
        <v>0.14117647058823499</v>
      </c>
      <c r="D8" s="74">
        <f t="shared" si="1"/>
        <v>14.117647058823499</v>
      </c>
      <c r="E8" s="160">
        <v>7</v>
      </c>
      <c r="G8" s="168"/>
      <c r="H8" s="133"/>
      <c r="K8" s="193">
        <v>2011</v>
      </c>
      <c r="L8" s="188" t="s">
        <v>26</v>
      </c>
      <c r="M8" s="191">
        <v>0.39100346020761201</v>
      </c>
      <c r="O8" s="168"/>
    </row>
    <row r="9" spans="1:19" x14ac:dyDescent="0.25">
      <c r="A9" s="21" t="s">
        <v>96</v>
      </c>
      <c r="B9" s="21" t="s">
        <v>823</v>
      </c>
      <c r="C9" s="72">
        <f t="shared" si="0"/>
        <v>0.15444015444015399</v>
      </c>
      <c r="D9" s="74">
        <f t="shared" si="1"/>
        <v>15.444015444015399</v>
      </c>
      <c r="E9" s="160">
        <v>8</v>
      </c>
      <c r="G9" s="168"/>
      <c r="H9" s="133"/>
      <c r="K9" s="193">
        <v>2012</v>
      </c>
      <c r="L9" s="188" t="s">
        <v>28</v>
      </c>
      <c r="M9" s="191">
        <v>0.10377358490565999</v>
      </c>
      <c r="O9" s="168"/>
    </row>
    <row r="10" spans="1:19" x14ac:dyDescent="0.25">
      <c r="A10" s="21" t="s">
        <v>228</v>
      </c>
      <c r="B10" s="21" t="s">
        <v>823</v>
      </c>
      <c r="C10" s="72">
        <f t="shared" si="0"/>
        <v>0.16783216783216801</v>
      </c>
      <c r="D10" s="74">
        <f t="shared" si="1"/>
        <v>16.783216783216801</v>
      </c>
      <c r="E10" s="160">
        <v>9</v>
      </c>
      <c r="G10" s="168"/>
      <c r="H10" s="133"/>
      <c r="K10" s="193">
        <v>2013</v>
      </c>
      <c r="L10" s="188" t="s">
        <v>30</v>
      </c>
      <c r="M10" s="191">
        <v>0.26136363636363602</v>
      </c>
      <c r="O10" s="168"/>
    </row>
    <row r="11" spans="1:19" x14ac:dyDescent="0.25">
      <c r="A11" s="21" t="s">
        <v>272</v>
      </c>
      <c r="B11" s="21" t="s">
        <v>823</v>
      </c>
      <c r="C11" s="72">
        <f t="shared" si="0"/>
        <v>0.17142857142857101</v>
      </c>
      <c r="D11" s="74">
        <f t="shared" si="1"/>
        <v>17.1428571428571</v>
      </c>
      <c r="E11" s="160">
        <v>10</v>
      </c>
      <c r="G11" s="168"/>
      <c r="H11" s="133"/>
      <c r="K11" s="193">
        <v>2017</v>
      </c>
      <c r="L11" s="188" t="s">
        <v>32</v>
      </c>
      <c r="M11" s="191">
        <v>0.14611872146118701</v>
      </c>
      <c r="O11" s="168"/>
    </row>
    <row r="12" spans="1:19" x14ac:dyDescent="0.25">
      <c r="A12" s="21" t="s">
        <v>294</v>
      </c>
      <c r="B12" s="21" t="s">
        <v>823</v>
      </c>
      <c r="C12" s="72">
        <f t="shared" si="0"/>
        <v>0.1875</v>
      </c>
      <c r="D12" s="74">
        <f t="shared" si="1"/>
        <v>18.75</v>
      </c>
      <c r="E12" s="160">
        <v>11</v>
      </c>
      <c r="G12" s="168"/>
      <c r="H12" s="133"/>
      <c r="K12" s="193">
        <v>2018</v>
      </c>
      <c r="L12" s="188" t="s">
        <v>34</v>
      </c>
      <c r="M12" s="191">
        <v>7.6530612244898003E-2</v>
      </c>
      <c r="O12" s="168"/>
    </row>
    <row r="13" spans="1:19" x14ac:dyDescent="0.25">
      <c r="A13" s="21" t="s">
        <v>335</v>
      </c>
      <c r="B13" s="21" t="s">
        <v>823</v>
      </c>
      <c r="C13" s="72">
        <f t="shared" si="0"/>
        <v>0.20100502512562801</v>
      </c>
      <c r="D13" s="74">
        <f t="shared" si="1"/>
        <v>20.100502512562802</v>
      </c>
      <c r="E13" s="160">
        <v>12</v>
      </c>
      <c r="G13" s="168"/>
      <c r="H13" s="133"/>
      <c r="K13" s="193">
        <v>2019</v>
      </c>
      <c r="L13" s="188" t="s">
        <v>36</v>
      </c>
      <c r="M13" s="191">
        <v>0.40909090909090901</v>
      </c>
      <c r="O13" s="168"/>
    </row>
    <row r="14" spans="1:19" x14ac:dyDescent="0.25">
      <c r="A14" s="21" t="s">
        <v>383</v>
      </c>
      <c r="B14" s="21" t="s">
        <v>823</v>
      </c>
      <c r="C14" s="72">
        <f t="shared" si="0"/>
        <v>0.21686746987951799</v>
      </c>
      <c r="D14" s="74">
        <f t="shared" si="1"/>
        <v>21.6867469879518</v>
      </c>
      <c r="E14" s="160">
        <v>13</v>
      </c>
      <c r="G14" s="168"/>
      <c r="H14" s="133"/>
      <c r="K14" s="193">
        <v>2021</v>
      </c>
      <c r="L14" s="188" t="s">
        <v>38</v>
      </c>
      <c r="M14" s="191">
        <v>0.114285714285714</v>
      </c>
      <c r="O14" s="168"/>
    </row>
    <row r="15" spans="1:19" x14ac:dyDescent="0.25">
      <c r="A15" s="21" t="s">
        <v>126</v>
      </c>
      <c r="B15" s="21" t="s">
        <v>823</v>
      </c>
      <c r="C15" s="72">
        <f t="shared" si="0"/>
        <v>0.22222222222222199</v>
      </c>
      <c r="D15" s="74">
        <f t="shared" si="1"/>
        <v>22.2222222222222</v>
      </c>
      <c r="E15" s="160">
        <v>14</v>
      </c>
      <c r="G15" s="168"/>
      <c r="H15" s="133"/>
      <c r="K15" s="193">
        <v>2022</v>
      </c>
      <c r="L15" s="188" t="s">
        <v>40</v>
      </c>
      <c r="M15" s="191">
        <v>0.157360406091371</v>
      </c>
      <c r="O15" s="168"/>
    </row>
    <row r="16" spans="1:19" x14ac:dyDescent="0.25">
      <c r="A16" s="21" t="s">
        <v>302</v>
      </c>
      <c r="B16" s="21" t="s">
        <v>823</v>
      </c>
      <c r="C16" s="72">
        <f t="shared" si="0"/>
        <v>0.238095238095238</v>
      </c>
      <c r="D16" s="74">
        <f t="shared" si="1"/>
        <v>23.8095238095238</v>
      </c>
      <c r="E16" s="160">
        <v>15</v>
      </c>
      <c r="G16" s="168"/>
      <c r="H16" s="133"/>
      <c r="K16" s="193">
        <v>2041</v>
      </c>
      <c r="L16" s="188" t="s">
        <v>42</v>
      </c>
      <c r="M16" s="191">
        <v>0.30188679245283001</v>
      </c>
      <c r="O16" s="168"/>
    </row>
    <row r="17" spans="1:15" x14ac:dyDescent="0.25">
      <c r="A17" s="21" t="s">
        <v>262</v>
      </c>
      <c r="B17" s="21" t="s">
        <v>823</v>
      </c>
      <c r="C17" s="72">
        <f t="shared" si="0"/>
        <v>0.245551601423488</v>
      </c>
      <c r="D17" s="74">
        <f t="shared" si="1"/>
        <v>24.5551601423488</v>
      </c>
      <c r="E17" s="160">
        <v>16</v>
      </c>
      <c r="G17" s="168"/>
      <c r="H17" s="133"/>
      <c r="K17" s="193">
        <v>2043</v>
      </c>
      <c r="L17" s="188" t="s">
        <v>44</v>
      </c>
      <c r="M17" s="191">
        <v>0.17123287671232901</v>
      </c>
      <c r="O17" s="168"/>
    </row>
    <row r="18" spans="1:15" x14ac:dyDescent="0.25">
      <c r="A18" s="21" t="s">
        <v>144</v>
      </c>
      <c r="B18" s="21" t="s">
        <v>823</v>
      </c>
      <c r="C18" s="72">
        <f t="shared" si="0"/>
        <v>0.25</v>
      </c>
      <c r="D18" s="74">
        <f t="shared" si="1"/>
        <v>25</v>
      </c>
      <c r="E18" s="160">
        <v>17</v>
      </c>
      <c r="G18" s="168"/>
      <c r="H18" s="133"/>
      <c r="K18" s="193">
        <v>2044</v>
      </c>
      <c r="L18" s="188" t="s">
        <v>46</v>
      </c>
      <c r="M18" s="191">
        <v>0.22972972972972999</v>
      </c>
      <c r="O18" s="168"/>
    </row>
    <row r="19" spans="1:15" x14ac:dyDescent="0.25">
      <c r="A19" s="21" t="s">
        <v>154</v>
      </c>
      <c r="B19" s="21" t="s">
        <v>823</v>
      </c>
      <c r="C19" s="72">
        <f t="shared" si="0"/>
        <v>0.25568181818181801</v>
      </c>
      <c r="D19" s="74">
        <f t="shared" si="1"/>
        <v>25.568181818181802</v>
      </c>
      <c r="E19" s="160">
        <v>18</v>
      </c>
      <c r="G19" s="168"/>
      <c r="H19" s="133"/>
      <c r="K19" s="193">
        <v>2045</v>
      </c>
      <c r="L19" s="188" t="s">
        <v>48</v>
      </c>
      <c r="M19" s="191">
        <v>0.53271028037383195</v>
      </c>
      <c r="O19" s="168"/>
    </row>
    <row r="20" spans="1:15" x14ac:dyDescent="0.25">
      <c r="A20" s="21" t="s">
        <v>270</v>
      </c>
      <c r="B20" s="21" t="s">
        <v>823</v>
      </c>
      <c r="C20" s="72">
        <f t="shared" si="0"/>
        <v>0.26063829787234</v>
      </c>
      <c r="D20" s="74">
        <f t="shared" si="1"/>
        <v>26.063829787233999</v>
      </c>
      <c r="E20" s="160">
        <v>19</v>
      </c>
      <c r="G20" s="168"/>
      <c r="H20" s="133"/>
      <c r="K20" s="193">
        <v>2046</v>
      </c>
      <c r="L20" s="188" t="s">
        <v>50</v>
      </c>
      <c r="M20" s="191">
        <v>0.41379310344827602</v>
      </c>
      <c r="O20" s="168"/>
    </row>
    <row r="21" spans="1:15" x14ac:dyDescent="0.25">
      <c r="A21" s="21" t="s">
        <v>70</v>
      </c>
      <c r="B21" s="21" t="s">
        <v>823</v>
      </c>
      <c r="C21" s="72">
        <f t="shared" si="0"/>
        <v>0.26404494382022498</v>
      </c>
      <c r="D21" s="74">
        <f t="shared" si="1"/>
        <v>26.404494382022499</v>
      </c>
      <c r="E21" s="160">
        <v>20</v>
      </c>
      <c r="G21" s="168"/>
      <c r="H21" s="133"/>
      <c r="K21" s="193">
        <v>2048</v>
      </c>
      <c r="L21" s="188" t="s">
        <v>52</v>
      </c>
      <c r="M21" s="191">
        <v>0.352040816326531</v>
      </c>
      <c r="O21" s="168"/>
    </row>
    <row r="22" spans="1:15" x14ac:dyDescent="0.25">
      <c r="A22" s="21" t="s">
        <v>445</v>
      </c>
      <c r="B22" s="21" t="s">
        <v>823</v>
      </c>
      <c r="C22" s="72">
        <f t="shared" si="0"/>
        <v>0.27586206896551702</v>
      </c>
      <c r="D22" s="74">
        <f t="shared" si="1"/>
        <v>27.586206896551701</v>
      </c>
      <c r="E22" s="160">
        <v>21</v>
      </c>
      <c r="G22" s="168"/>
      <c r="H22" s="133"/>
      <c r="K22" s="193">
        <v>2049</v>
      </c>
      <c r="L22" s="188" t="s">
        <v>54</v>
      </c>
      <c r="M22" s="191">
        <v>0.26315789473684198</v>
      </c>
      <c r="O22" s="168"/>
    </row>
    <row r="23" spans="1:15" x14ac:dyDescent="0.25">
      <c r="A23" s="21" t="s">
        <v>82</v>
      </c>
      <c r="B23" s="21" t="s">
        <v>823</v>
      </c>
      <c r="C23" s="72">
        <f t="shared" si="0"/>
        <v>0.29487179487179499</v>
      </c>
      <c r="D23" s="74">
        <f t="shared" si="1"/>
        <v>29.4871794871795</v>
      </c>
      <c r="E23" s="160">
        <v>22</v>
      </c>
      <c r="G23" s="168"/>
      <c r="H23" s="133"/>
      <c r="K23" s="193">
        <v>2050</v>
      </c>
      <c r="L23" s="188" t="s">
        <v>56</v>
      </c>
      <c r="M23" s="191">
        <v>5.8139534883720902E-2</v>
      </c>
      <c r="O23" s="168"/>
    </row>
    <row r="24" spans="1:15" x14ac:dyDescent="0.25">
      <c r="A24" s="21" t="s">
        <v>142</v>
      </c>
      <c r="B24" s="21" t="s">
        <v>823</v>
      </c>
      <c r="C24" s="72">
        <f t="shared" si="0"/>
        <v>0.29599999999999999</v>
      </c>
      <c r="D24" s="74">
        <f t="shared" si="1"/>
        <v>29.599999999999998</v>
      </c>
      <c r="E24" s="160">
        <v>23</v>
      </c>
      <c r="G24" s="168"/>
      <c r="H24" s="133"/>
      <c r="K24" s="193">
        <v>2051</v>
      </c>
      <c r="L24" s="188" t="s">
        <v>58</v>
      </c>
      <c r="M24" s="191">
        <v>0.11363636363636399</v>
      </c>
      <c r="O24" s="168"/>
    </row>
    <row r="25" spans="1:15" x14ac:dyDescent="0.25">
      <c r="A25" s="21" t="s">
        <v>385</v>
      </c>
      <c r="B25" s="21" t="s">
        <v>823</v>
      </c>
      <c r="C25" s="72">
        <f t="shared" si="0"/>
        <v>0.3</v>
      </c>
      <c r="D25" s="74">
        <f t="shared" si="1"/>
        <v>30</v>
      </c>
      <c r="E25" s="160">
        <v>24</v>
      </c>
      <c r="G25" s="168"/>
      <c r="H25" s="133"/>
      <c r="K25" s="193">
        <v>2052</v>
      </c>
      <c r="L25" s="188" t="s">
        <v>60</v>
      </c>
      <c r="M25" s="191">
        <v>0.148148148148148</v>
      </c>
      <c r="O25" s="168"/>
    </row>
    <row r="26" spans="1:15" x14ac:dyDescent="0.25">
      <c r="A26" s="21" t="s">
        <v>290</v>
      </c>
      <c r="B26" s="21" t="s">
        <v>823</v>
      </c>
      <c r="C26" s="72">
        <f t="shared" si="0"/>
        <v>0.30357142857142899</v>
      </c>
      <c r="D26" s="74">
        <f t="shared" si="1"/>
        <v>30.3571428571429</v>
      </c>
      <c r="E26" s="160">
        <v>25</v>
      </c>
      <c r="G26" s="168"/>
      <c r="H26" s="133"/>
      <c r="K26" s="193">
        <v>2053</v>
      </c>
      <c r="L26" s="188" t="s">
        <v>62</v>
      </c>
      <c r="M26" s="191">
        <v>0.10784313725490199</v>
      </c>
      <c r="O26" s="168"/>
    </row>
    <row r="27" spans="1:15" x14ac:dyDescent="0.25">
      <c r="A27" s="21" t="s">
        <v>148</v>
      </c>
      <c r="B27" s="21" t="s">
        <v>823</v>
      </c>
      <c r="C27" s="72">
        <f t="shared" si="0"/>
        <v>0.31481481481481499</v>
      </c>
      <c r="D27" s="74">
        <f t="shared" si="1"/>
        <v>31.481481481481499</v>
      </c>
      <c r="E27" s="160">
        <v>26</v>
      </c>
      <c r="G27" s="168"/>
      <c r="H27" s="133"/>
      <c r="K27" s="193">
        <v>2057</v>
      </c>
      <c r="L27" s="188" t="s">
        <v>64</v>
      </c>
      <c r="M27" s="191">
        <v>0.34507042253521097</v>
      </c>
      <c r="O27" s="168"/>
    </row>
    <row r="28" spans="1:15" x14ac:dyDescent="0.25">
      <c r="A28" s="21" t="s">
        <v>100</v>
      </c>
      <c r="B28" s="21" t="s">
        <v>823</v>
      </c>
      <c r="C28" s="72">
        <f t="shared" si="0"/>
        <v>0.31578947368421101</v>
      </c>
      <c r="D28" s="74">
        <f t="shared" si="1"/>
        <v>31.578947368421101</v>
      </c>
      <c r="E28" s="160">
        <v>27</v>
      </c>
      <c r="G28" s="168"/>
      <c r="H28" s="133"/>
      <c r="K28" s="193">
        <v>2058</v>
      </c>
      <c r="L28" s="188" t="s">
        <v>66</v>
      </c>
      <c r="M28" s="191">
        <v>0.123919308357349</v>
      </c>
      <c r="O28" s="168"/>
    </row>
    <row r="29" spans="1:15" x14ac:dyDescent="0.25">
      <c r="A29" s="21" t="s">
        <v>300</v>
      </c>
      <c r="B29" s="21" t="s">
        <v>823</v>
      </c>
      <c r="C29" s="72">
        <f t="shared" si="0"/>
        <v>0.32748538011695899</v>
      </c>
      <c r="D29" s="74">
        <f t="shared" si="1"/>
        <v>32.748538011695899</v>
      </c>
      <c r="E29" s="160">
        <v>28</v>
      </c>
      <c r="G29" s="168"/>
      <c r="H29" s="133"/>
      <c r="K29" s="193">
        <v>2060</v>
      </c>
      <c r="L29" s="188" t="s">
        <v>68</v>
      </c>
      <c r="M29" s="191">
        <v>0.26008968609865502</v>
      </c>
      <c r="O29" s="168"/>
    </row>
    <row r="30" spans="1:15" x14ac:dyDescent="0.25">
      <c r="A30" s="21" t="s">
        <v>18</v>
      </c>
      <c r="B30" s="21" t="s">
        <v>823</v>
      </c>
      <c r="C30" s="72">
        <f t="shared" si="0"/>
        <v>0.33548387096774201</v>
      </c>
      <c r="D30" s="74">
        <f t="shared" si="1"/>
        <v>33.548387096774199</v>
      </c>
      <c r="E30" s="160">
        <v>29</v>
      </c>
      <c r="G30" s="168"/>
      <c r="H30" s="133"/>
      <c r="K30" s="193">
        <v>2061</v>
      </c>
      <c r="L30" s="188" t="s">
        <v>70</v>
      </c>
      <c r="M30" s="191">
        <v>0.26404494382022498</v>
      </c>
      <c r="O30" s="168"/>
    </row>
    <row r="31" spans="1:15" x14ac:dyDescent="0.25">
      <c r="A31" s="21" t="s">
        <v>22</v>
      </c>
      <c r="B31" s="21" t="s">
        <v>823</v>
      </c>
      <c r="C31" s="72">
        <f t="shared" si="0"/>
        <v>0.33707865168539303</v>
      </c>
      <c r="D31" s="74">
        <f t="shared" si="1"/>
        <v>33.7078651685393</v>
      </c>
      <c r="E31" s="160">
        <v>30</v>
      </c>
      <c r="G31" s="168"/>
      <c r="H31" s="133"/>
      <c r="K31" s="193">
        <v>2062</v>
      </c>
      <c r="L31" s="188" t="s">
        <v>72</v>
      </c>
      <c r="M31" s="191">
        <v>0.190647482014388</v>
      </c>
      <c r="O31" s="168"/>
    </row>
    <row r="32" spans="1:15" x14ac:dyDescent="0.25">
      <c r="A32" s="21" t="s">
        <v>204</v>
      </c>
      <c r="B32" s="21" t="s">
        <v>823</v>
      </c>
      <c r="C32" s="72">
        <f t="shared" si="0"/>
        <v>0.34375</v>
      </c>
      <c r="D32" s="74">
        <f t="shared" si="1"/>
        <v>34.375</v>
      </c>
      <c r="E32" s="160">
        <v>31</v>
      </c>
      <c r="G32" s="168"/>
      <c r="H32" s="133"/>
      <c r="K32" s="193">
        <v>2068</v>
      </c>
      <c r="L32" s="188" t="s">
        <v>74</v>
      </c>
      <c r="M32" s="191">
        <v>2.7027027027027001E-2</v>
      </c>
      <c r="O32" s="168"/>
    </row>
    <row r="33" spans="1:15" x14ac:dyDescent="0.25">
      <c r="A33" s="21" t="s">
        <v>64</v>
      </c>
      <c r="B33" s="21" t="s">
        <v>823</v>
      </c>
      <c r="C33" s="72">
        <f t="shared" si="0"/>
        <v>0.34507042253521097</v>
      </c>
      <c r="D33" s="74">
        <f t="shared" si="1"/>
        <v>34.507042253521099</v>
      </c>
      <c r="E33" s="160">
        <v>32</v>
      </c>
      <c r="G33" s="168"/>
      <c r="H33" s="133"/>
      <c r="K33" s="193">
        <v>2072</v>
      </c>
      <c r="L33" s="188" t="s">
        <v>76</v>
      </c>
      <c r="M33" s="191">
        <v>0.22429906542056099</v>
      </c>
      <c r="O33" s="168"/>
    </row>
    <row r="34" spans="1:15" x14ac:dyDescent="0.25">
      <c r="A34" s="21" t="s">
        <v>52</v>
      </c>
      <c r="B34" s="21" t="s">
        <v>823</v>
      </c>
      <c r="C34" s="72">
        <f t="shared" si="0"/>
        <v>0.352040816326531</v>
      </c>
      <c r="D34" s="74">
        <f t="shared" si="1"/>
        <v>35.2040816326531</v>
      </c>
      <c r="E34" s="160">
        <v>33</v>
      </c>
      <c r="G34" s="168"/>
      <c r="H34" s="133"/>
      <c r="K34" s="193">
        <v>2076</v>
      </c>
      <c r="L34" s="188" t="s">
        <v>78</v>
      </c>
      <c r="M34" s="191">
        <v>0.39903846153846201</v>
      </c>
      <c r="O34" s="168"/>
    </row>
    <row r="35" spans="1:15" x14ac:dyDescent="0.25">
      <c r="A35" s="21" t="s">
        <v>316</v>
      </c>
      <c r="B35" s="21" t="s">
        <v>823</v>
      </c>
      <c r="C35" s="72">
        <f t="shared" si="0"/>
        <v>0.36170212765957399</v>
      </c>
      <c r="D35" s="74">
        <f t="shared" si="1"/>
        <v>36.170212765957402</v>
      </c>
      <c r="E35" s="160">
        <v>34</v>
      </c>
      <c r="G35" s="168"/>
      <c r="H35" s="133"/>
      <c r="K35" s="193">
        <v>2079</v>
      </c>
      <c r="L35" s="188" t="s">
        <v>80</v>
      </c>
      <c r="M35" s="191">
        <v>0.30252100840336099</v>
      </c>
      <c r="O35" s="168"/>
    </row>
    <row r="36" spans="1:15" x14ac:dyDescent="0.25">
      <c r="A36" s="21" t="s">
        <v>192</v>
      </c>
      <c r="B36" s="21" t="s">
        <v>823</v>
      </c>
      <c r="C36" s="72">
        <f t="shared" si="0"/>
        <v>0.36923076923076897</v>
      </c>
      <c r="D36" s="74">
        <f t="shared" si="1"/>
        <v>36.923076923076898</v>
      </c>
      <c r="E36" s="160">
        <v>35</v>
      </c>
      <c r="G36" s="168"/>
      <c r="H36" s="133"/>
      <c r="K36" s="193">
        <v>2080</v>
      </c>
      <c r="L36" s="188" t="s">
        <v>82</v>
      </c>
      <c r="M36" s="191">
        <v>0.29487179487179499</v>
      </c>
      <c r="O36" s="168"/>
    </row>
    <row r="37" spans="1:15" x14ac:dyDescent="0.25">
      <c r="A37" s="21" t="s">
        <v>232</v>
      </c>
      <c r="B37" s="21" t="s">
        <v>823</v>
      </c>
      <c r="C37" s="72">
        <f t="shared" si="0"/>
        <v>0.375</v>
      </c>
      <c r="D37" s="74">
        <f t="shared" si="1"/>
        <v>37.5</v>
      </c>
      <c r="E37" s="160">
        <v>36</v>
      </c>
      <c r="G37" s="168"/>
      <c r="H37" s="133"/>
      <c r="K37" s="193">
        <v>2082</v>
      </c>
      <c r="L37" s="188" t="s">
        <v>84</v>
      </c>
      <c r="M37" s="191">
        <v>0.2</v>
      </c>
      <c r="O37" s="168"/>
    </row>
    <row r="38" spans="1:15" x14ac:dyDescent="0.25">
      <c r="A38" s="21" t="s">
        <v>222</v>
      </c>
      <c r="B38" s="21" t="s">
        <v>823</v>
      </c>
      <c r="C38" s="72">
        <f t="shared" si="0"/>
        <v>0.38073394495412799</v>
      </c>
      <c r="D38" s="74">
        <f t="shared" si="1"/>
        <v>38.073394495412799</v>
      </c>
      <c r="E38" s="160">
        <v>37</v>
      </c>
      <c r="G38" s="168"/>
      <c r="H38" s="133"/>
      <c r="K38" s="193">
        <v>2083</v>
      </c>
      <c r="L38" s="188" t="s">
        <v>86</v>
      </c>
      <c r="M38" s="191">
        <v>7.2463768115942004E-2</v>
      </c>
      <c r="O38" s="168"/>
    </row>
    <row r="39" spans="1:15" x14ac:dyDescent="0.25">
      <c r="A39" s="21" t="s">
        <v>250</v>
      </c>
      <c r="B39" s="21" t="s">
        <v>823</v>
      </c>
      <c r="C39" s="72">
        <f t="shared" si="0"/>
        <v>0.39382239382239398</v>
      </c>
      <c r="D39" s="74">
        <f t="shared" si="1"/>
        <v>39.382239382239398</v>
      </c>
      <c r="E39" s="160">
        <v>38</v>
      </c>
      <c r="G39" s="168"/>
      <c r="H39" s="133"/>
      <c r="K39" s="193">
        <v>2084</v>
      </c>
      <c r="L39" s="188" t="s">
        <v>88</v>
      </c>
      <c r="M39" s="191">
        <v>1.4285714285714299E-2</v>
      </c>
      <c r="O39" s="168"/>
    </row>
    <row r="40" spans="1:15" x14ac:dyDescent="0.25">
      <c r="A40" s="21" t="s">
        <v>190</v>
      </c>
      <c r="B40" s="21" t="s">
        <v>823</v>
      </c>
      <c r="C40" s="72">
        <f t="shared" si="0"/>
        <v>0.430379746835443</v>
      </c>
      <c r="D40" s="74">
        <f t="shared" si="1"/>
        <v>43.037974683544299</v>
      </c>
      <c r="E40" s="160">
        <v>39</v>
      </c>
      <c r="G40" s="168"/>
      <c r="H40" s="133"/>
      <c r="K40" s="193">
        <v>2085</v>
      </c>
      <c r="L40" s="188" t="s">
        <v>90</v>
      </c>
      <c r="M40" s="191">
        <v>9.4736842105263203E-2</v>
      </c>
      <c r="O40" s="168"/>
    </row>
    <row r="41" spans="1:15" x14ac:dyDescent="0.25">
      <c r="A41" s="21" t="s">
        <v>246</v>
      </c>
      <c r="B41" s="21" t="s">
        <v>823</v>
      </c>
      <c r="C41" s="72">
        <f t="shared" si="0"/>
        <v>0.4375</v>
      </c>
      <c r="D41" s="74">
        <f t="shared" si="1"/>
        <v>43.75</v>
      </c>
      <c r="E41" s="160">
        <v>40</v>
      </c>
      <c r="G41" s="168"/>
      <c r="H41" s="133"/>
      <c r="K41" s="193">
        <v>2086</v>
      </c>
      <c r="L41" s="188" t="s">
        <v>92</v>
      </c>
      <c r="M41" s="191">
        <v>0.33333333333333298</v>
      </c>
      <c r="O41" s="168"/>
    </row>
    <row r="42" spans="1:15" x14ac:dyDescent="0.25">
      <c r="A42" s="21" t="s">
        <v>308</v>
      </c>
      <c r="B42" s="21" t="s">
        <v>823</v>
      </c>
      <c r="C42" s="72">
        <f t="shared" si="0"/>
        <v>0.46666666666666701</v>
      </c>
      <c r="D42" s="74">
        <f t="shared" si="1"/>
        <v>46.6666666666667</v>
      </c>
      <c r="E42" s="160">
        <v>41</v>
      </c>
      <c r="G42" s="168"/>
      <c r="H42" s="133"/>
      <c r="K42" s="193">
        <v>2089</v>
      </c>
      <c r="L42" s="188" t="s">
        <v>94</v>
      </c>
      <c r="M42" s="191">
        <v>0.109243697478992</v>
      </c>
      <c r="O42" s="168"/>
    </row>
    <row r="43" spans="1:15" x14ac:dyDescent="0.25">
      <c r="A43" s="21" t="s">
        <v>212</v>
      </c>
      <c r="B43" s="21" t="s">
        <v>823</v>
      </c>
      <c r="C43" s="72">
        <f t="shared" si="0"/>
        <v>0.46875</v>
      </c>
      <c r="D43" s="74">
        <f t="shared" si="1"/>
        <v>46.875</v>
      </c>
      <c r="E43" s="160">
        <v>42</v>
      </c>
      <c r="G43" s="168"/>
      <c r="H43" s="133"/>
      <c r="K43" s="193">
        <v>2091</v>
      </c>
      <c r="L43" s="188" t="s">
        <v>96</v>
      </c>
      <c r="M43" s="191">
        <v>0.15444015444015399</v>
      </c>
      <c r="O43" s="168"/>
    </row>
    <row r="44" spans="1:15" x14ac:dyDescent="0.25">
      <c r="A44" s="21" t="s">
        <v>361</v>
      </c>
      <c r="B44" s="21" t="s">
        <v>823</v>
      </c>
      <c r="C44" s="72">
        <f t="shared" si="0"/>
        <v>0.48299319727891199</v>
      </c>
      <c r="D44" s="74">
        <f t="shared" si="1"/>
        <v>48.299319727891202</v>
      </c>
      <c r="E44" s="160">
        <v>43</v>
      </c>
      <c r="G44" s="168"/>
      <c r="H44" s="133"/>
      <c r="K44" s="193">
        <v>2092</v>
      </c>
      <c r="L44" s="188" t="s">
        <v>98</v>
      </c>
      <c r="M44" s="191">
        <v>0.09</v>
      </c>
      <c r="O44" s="168"/>
    </row>
    <row r="45" spans="1:15" x14ac:dyDescent="0.25">
      <c r="A45" s="21" t="s">
        <v>292</v>
      </c>
      <c r="B45" s="21" t="s">
        <v>823</v>
      </c>
      <c r="C45" s="72">
        <f t="shared" si="0"/>
        <v>0.48453608247422703</v>
      </c>
      <c r="D45" s="74">
        <f t="shared" si="1"/>
        <v>48.4536082474227</v>
      </c>
      <c r="E45" s="160">
        <v>44</v>
      </c>
      <c r="G45" s="168"/>
      <c r="H45" s="133"/>
      <c r="K45" s="193">
        <v>2095</v>
      </c>
      <c r="L45" s="188" t="s">
        <v>100</v>
      </c>
      <c r="M45" s="191">
        <v>0.31578947368421101</v>
      </c>
      <c r="O45" s="168"/>
    </row>
    <row r="46" spans="1:15" x14ac:dyDescent="0.25">
      <c r="A46" s="21" t="s">
        <v>276</v>
      </c>
      <c r="B46" s="21" t="s">
        <v>823</v>
      </c>
      <c r="C46" s="72">
        <f t="shared" si="0"/>
        <v>0.53846153846153799</v>
      </c>
      <c r="D46" s="74">
        <f t="shared" si="1"/>
        <v>53.846153846153797</v>
      </c>
      <c r="E46" s="160">
        <v>45</v>
      </c>
      <c r="G46" s="168"/>
      <c r="H46" s="133"/>
      <c r="K46" s="193">
        <v>2097</v>
      </c>
      <c r="L46" s="188" t="s">
        <v>102</v>
      </c>
      <c r="M46" s="191">
        <v>0.14184397163120599</v>
      </c>
      <c r="O46" s="168"/>
    </row>
    <row r="47" spans="1:15" x14ac:dyDescent="0.25">
      <c r="A47" s="21" t="s">
        <v>256</v>
      </c>
      <c r="B47" s="21" t="s">
        <v>823</v>
      </c>
      <c r="C47" s="72">
        <f t="shared" si="0"/>
        <v>0.56000000000000005</v>
      </c>
      <c r="D47" s="74">
        <f t="shared" si="1"/>
        <v>56.000000000000007</v>
      </c>
      <c r="E47" s="160">
        <v>46</v>
      </c>
      <c r="G47" s="168"/>
      <c r="H47" s="133"/>
      <c r="K47" s="193">
        <v>2101</v>
      </c>
      <c r="L47" s="188" t="s">
        <v>104</v>
      </c>
      <c r="M47" s="191">
        <v>0.30898876404494402</v>
      </c>
      <c r="O47" s="168"/>
    </row>
    <row r="48" spans="1:15" x14ac:dyDescent="0.25">
      <c r="A48" s="21" t="s">
        <v>136</v>
      </c>
      <c r="B48" s="21" t="s">
        <v>823</v>
      </c>
      <c r="C48" s="72">
        <f t="shared" si="0"/>
        <v>0.67045454545454497</v>
      </c>
      <c r="D48" s="74">
        <f t="shared" si="1"/>
        <v>67.045454545454504</v>
      </c>
      <c r="E48" s="160">
        <v>47</v>
      </c>
      <c r="G48" s="168"/>
      <c r="H48" s="133"/>
      <c r="K48" s="193">
        <v>2102</v>
      </c>
      <c r="L48" s="188" t="s">
        <v>106</v>
      </c>
      <c r="M48" s="191">
        <v>0.16393442622950799</v>
      </c>
      <c r="O48" s="168"/>
    </row>
    <row r="49" spans="1:15" x14ac:dyDescent="0.25">
      <c r="C49" s="72"/>
      <c r="D49" s="74"/>
      <c r="E49" s="160">
        <v>48</v>
      </c>
      <c r="G49" s="168"/>
      <c r="H49" s="133"/>
      <c r="K49" s="193">
        <v>2103</v>
      </c>
      <c r="L49" s="188" t="s">
        <v>108</v>
      </c>
      <c r="M49" s="191">
        <v>0.19047619047618999</v>
      </c>
      <c r="O49" s="168"/>
    </row>
    <row r="50" spans="1:15" x14ac:dyDescent="0.25">
      <c r="C50" s="72"/>
      <c r="D50" s="74"/>
      <c r="E50" s="160">
        <v>49</v>
      </c>
      <c r="G50" s="168"/>
      <c r="H50" s="133"/>
      <c r="K50" s="193">
        <v>2104</v>
      </c>
      <c r="L50" s="188" t="s">
        <v>110</v>
      </c>
      <c r="M50" s="191">
        <v>0.490774907749078</v>
      </c>
      <c r="O50" s="168"/>
    </row>
    <row r="51" spans="1:15" x14ac:dyDescent="0.25">
      <c r="C51" s="72"/>
      <c r="D51" s="74"/>
      <c r="E51" s="160">
        <v>50</v>
      </c>
      <c r="G51" s="168"/>
      <c r="H51" s="133"/>
      <c r="K51" s="193">
        <v>2105</v>
      </c>
      <c r="L51" s="188" t="s">
        <v>112</v>
      </c>
      <c r="M51" s="191">
        <v>0.119453924914676</v>
      </c>
      <c r="O51" s="168"/>
    </row>
    <row r="52" spans="1:15" x14ac:dyDescent="0.25">
      <c r="C52" s="72"/>
      <c r="D52" s="74"/>
      <c r="E52" s="160">
        <v>51</v>
      </c>
      <c r="G52" s="168"/>
      <c r="H52" s="133"/>
      <c r="K52" s="193">
        <v>2106</v>
      </c>
      <c r="L52" s="188" t="s">
        <v>114</v>
      </c>
      <c r="M52" s="191">
        <v>3.4482758620689703E-2</v>
      </c>
      <c r="O52" s="168"/>
    </row>
    <row r="53" spans="1:15" x14ac:dyDescent="0.25">
      <c r="C53" s="72"/>
      <c r="D53" s="74"/>
      <c r="E53" s="160">
        <v>52</v>
      </c>
      <c r="G53" s="168"/>
      <c r="H53" s="133"/>
      <c r="K53" s="193">
        <v>2107</v>
      </c>
      <c r="L53" s="188" t="s">
        <v>116</v>
      </c>
      <c r="M53" s="191">
        <v>9.8039215686274495E-2</v>
      </c>
      <c r="O53" s="168"/>
    </row>
    <row r="54" spans="1:15" x14ac:dyDescent="0.25">
      <c r="C54" s="72"/>
      <c r="D54" s="74"/>
      <c r="E54" s="160">
        <v>53</v>
      </c>
      <c r="G54" s="168"/>
      <c r="H54" s="133"/>
      <c r="K54" s="193">
        <v>2109</v>
      </c>
      <c r="L54" s="188" t="s">
        <v>118</v>
      </c>
      <c r="M54" s="191">
        <v>0.162162162162162</v>
      </c>
      <c r="O54" s="168"/>
    </row>
    <row r="55" spans="1:15" x14ac:dyDescent="0.25">
      <c r="C55" s="72"/>
      <c r="D55" s="74"/>
      <c r="E55" s="160">
        <v>54</v>
      </c>
      <c r="G55" s="168"/>
      <c r="H55" s="133"/>
      <c r="K55" s="193">
        <v>2113</v>
      </c>
      <c r="L55" s="188" t="s">
        <v>120</v>
      </c>
      <c r="M55" s="191">
        <v>0.37745098039215702</v>
      </c>
      <c r="O55" s="168"/>
    </row>
    <row r="56" spans="1:15" x14ac:dyDescent="0.25">
      <c r="C56" s="72"/>
      <c r="D56" s="74"/>
      <c r="E56" s="160">
        <v>55</v>
      </c>
      <c r="G56" s="168"/>
      <c r="H56" s="133"/>
      <c r="K56" s="193">
        <v>2115</v>
      </c>
      <c r="L56" s="188" t="s">
        <v>122</v>
      </c>
      <c r="M56" s="191">
        <v>0.183673469387755</v>
      </c>
      <c r="O56" s="168"/>
    </row>
    <row r="57" spans="1:15" x14ac:dyDescent="0.25">
      <c r="C57" s="72"/>
      <c r="D57" s="74"/>
      <c r="E57" s="160">
        <v>56</v>
      </c>
      <c r="G57" s="168"/>
      <c r="H57" s="133"/>
      <c r="K57" s="193">
        <v>2124</v>
      </c>
      <c r="L57" s="188" t="s">
        <v>124</v>
      </c>
      <c r="M57" s="191">
        <v>0.35460992907801397</v>
      </c>
      <c r="O57" s="168"/>
    </row>
    <row r="58" spans="1:15" x14ac:dyDescent="0.25">
      <c r="C58" s="72"/>
      <c r="D58" s="74"/>
      <c r="E58" s="160">
        <v>57</v>
      </c>
      <c r="G58" s="168"/>
      <c r="H58" s="133"/>
      <c r="K58" s="193">
        <v>2125</v>
      </c>
      <c r="L58" s="188" t="s">
        <v>126</v>
      </c>
      <c r="M58" s="191">
        <v>0.22222222222222199</v>
      </c>
      <c r="O58" s="168"/>
    </row>
    <row r="59" spans="1:15" x14ac:dyDescent="0.25">
      <c r="A59" s="21" t="s">
        <v>94</v>
      </c>
      <c r="B59" s="21" t="s">
        <v>824</v>
      </c>
      <c r="C59" s="72">
        <f t="shared" ref="C59:C93" si="2">VLOOKUP(A59,$L$3:$M$270,2,FALSE)</f>
        <v>0.109243697478992</v>
      </c>
      <c r="D59" s="74">
        <f t="shared" ref="D59:D93" si="3">C59*100</f>
        <v>10.924369747899201</v>
      </c>
      <c r="E59" s="160">
        <v>58</v>
      </c>
      <c r="G59" s="168"/>
      <c r="H59" s="133"/>
      <c r="K59" s="193">
        <v>2126</v>
      </c>
      <c r="L59" s="188" t="s">
        <v>128</v>
      </c>
      <c r="M59" s="191">
        <v>0.40845070422535201</v>
      </c>
      <c r="O59" s="168"/>
    </row>
    <row r="60" spans="1:15" x14ac:dyDescent="0.25">
      <c r="A60" s="21" t="s">
        <v>166</v>
      </c>
      <c r="B60" s="21" t="s">
        <v>824</v>
      </c>
      <c r="C60" s="72">
        <f t="shared" si="2"/>
        <v>0.11363636363636399</v>
      </c>
      <c r="D60" s="74">
        <f t="shared" si="3"/>
        <v>11.363636363636399</v>
      </c>
      <c r="E60" s="160">
        <v>59</v>
      </c>
      <c r="G60" s="168"/>
      <c r="H60" s="133"/>
      <c r="K60" s="193">
        <v>2131</v>
      </c>
      <c r="L60" s="188" t="s">
        <v>130</v>
      </c>
      <c r="M60" s="191">
        <v>9.0909090909090898E-2</v>
      </c>
      <c r="O60" s="168"/>
    </row>
    <row r="61" spans="1:15" x14ac:dyDescent="0.25">
      <c r="A61" s="21" t="s">
        <v>288</v>
      </c>
      <c r="B61" s="21" t="s">
        <v>824</v>
      </c>
      <c r="C61" s="72">
        <f t="shared" si="2"/>
        <v>0.138364779874214</v>
      </c>
      <c r="D61" s="74">
        <f t="shared" si="3"/>
        <v>13.8364779874214</v>
      </c>
      <c r="E61" s="160">
        <v>60</v>
      </c>
      <c r="G61" s="168"/>
      <c r="H61" s="133"/>
      <c r="K61" s="193">
        <v>2132</v>
      </c>
      <c r="L61" s="188" t="s">
        <v>132</v>
      </c>
      <c r="M61" s="191">
        <v>0.134615384615385</v>
      </c>
      <c r="O61" s="168"/>
    </row>
    <row r="62" spans="1:15" x14ac:dyDescent="0.25">
      <c r="A62" s="21" t="s">
        <v>451</v>
      </c>
      <c r="B62" s="21" t="s">
        <v>824</v>
      </c>
      <c r="C62" s="72">
        <f t="shared" si="2"/>
        <v>0.17105263157894701</v>
      </c>
      <c r="D62" s="74">
        <f t="shared" si="3"/>
        <v>17.105263157894701</v>
      </c>
      <c r="E62" s="160">
        <v>61</v>
      </c>
      <c r="G62" s="168"/>
      <c r="H62" s="133"/>
      <c r="K62" s="193">
        <v>2138</v>
      </c>
      <c r="L62" s="188" t="s">
        <v>134</v>
      </c>
      <c r="M62" s="191">
        <v>0.69932432432432401</v>
      </c>
      <c r="O62" s="168"/>
    </row>
    <row r="63" spans="1:15" x14ac:dyDescent="0.25">
      <c r="A63" s="21" t="s">
        <v>298</v>
      </c>
      <c r="B63" s="21" t="s">
        <v>824</v>
      </c>
      <c r="C63" s="72">
        <f t="shared" si="2"/>
        <v>0.173913043478261</v>
      </c>
      <c r="D63" s="74">
        <f t="shared" si="3"/>
        <v>17.3913043478261</v>
      </c>
      <c r="E63" s="160">
        <v>62</v>
      </c>
      <c r="G63" s="168"/>
      <c r="H63" s="133"/>
      <c r="K63" s="193">
        <v>2139</v>
      </c>
      <c r="L63" s="188" t="s">
        <v>136</v>
      </c>
      <c r="M63" s="191">
        <v>0.67045454545454497</v>
      </c>
      <c r="O63" s="168"/>
    </row>
    <row r="64" spans="1:15" x14ac:dyDescent="0.25">
      <c r="A64" s="21" t="s">
        <v>84</v>
      </c>
      <c r="B64" s="21" t="s">
        <v>824</v>
      </c>
      <c r="C64" s="72">
        <f t="shared" si="2"/>
        <v>0.2</v>
      </c>
      <c r="D64" s="74">
        <f t="shared" si="3"/>
        <v>20</v>
      </c>
      <c r="E64" s="160">
        <v>63</v>
      </c>
      <c r="G64" s="168"/>
      <c r="H64" s="133"/>
      <c r="K64" s="193">
        <v>2141</v>
      </c>
      <c r="L64" s="188" t="s">
        <v>138</v>
      </c>
      <c r="M64" s="191">
        <v>0.360759493670886</v>
      </c>
      <c r="O64" s="168"/>
    </row>
    <row r="65" spans="1:15" x14ac:dyDescent="0.25">
      <c r="A65" s="21" t="s">
        <v>244</v>
      </c>
      <c r="B65" s="21" t="s">
        <v>824</v>
      </c>
      <c r="C65" s="72">
        <f t="shared" si="2"/>
        <v>0.22388059701492499</v>
      </c>
      <c r="D65" s="74">
        <f t="shared" si="3"/>
        <v>22.388059701492498</v>
      </c>
      <c r="E65" s="160">
        <v>64</v>
      </c>
      <c r="G65" s="168"/>
      <c r="H65" s="133"/>
      <c r="K65" s="193">
        <v>2142</v>
      </c>
      <c r="L65" s="188" t="s">
        <v>140</v>
      </c>
      <c r="M65" s="191">
        <v>0.293333333333333</v>
      </c>
      <c r="O65" s="168"/>
    </row>
    <row r="66" spans="1:15" x14ac:dyDescent="0.25">
      <c r="A66" s="21" t="s">
        <v>387</v>
      </c>
      <c r="B66" s="21" t="s">
        <v>824</v>
      </c>
      <c r="C66" s="72">
        <f t="shared" si="2"/>
        <v>0.22651933701657501</v>
      </c>
      <c r="D66" s="74">
        <f t="shared" si="3"/>
        <v>22.651933701657502</v>
      </c>
      <c r="E66" s="160">
        <v>65</v>
      </c>
      <c r="G66" s="168"/>
      <c r="H66" s="133"/>
      <c r="K66" s="193">
        <v>2146</v>
      </c>
      <c r="L66" s="188" t="s">
        <v>142</v>
      </c>
      <c r="M66" s="191">
        <v>0.29599999999999999</v>
      </c>
      <c r="O66" s="168"/>
    </row>
    <row r="67" spans="1:15" x14ac:dyDescent="0.25">
      <c r="A67" s="21" t="s">
        <v>260</v>
      </c>
      <c r="B67" s="21" t="s">
        <v>824</v>
      </c>
      <c r="C67" s="72">
        <f t="shared" si="2"/>
        <v>0.23670212765957399</v>
      </c>
      <c r="D67" s="74">
        <f t="shared" si="3"/>
        <v>23.670212765957398</v>
      </c>
      <c r="E67" s="160">
        <v>66</v>
      </c>
      <c r="G67" s="168"/>
      <c r="H67" s="133"/>
      <c r="K67" s="193">
        <v>2149</v>
      </c>
      <c r="L67" s="188" t="s">
        <v>144</v>
      </c>
      <c r="M67" s="191">
        <v>0.25</v>
      </c>
      <c r="O67" s="168"/>
    </row>
    <row r="68" spans="1:15" x14ac:dyDescent="0.25">
      <c r="A68" s="21" t="s">
        <v>68</v>
      </c>
      <c r="B68" s="21" t="s">
        <v>824</v>
      </c>
      <c r="C68" s="72">
        <f t="shared" si="2"/>
        <v>0.26008968609865502</v>
      </c>
      <c r="D68" s="74">
        <f t="shared" si="3"/>
        <v>26.008968609865502</v>
      </c>
      <c r="E68" s="160">
        <v>67</v>
      </c>
      <c r="G68" s="168"/>
      <c r="H68" s="133"/>
      <c r="K68" s="193">
        <v>2150</v>
      </c>
      <c r="L68" s="188" t="s">
        <v>146</v>
      </c>
      <c r="M68" s="191">
        <v>0.35971223021582699</v>
      </c>
      <c r="O68" s="168"/>
    </row>
    <row r="69" spans="1:15" x14ac:dyDescent="0.25">
      <c r="A69" s="21" t="s">
        <v>54</v>
      </c>
      <c r="B69" s="21" t="s">
        <v>824</v>
      </c>
      <c r="C69" s="72">
        <f t="shared" si="2"/>
        <v>0.26315789473684198</v>
      </c>
      <c r="D69" s="74">
        <f t="shared" si="3"/>
        <v>26.315789473684198</v>
      </c>
      <c r="E69" s="160">
        <v>68</v>
      </c>
      <c r="G69" s="168"/>
      <c r="H69" s="133"/>
      <c r="K69" s="193">
        <v>2151</v>
      </c>
      <c r="L69" s="188" t="s">
        <v>148</v>
      </c>
      <c r="M69" s="191">
        <v>0.31481481481481499</v>
      </c>
      <c r="O69" s="168"/>
    </row>
    <row r="70" spans="1:15" x14ac:dyDescent="0.25">
      <c r="A70" s="21" t="s">
        <v>226</v>
      </c>
      <c r="B70" s="21" t="s">
        <v>824</v>
      </c>
      <c r="C70" s="72">
        <f t="shared" si="2"/>
        <v>0.265432098765432</v>
      </c>
      <c r="D70" s="74">
        <f t="shared" si="3"/>
        <v>26.543209876543202</v>
      </c>
      <c r="E70" s="160">
        <v>69</v>
      </c>
      <c r="G70" s="168"/>
      <c r="H70" s="133"/>
      <c r="K70" s="193">
        <v>2153</v>
      </c>
      <c r="L70" s="188" t="s">
        <v>150</v>
      </c>
      <c r="M70" s="191">
        <v>5.99078341013825E-2</v>
      </c>
      <c r="O70" s="168"/>
    </row>
    <row r="71" spans="1:15" x14ac:dyDescent="0.25">
      <c r="A71" s="21" t="s">
        <v>306</v>
      </c>
      <c r="B71" s="21" t="s">
        <v>824</v>
      </c>
      <c r="C71" s="72">
        <f t="shared" si="2"/>
        <v>0.28070175438596501</v>
      </c>
      <c r="D71" s="74">
        <f t="shared" si="3"/>
        <v>28.0701754385965</v>
      </c>
      <c r="E71" s="160">
        <v>70</v>
      </c>
      <c r="G71" s="168"/>
      <c r="H71" s="133"/>
      <c r="K71" s="193">
        <v>2157</v>
      </c>
      <c r="L71" s="188" t="s">
        <v>152</v>
      </c>
      <c r="M71" s="191">
        <v>0.30396475770925102</v>
      </c>
      <c r="O71" s="168"/>
    </row>
    <row r="72" spans="1:15" x14ac:dyDescent="0.25">
      <c r="A72" s="21" t="s">
        <v>140</v>
      </c>
      <c r="B72" s="21" t="s">
        <v>824</v>
      </c>
      <c r="C72" s="72">
        <f t="shared" si="2"/>
        <v>0.293333333333333</v>
      </c>
      <c r="D72" s="74">
        <f t="shared" si="3"/>
        <v>29.3333333333333</v>
      </c>
      <c r="E72" s="160">
        <v>71</v>
      </c>
      <c r="G72" s="168"/>
      <c r="H72" s="133"/>
      <c r="K72" s="193">
        <v>2159</v>
      </c>
      <c r="L72" s="188" t="s">
        <v>154</v>
      </c>
      <c r="M72" s="191">
        <v>0.25568181818181801</v>
      </c>
      <c r="O72" s="168"/>
    </row>
    <row r="73" spans="1:15" x14ac:dyDescent="0.25">
      <c r="A73" s="21" t="s">
        <v>280</v>
      </c>
      <c r="B73" s="21" t="s">
        <v>824</v>
      </c>
      <c r="C73" s="72">
        <f t="shared" si="2"/>
        <v>0.29949238578680198</v>
      </c>
      <c r="D73" s="74">
        <f t="shared" si="3"/>
        <v>29.949238578680198</v>
      </c>
      <c r="E73" s="160">
        <v>72</v>
      </c>
      <c r="G73" s="168"/>
      <c r="H73" s="133"/>
      <c r="K73" s="193">
        <v>2160</v>
      </c>
      <c r="L73" s="188" t="s">
        <v>156</v>
      </c>
      <c r="M73" s="191">
        <v>0.29055690072639201</v>
      </c>
      <c r="O73" s="168"/>
    </row>
    <row r="74" spans="1:15" x14ac:dyDescent="0.25">
      <c r="A74" s="21" t="s">
        <v>80</v>
      </c>
      <c r="B74" s="21" t="s">
        <v>824</v>
      </c>
      <c r="C74" s="72">
        <f t="shared" si="2"/>
        <v>0.30252100840336099</v>
      </c>
      <c r="D74" s="74">
        <f t="shared" si="3"/>
        <v>30.252100840336098</v>
      </c>
      <c r="E74" s="160">
        <v>73</v>
      </c>
      <c r="G74" s="168"/>
      <c r="H74" s="133"/>
      <c r="K74" s="193">
        <v>2161</v>
      </c>
      <c r="L74" s="188" t="s">
        <v>158</v>
      </c>
      <c r="M74" s="191">
        <v>0.30690537084399</v>
      </c>
      <c r="O74" s="168"/>
    </row>
    <row r="75" spans="1:15" x14ac:dyDescent="0.25">
      <c r="A75" s="21" t="s">
        <v>152</v>
      </c>
      <c r="B75" s="21" t="s">
        <v>824</v>
      </c>
      <c r="C75" s="72">
        <f t="shared" si="2"/>
        <v>0.30396475770925102</v>
      </c>
      <c r="D75" s="74">
        <f t="shared" si="3"/>
        <v>30.3964757709251</v>
      </c>
      <c r="E75" s="160">
        <v>74</v>
      </c>
      <c r="G75" s="168"/>
      <c r="H75" s="133"/>
      <c r="K75" s="193">
        <v>2169</v>
      </c>
      <c r="L75" s="188" t="s">
        <v>160</v>
      </c>
      <c r="M75" s="191">
        <v>0.25714285714285701</v>
      </c>
      <c r="O75" s="168"/>
    </row>
    <row r="76" spans="1:15" x14ac:dyDescent="0.25">
      <c r="A76" s="21" t="s">
        <v>286</v>
      </c>
      <c r="B76" s="21" t="s">
        <v>824</v>
      </c>
      <c r="C76" s="72">
        <f t="shared" si="2"/>
        <v>0.32295719844358001</v>
      </c>
      <c r="D76" s="74">
        <f t="shared" si="3"/>
        <v>32.295719844358004</v>
      </c>
      <c r="E76" s="160">
        <v>75</v>
      </c>
      <c r="G76" s="168"/>
      <c r="H76" s="133"/>
      <c r="K76" s="193">
        <v>2172</v>
      </c>
      <c r="L76" s="188" t="s">
        <v>162</v>
      </c>
      <c r="M76" s="191">
        <v>0.11219512195122</v>
      </c>
      <c r="O76" s="168"/>
    </row>
    <row r="77" spans="1:15" x14ac:dyDescent="0.25">
      <c r="A77" s="21" t="s">
        <v>206</v>
      </c>
      <c r="B77" s="21" t="s">
        <v>824</v>
      </c>
      <c r="C77" s="72">
        <f t="shared" si="2"/>
        <v>0.32994923857868003</v>
      </c>
      <c r="D77" s="74">
        <f t="shared" si="3"/>
        <v>32.994923857868002</v>
      </c>
      <c r="E77" s="160">
        <v>76</v>
      </c>
      <c r="G77" s="168"/>
      <c r="H77" s="133"/>
      <c r="K77" s="193">
        <v>2173</v>
      </c>
      <c r="L77" s="188" t="s">
        <v>164</v>
      </c>
      <c r="M77" s="191">
        <v>0.22500000000000001</v>
      </c>
      <c r="O77" s="168"/>
    </row>
    <row r="78" spans="1:15" x14ac:dyDescent="0.25">
      <c r="A78" s="21" t="s">
        <v>20</v>
      </c>
      <c r="B78" s="21" t="s">
        <v>824</v>
      </c>
      <c r="C78" s="72">
        <f t="shared" si="2"/>
        <v>0.35406698564593297</v>
      </c>
      <c r="D78" s="74">
        <f t="shared" si="3"/>
        <v>35.406698564593299</v>
      </c>
      <c r="E78" s="160">
        <v>77</v>
      </c>
      <c r="G78" s="168"/>
      <c r="H78" s="133"/>
      <c r="K78" s="193">
        <v>2174</v>
      </c>
      <c r="L78" s="188" t="s">
        <v>166</v>
      </c>
      <c r="M78" s="191">
        <v>0.11363636363636399</v>
      </c>
      <c r="O78" s="168"/>
    </row>
    <row r="79" spans="1:15" x14ac:dyDescent="0.25">
      <c r="A79" s="21" t="s">
        <v>124</v>
      </c>
      <c r="B79" s="21" t="s">
        <v>824</v>
      </c>
      <c r="C79" s="72">
        <f t="shared" si="2"/>
        <v>0.35460992907801397</v>
      </c>
      <c r="D79" s="74">
        <f t="shared" si="3"/>
        <v>35.460992907801398</v>
      </c>
      <c r="E79" s="160">
        <v>78</v>
      </c>
      <c r="G79" s="168"/>
      <c r="H79" s="133"/>
      <c r="K79" s="193">
        <v>2175</v>
      </c>
      <c r="L79" s="188" t="s">
        <v>168</v>
      </c>
      <c r="M79" s="191">
        <v>0.12972972972972999</v>
      </c>
      <c r="O79" s="168"/>
    </row>
    <row r="80" spans="1:15" x14ac:dyDescent="0.25">
      <c r="A80" s="21" t="s">
        <v>146</v>
      </c>
      <c r="B80" s="21" t="s">
        <v>824</v>
      </c>
      <c r="C80" s="72">
        <f t="shared" si="2"/>
        <v>0.35971223021582699</v>
      </c>
      <c r="D80" s="74">
        <f t="shared" si="3"/>
        <v>35.971223021582702</v>
      </c>
      <c r="E80" s="160">
        <v>79</v>
      </c>
      <c r="G80" s="168"/>
      <c r="H80" s="133"/>
      <c r="K80" s="193">
        <v>2177</v>
      </c>
      <c r="L80" s="188" t="s">
        <v>170</v>
      </c>
      <c r="M80" s="191">
        <v>6.0975609756097601E-2</v>
      </c>
      <c r="O80" s="168"/>
    </row>
    <row r="81" spans="1:15" x14ac:dyDescent="0.25">
      <c r="A81" s="21" t="s">
        <v>138</v>
      </c>
      <c r="B81" s="21" t="s">
        <v>824</v>
      </c>
      <c r="C81" s="72">
        <f t="shared" si="2"/>
        <v>0.360759493670886</v>
      </c>
      <c r="D81" s="74">
        <f t="shared" si="3"/>
        <v>36.075949367088597</v>
      </c>
      <c r="E81" s="160">
        <v>80</v>
      </c>
      <c r="G81" s="168"/>
      <c r="H81" s="133"/>
      <c r="K81" s="193">
        <v>2179</v>
      </c>
      <c r="L81" s="188" t="s">
        <v>172</v>
      </c>
      <c r="M81" s="191">
        <v>0.19211822660098499</v>
      </c>
      <c r="O81" s="168"/>
    </row>
    <row r="82" spans="1:15" x14ac:dyDescent="0.25">
      <c r="A82" s="21" t="s">
        <v>441</v>
      </c>
      <c r="B82" s="21" t="s">
        <v>824</v>
      </c>
      <c r="C82" s="72">
        <f t="shared" si="2"/>
        <v>0.375</v>
      </c>
      <c r="D82" s="74">
        <f t="shared" si="3"/>
        <v>37.5</v>
      </c>
      <c r="E82" s="160">
        <v>81</v>
      </c>
      <c r="G82" s="168"/>
      <c r="H82" s="133"/>
      <c r="K82" s="193">
        <v>2181</v>
      </c>
      <c r="L82" s="188" t="s">
        <v>174</v>
      </c>
      <c r="M82" s="191">
        <v>0.30588235294117599</v>
      </c>
      <c r="O82" s="168"/>
    </row>
    <row r="83" spans="1:15" x14ac:dyDescent="0.25">
      <c r="A83" s="21" t="s">
        <v>188</v>
      </c>
      <c r="B83" s="21" t="s">
        <v>824</v>
      </c>
      <c r="C83" s="72">
        <f t="shared" si="2"/>
        <v>0.37538461538461498</v>
      </c>
      <c r="D83" s="74">
        <f t="shared" si="3"/>
        <v>37.538461538461497</v>
      </c>
      <c r="E83" s="160">
        <v>82</v>
      </c>
      <c r="G83" s="168"/>
      <c r="H83" s="133"/>
      <c r="K83" s="193">
        <v>2182</v>
      </c>
      <c r="L83" s="188" t="s">
        <v>176</v>
      </c>
      <c r="M83" s="191">
        <v>0.36046511627907002</v>
      </c>
      <c r="O83" s="168"/>
    </row>
    <row r="84" spans="1:15" x14ac:dyDescent="0.25">
      <c r="A84" s="21" t="s">
        <v>220</v>
      </c>
      <c r="B84" s="21" t="s">
        <v>824</v>
      </c>
      <c r="C84" s="72">
        <f t="shared" si="2"/>
        <v>0.37630662020905897</v>
      </c>
      <c r="D84" s="74">
        <f t="shared" si="3"/>
        <v>37.630662020905895</v>
      </c>
      <c r="E84" s="160">
        <v>83</v>
      </c>
      <c r="G84" s="168"/>
      <c r="H84" s="133"/>
      <c r="K84" s="193">
        <v>2186</v>
      </c>
      <c r="L84" s="188" t="s">
        <v>178</v>
      </c>
      <c r="M84" s="191">
        <v>0.23923444976076599</v>
      </c>
      <c r="O84" s="168"/>
    </row>
    <row r="85" spans="1:15" x14ac:dyDescent="0.25">
      <c r="A85" s="21" t="s">
        <v>449</v>
      </c>
      <c r="B85" s="21" t="s">
        <v>824</v>
      </c>
      <c r="C85" s="72">
        <f t="shared" si="2"/>
        <v>0.39024390243902402</v>
      </c>
      <c r="D85" s="74">
        <f t="shared" si="3"/>
        <v>39.024390243902403</v>
      </c>
      <c r="E85" s="160">
        <v>84</v>
      </c>
      <c r="G85" s="168"/>
      <c r="H85" s="133"/>
      <c r="K85" s="193">
        <v>2187</v>
      </c>
      <c r="L85" s="188" t="s">
        <v>180</v>
      </c>
      <c r="M85" s="191">
        <v>0.16</v>
      </c>
      <c r="O85" s="168"/>
    </row>
    <row r="86" spans="1:15" x14ac:dyDescent="0.25">
      <c r="A86" s="21" t="s">
        <v>16</v>
      </c>
      <c r="B86" s="21" t="s">
        <v>824</v>
      </c>
      <c r="C86" s="72">
        <f t="shared" si="2"/>
        <v>0.42134831460674199</v>
      </c>
      <c r="D86" s="74">
        <f t="shared" si="3"/>
        <v>42.134831460674199</v>
      </c>
      <c r="E86" s="160">
        <v>85</v>
      </c>
      <c r="G86" s="168"/>
      <c r="H86" s="133"/>
      <c r="K86" s="193">
        <v>2190</v>
      </c>
      <c r="L86" s="188" t="s">
        <v>182</v>
      </c>
      <c r="M86" s="191">
        <v>0.25870646766169197</v>
      </c>
      <c r="O86" s="168"/>
    </row>
    <row r="87" spans="1:15" x14ac:dyDescent="0.25">
      <c r="A87" s="21" t="s">
        <v>254</v>
      </c>
      <c r="B87" s="21" t="s">
        <v>824</v>
      </c>
      <c r="C87" s="72">
        <f t="shared" si="2"/>
        <v>0.42452830188679203</v>
      </c>
      <c r="D87" s="74">
        <f t="shared" si="3"/>
        <v>42.452830188679201</v>
      </c>
      <c r="E87" s="160">
        <v>86</v>
      </c>
      <c r="G87" s="168"/>
      <c r="H87" s="133"/>
      <c r="K87" s="193">
        <v>2191</v>
      </c>
      <c r="L87" s="188" t="s">
        <v>184</v>
      </c>
      <c r="M87" s="191">
        <v>9.85915492957746E-2</v>
      </c>
      <c r="O87" s="168"/>
    </row>
    <row r="88" spans="1:15" x14ac:dyDescent="0.25">
      <c r="A88" s="21" t="s">
        <v>349</v>
      </c>
      <c r="B88" s="21" t="s">
        <v>824</v>
      </c>
      <c r="C88" s="72">
        <f t="shared" si="2"/>
        <v>0.4375</v>
      </c>
      <c r="D88" s="74">
        <f t="shared" si="3"/>
        <v>43.75</v>
      </c>
      <c r="E88" s="160">
        <v>87</v>
      </c>
      <c r="G88" s="168"/>
      <c r="H88" s="133"/>
      <c r="K88" s="193">
        <v>2196</v>
      </c>
      <c r="L88" s="188" t="s">
        <v>186</v>
      </c>
      <c r="M88" s="191">
        <v>0.386740331491713</v>
      </c>
      <c r="O88" s="168"/>
    </row>
    <row r="89" spans="1:15" x14ac:dyDescent="0.25">
      <c r="A89" s="21" t="s">
        <v>230</v>
      </c>
      <c r="B89" s="21" t="s">
        <v>824</v>
      </c>
      <c r="C89" s="72">
        <f t="shared" si="2"/>
        <v>0.44230769230769201</v>
      </c>
      <c r="D89" s="74">
        <f t="shared" si="3"/>
        <v>44.230769230769198</v>
      </c>
      <c r="E89" s="160">
        <v>88</v>
      </c>
      <c r="G89" s="168"/>
      <c r="H89" s="133"/>
      <c r="K89" s="193">
        <v>2201</v>
      </c>
      <c r="L89" s="188" t="s">
        <v>188</v>
      </c>
      <c r="M89" s="191">
        <v>0.37538461538461498</v>
      </c>
      <c r="O89" s="168"/>
    </row>
    <row r="90" spans="1:15" x14ac:dyDescent="0.25">
      <c r="A90" s="21" t="s">
        <v>110</v>
      </c>
      <c r="B90" s="21" t="s">
        <v>824</v>
      </c>
      <c r="C90" s="72">
        <f t="shared" si="2"/>
        <v>0.490774907749078</v>
      </c>
      <c r="D90" s="74">
        <f t="shared" si="3"/>
        <v>49.077490774907801</v>
      </c>
      <c r="E90" s="160">
        <v>89</v>
      </c>
      <c r="G90" s="168"/>
      <c r="H90" s="133"/>
      <c r="K90" s="193">
        <v>2202</v>
      </c>
      <c r="L90" s="188" t="s">
        <v>190</v>
      </c>
      <c r="M90" s="191">
        <v>0.430379746835443</v>
      </c>
      <c r="O90" s="168"/>
    </row>
    <row r="91" spans="1:15" x14ac:dyDescent="0.25">
      <c r="A91" s="21" t="s">
        <v>258</v>
      </c>
      <c r="B91" s="21" t="s">
        <v>824</v>
      </c>
      <c r="C91" s="72">
        <f t="shared" si="2"/>
        <v>0.53475935828876997</v>
      </c>
      <c r="D91" s="74">
        <f t="shared" si="3"/>
        <v>53.475935828876999</v>
      </c>
      <c r="E91" s="160">
        <v>90</v>
      </c>
      <c r="G91" s="168"/>
      <c r="H91" s="133"/>
      <c r="K91" s="193">
        <v>2210</v>
      </c>
      <c r="L91" s="188" t="s">
        <v>192</v>
      </c>
      <c r="M91" s="191">
        <v>0.36923076923076897</v>
      </c>
      <c r="O91" s="168"/>
    </row>
    <row r="92" spans="1:15" x14ac:dyDescent="0.25">
      <c r="A92" s="21" t="s">
        <v>210</v>
      </c>
      <c r="B92" s="21" t="s">
        <v>824</v>
      </c>
      <c r="C92" s="72">
        <f t="shared" si="2"/>
        <v>0.57228915662650603</v>
      </c>
      <c r="D92" s="74">
        <f t="shared" si="3"/>
        <v>57.228915662650607</v>
      </c>
      <c r="E92" s="160">
        <v>91</v>
      </c>
      <c r="G92" s="168"/>
      <c r="H92" s="133"/>
      <c r="K92" s="193">
        <v>2211</v>
      </c>
      <c r="L92" s="188" t="s">
        <v>194</v>
      </c>
      <c r="M92" s="191">
        <v>0.12903225806451599</v>
      </c>
      <c r="O92" s="168"/>
    </row>
    <row r="93" spans="1:15" x14ac:dyDescent="0.25">
      <c r="A93" s="21" t="s">
        <v>134</v>
      </c>
      <c r="B93" s="21" t="s">
        <v>824</v>
      </c>
      <c r="C93" s="72">
        <f t="shared" si="2"/>
        <v>0.69932432432432401</v>
      </c>
      <c r="D93" s="74">
        <f t="shared" si="3"/>
        <v>69.932432432432407</v>
      </c>
      <c r="E93" s="160">
        <v>92</v>
      </c>
      <c r="G93" s="168"/>
      <c r="H93" s="133"/>
      <c r="K93" s="193">
        <v>2213</v>
      </c>
      <c r="L93" s="188" t="s">
        <v>196</v>
      </c>
      <c r="M93" s="191">
        <v>0.19387755102040799</v>
      </c>
      <c r="O93" s="168"/>
    </row>
    <row r="94" spans="1:15" x14ac:dyDescent="0.25">
      <c r="C94" s="72"/>
      <c r="D94" s="74"/>
      <c r="E94" s="160">
        <v>93</v>
      </c>
      <c r="G94" s="168"/>
      <c r="H94" s="133"/>
      <c r="K94" s="193">
        <v>2219</v>
      </c>
      <c r="L94" s="188" t="s">
        <v>198</v>
      </c>
      <c r="M94" s="191">
        <v>0.55737704918032804</v>
      </c>
      <c r="O94" s="168"/>
    </row>
    <row r="95" spans="1:15" x14ac:dyDescent="0.25">
      <c r="C95" s="72"/>
      <c r="D95" s="74"/>
      <c r="E95" s="160">
        <v>94</v>
      </c>
      <c r="G95" s="168"/>
      <c r="H95" s="133"/>
      <c r="K95" s="193">
        <v>2223</v>
      </c>
      <c r="L95" s="188" t="s">
        <v>200</v>
      </c>
      <c r="M95" s="191">
        <v>0.296296296296296</v>
      </c>
      <c r="O95" s="168"/>
    </row>
    <row r="96" spans="1:15" x14ac:dyDescent="0.25">
      <c r="C96" s="72"/>
      <c r="D96" s="74"/>
      <c r="E96" s="160">
        <v>95</v>
      </c>
      <c r="G96" s="168"/>
      <c r="H96" s="133"/>
      <c r="K96" s="193">
        <v>2224</v>
      </c>
      <c r="L96" s="188" t="s">
        <v>202</v>
      </c>
      <c r="M96" s="191">
        <v>0.398907103825137</v>
      </c>
      <c r="O96" s="168"/>
    </row>
    <row r="97" spans="1:15" x14ac:dyDescent="0.25">
      <c r="C97" s="72"/>
      <c r="D97" s="74"/>
      <c r="E97" s="160">
        <v>96</v>
      </c>
      <c r="G97" s="168"/>
      <c r="H97" s="133"/>
      <c r="K97" s="193">
        <v>2227</v>
      </c>
      <c r="L97" s="188" t="s">
        <v>204</v>
      </c>
      <c r="M97" s="191">
        <v>0.34375</v>
      </c>
      <c r="O97" s="168"/>
    </row>
    <row r="98" spans="1:15" x14ac:dyDescent="0.25">
      <c r="C98" s="72"/>
      <c r="D98" s="74"/>
      <c r="E98" s="160">
        <v>97</v>
      </c>
      <c r="G98" s="168"/>
      <c r="H98" s="133"/>
      <c r="K98" s="193">
        <v>2228</v>
      </c>
      <c r="L98" s="188" t="s">
        <v>206</v>
      </c>
      <c r="M98" s="191">
        <v>0.32994923857868003</v>
      </c>
      <c r="O98" s="168"/>
    </row>
    <row r="99" spans="1:15" x14ac:dyDescent="0.25">
      <c r="C99" s="72"/>
      <c r="D99" s="74"/>
      <c r="E99" s="160">
        <v>98</v>
      </c>
      <c r="G99" s="168"/>
      <c r="H99" s="133"/>
      <c r="K99" s="193">
        <v>2229</v>
      </c>
      <c r="L99" s="188" t="s">
        <v>208</v>
      </c>
      <c r="M99" s="191">
        <v>9.2307692307692299E-2</v>
      </c>
      <c r="O99" s="168"/>
    </row>
    <row r="100" spans="1:15" x14ac:dyDescent="0.25">
      <c r="C100" s="72"/>
      <c r="D100" s="74"/>
      <c r="E100" s="160">
        <v>99</v>
      </c>
      <c r="G100" s="168"/>
      <c r="H100" s="133"/>
      <c r="K100" s="193">
        <v>2239</v>
      </c>
      <c r="L100" s="188" t="s">
        <v>210</v>
      </c>
      <c r="M100" s="191">
        <v>0.57228915662650603</v>
      </c>
      <c r="O100" s="168"/>
    </row>
    <row r="101" spans="1:15" x14ac:dyDescent="0.25">
      <c r="C101" s="72"/>
      <c r="D101" s="74"/>
      <c r="E101" s="160">
        <v>100</v>
      </c>
      <c r="G101" s="168"/>
      <c r="H101" s="133"/>
      <c r="K101" s="193">
        <v>2242</v>
      </c>
      <c r="L101" s="188" t="s">
        <v>212</v>
      </c>
      <c r="M101" s="191">
        <v>0.46875</v>
      </c>
      <c r="O101" s="168"/>
    </row>
    <row r="102" spans="1:15" x14ac:dyDescent="0.25">
      <c r="C102" s="72"/>
      <c r="D102" s="74"/>
      <c r="E102" s="160">
        <v>101</v>
      </c>
      <c r="G102" s="168"/>
      <c r="H102" s="133"/>
      <c r="K102" s="193">
        <v>2243</v>
      </c>
      <c r="L102" s="188" t="s">
        <v>214</v>
      </c>
      <c r="M102" s="191">
        <v>0.48214285714285698</v>
      </c>
      <c r="O102" s="168"/>
    </row>
    <row r="103" spans="1:15" x14ac:dyDescent="0.25">
      <c r="C103" s="72"/>
      <c r="D103" s="74"/>
      <c r="E103" s="160">
        <v>102</v>
      </c>
      <c r="G103" s="168"/>
      <c r="H103" s="133"/>
      <c r="K103" s="193">
        <v>2244</v>
      </c>
      <c r="L103" s="188" t="s">
        <v>216</v>
      </c>
      <c r="M103" s="191">
        <v>0.21276595744680901</v>
      </c>
      <c r="O103" s="168"/>
    </row>
    <row r="104" spans="1:15" x14ac:dyDescent="0.25">
      <c r="A104" s="21" t="s">
        <v>359</v>
      </c>
      <c r="B104" s="21" t="s">
        <v>815</v>
      </c>
      <c r="C104" s="72">
        <f t="shared" ref="C104:C135" si="4">VLOOKUP(A104,$L$3:$M$270,2,FALSE)</f>
        <v>0</v>
      </c>
      <c r="D104" s="74">
        <f t="shared" ref="D104:D135" si="5">C104*100</f>
        <v>0</v>
      </c>
      <c r="E104" s="160">
        <v>103</v>
      </c>
      <c r="G104" s="168"/>
      <c r="H104" s="133"/>
      <c r="K104" s="193">
        <v>2245</v>
      </c>
      <c r="L104" s="188" t="s">
        <v>218</v>
      </c>
      <c r="M104" s="191">
        <v>0.38709677419354799</v>
      </c>
      <c r="O104" s="168"/>
    </row>
    <row r="105" spans="1:15" x14ac:dyDescent="0.25">
      <c r="A105" s="21" t="s">
        <v>351</v>
      </c>
      <c r="B105" s="21" t="s">
        <v>815</v>
      </c>
      <c r="C105" s="72">
        <f t="shared" si="4"/>
        <v>0</v>
      </c>
      <c r="D105" s="74">
        <f t="shared" si="5"/>
        <v>0</v>
      </c>
      <c r="E105" s="160">
        <v>104</v>
      </c>
      <c r="G105" s="168"/>
      <c r="H105" s="133"/>
      <c r="K105" s="193">
        <v>2253</v>
      </c>
      <c r="L105" s="188" t="s">
        <v>220</v>
      </c>
      <c r="M105" s="191">
        <v>0.37630662020905897</v>
      </c>
      <c r="O105" s="168"/>
    </row>
    <row r="106" spans="1:15" x14ac:dyDescent="0.25">
      <c r="A106" s="21" t="s">
        <v>379</v>
      </c>
      <c r="B106" s="21" t="s">
        <v>815</v>
      </c>
      <c r="C106" s="72">
        <f t="shared" si="4"/>
        <v>0</v>
      </c>
      <c r="D106" s="74">
        <f t="shared" si="5"/>
        <v>0</v>
      </c>
      <c r="E106" s="160">
        <v>105</v>
      </c>
      <c r="G106" s="168"/>
      <c r="H106" s="133"/>
      <c r="K106" s="193">
        <v>2254</v>
      </c>
      <c r="L106" s="188" t="s">
        <v>222</v>
      </c>
      <c r="M106" s="191">
        <v>0.38073394495412799</v>
      </c>
      <c r="O106" s="168"/>
    </row>
    <row r="107" spans="1:15" x14ac:dyDescent="0.25">
      <c r="A107" s="21" t="s">
        <v>88</v>
      </c>
      <c r="B107" s="21" t="s">
        <v>815</v>
      </c>
      <c r="C107" s="72">
        <f t="shared" si="4"/>
        <v>1.4285714285714299E-2</v>
      </c>
      <c r="D107" s="74">
        <f t="shared" si="5"/>
        <v>1.4285714285714299</v>
      </c>
      <c r="E107" s="160">
        <v>106</v>
      </c>
      <c r="G107" s="168"/>
      <c r="H107" s="133"/>
      <c r="K107" s="193">
        <v>2255</v>
      </c>
      <c r="L107" s="188" t="s">
        <v>224</v>
      </c>
      <c r="M107" s="191">
        <v>0.196850393700787</v>
      </c>
      <c r="O107" s="168"/>
    </row>
    <row r="108" spans="1:15" x14ac:dyDescent="0.25">
      <c r="A108" s="21" t="s">
        <v>487</v>
      </c>
      <c r="B108" s="21" t="s">
        <v>815</v>
      </c>
      <c r="C108" s="72">
        <f t="shared" si="4"/>
        <v>2.66666666666667E-2</v>
      </c>
      <c r="D108" s="74">
        <f t="shared" si="5"/>
        <v>2.6666666666666701</v>
      </c>
      <c r="E108" s="160">
        <v>107</v>
      </c>
      <c r="G108" s="168"/>
      <c r="H108" s="133"/>
      <c r="K108" s="193">
        <v>2257</v>
      </c>
      <c r="L108" s="188" t="s">
        <v>226</v>
      </c>
      <c r="M108" s="191">
        <v>0.265432098765432</v>
      </c>
      <c r="O108" s="168"/>
    </row>
    <row r="109" spans="1:15" x14ac:dyDescent="0.25">
      <c r="A109" s="21" t="s">
        <v>413</v>
      </c>
      <c r="B109" s="21" t="s">
        <v>815</v>
      </c>
      <c r="C109" s="72">
        <f t="shared" si="4"/>
        <v>2.7777777777777801E-2</v>
      </c>
      <c r="D109" s="74">
        <f t="shared" si="5"/>
        <v>2.7777777777777799</v>
      </c>
      <c r="E109" s="160">
        <v>108</v>
      </c>
      <c r="G109" s="168"/>
      <c r="H109" s="133"/>
      <c r="K109" s="193">
        <v>2258</v>
      </c>
      <c r="L109" s="188" t="s">
        <v>228</v>
      </c>
      <c r="M109" s="191">
        <v>0.16783216783216801</v>
      </c>
      <c r="O109" s="168"/>
    </row>
    <row r="110" spans="1:15" x14ac:dyDescent="0.25">
      <c r="A110" s="21" t="s">
        <v>114</v>
      </c>
      <c r="B110" s="21" t="s">
        <v>815</v>
      </c>
      <c r="C110" s="72">
        <f t="shared" si="4"/>
        <v>3.4482758620689703E-2</v>
      </c>
      <c r="D110" s="74">
        <f t="shared" si="5"/>
        <v>3.4482758620689702</v>
      </c>
      <c r="E110" s="160">
        <v>109</v>
      </c>
      <c r="G110" s="168"/>
      <c r="H110" s="133"/>
      <c r="K110" s="193">
        <v>2260</v>
      </c>
      <c r="L110" s="188" t="s">
        <v>230</v>
      </c>
      <c r="M110" s="191">
        <v>0.44230769230769201</v>
      </c>
      <c r="O110" s="168"/>
    </row>
    <row r="111" spans="1:15" x14ac:dyDescent="0.25">
      <c r="A111" s="21" t="s">
        <v>417</v>
      </c>
      <c r="B111" s="21" t="s">
        <v>815</v>
      </c>
      <c r="C111" s="72">
        <f t="shared" si="4"/>
        <v>3.8461538461538498E-2</v>
      </c>
      <c r="D111" s="74">
        <f t="shared" si="5"/>
        <v>3.8461538461538498</v>
      </c>
      <c r="E111" s="160">
        <v>110</v>
      </c>
      <c r="G111" s="168"/>
      <c r="H111" s="133"/>
      <c r="K111" s="193">
        <v>2262</v>
      </c>
      <c r="L111" s="188" t="s">
        <v>232</v>
      </c>
      <c r="M111" s="191">
        <v>0.375</v>
      </c>
      <c r="O111" s="168"/>
    </row>
    <row r="112" spans="1:15" x14ac:dyDescent="0.25">
      <c r="A112" s="21" t="s">
        <v>327</v>
      </c>
      <c r="B112" s="21" t="s">
        <v>815</v>
      </c>
      <c r="C112" s="72">
        <f t="shared" si="4"/>
        <v>4.8780487804878099E-2</v>
      </c>
      <c r="D112" s="74">
        <f t="shared" si="5"/>
        <v>4.8780487804878101</v>
      </c>
      <c r="E112" s="160">
        <v>111</v>
      </c>
      <c r="G112" s="168"/>
      <c r="H112" s="133"/>
      <c r="K112" s="193">
        <v>2266</v>
      </c>
      <c r="L112" s="188" t="s">
        <v>234</v>
      </c>
      <c r="M112" s="191">
        <v>5.7142857142857099E-2</v>
      </c>
      <c r="O112" s="168"/>
    </row>
    <row r="113" spans="1:15" x14ac:dyDescent="0.25">
      <c r="A113" s="21" t="s">
        <v>391</v>
      </c>
      <c r="B113" s="21" t="s">
        <v>815</v>
      </c>
      <c r="C113" s="72">
        <f t="shared" si="4"/>
        <v>4.91803278688525E-2</v>
      </c>
      <c r="D113" s="74">
        <f t="shared" si="5"/>
        <v>4.9180327868852496</v>
      </c>
      <c r="E113" s="160">
        <v>112</v>
      </c>
      <c r="G113" s="168"/>
      <c r="H113" s="133"/>
      <c r="K113" s="193">
        <v>2268</v>
      </c>
      <c r="L113" s="188" t="s">
        <v>236</v>
      </c>
      <c r="M113" s="191">
        <v>0.23776223776223801</v>
      </c>
      <c r="O113" s="168"/>
    </row>
    <row r="114" spans="1:15" x14ac:dyDescent="0.25">
      <c r="A114" s="21" t="s">
        <v>495</v>
      </c>
      <c r="B114" s="21" t="s">
        <v>815</v>
      </c>
      <c r="C114" s="72">
        <f t="shared" si="4"/>
        <v>5.1162790697674397E-2</v>
      </c>
      <c r="D114" s="74">
        <f t="shared" si="5"/>
        <v>5.1162790697674394</v>
      </c>
      <c r="E114" s="160">
        <v>113</v>
      </c>
      <c r="G114" s="168"/>
      <c r="H114" s="133"/>
      <c r="K114" s="193">
        <v>2269</v>
      </c>
      <c r="L114" s="188" t="s">
        <v>238</v>
      </c>
      <c r="M114" s="191">
        <v>0.18390804597701099</v>
      </c>
      <c r="O114" s="168"/>
    </row>
    <row r="115" spans="1:15" x14ac:dyDescent="0.25">
      <c r="A115" s="21" t="s">
        <v>234</v>
      </c>
      <c r="B115" s="21" t="s">
        <v>815</v>
      </c>
      <c r="C115" s="72">
        <f t="shared" si="4"/>
        <v>5.7142857142857099E-2</v>
      </c>
      <c r="D115" s="74">
        <f t="shared" si="5"/>
        <v>5.71428571428571</v>
      </c>
      <c r="E115" s="160">
        <v>114</v>
      </c>
      <c r="G115" s="168"/>
      <c r="H115" s="133"/>
      <c r="K115" s="193">
        <v>2270</v>
      </c>
      <c r="L115" s="188" t="s">
        <v>240</v>
      </c>
      <c r="M115" s="191">
        <v>0.39024390243902402</v>
      </c>
      <c r="O115" s="168"/>
    </row>
    <row r="116" spans="1:15" x14ac:dyDescent="0.25">
      <c r="A116" s="21" t="s">
        <v>56</v>
      </c>
      <c r="B116" s="21" t="s">
        <v>815</v>
      </c>
      <c r="C116" s="72">
        <f t="shared" si="4"/>
        <v>5.8139534883720902E-2</v>
      </c>
      <c r="D116" s="74">
        <f t="shared" si="5"/>
        <v>5.81395348837209</v>
      </c>
      <c r="E116" s="160">
        <v>115</v>
      </c>
      <c r="G116" s="168"/>
      <c r="H116" s="133"/>
      <c r="K116" s="193">
        <v>2274</v>
      </c>
      <c r="L116" s="188" t="s">
        <v>242</v>
      </c>
      <c r="M116" s="191">
        <v>8.7976539589442806E-2</v>
      </c>
      <c r="O116" s="168"/>
    </row>
    <row r="117" spans="1:15" x14ac:dyDescent="0.25">
      <c r="A117" s="21" t="s">
        <v>150</v>
      </c>
      <c r="B117" s="21" t="s">
        <v>815</v>
      </c>
      <c r="C117" s="72">
        <f t="shared" si="4"/>
        <v>5.99078341013825E-2</v>
      </c>
      <c r="D117" s="74">
        <f t="shared" si="5"/>
        <v>5.99078341013825</v>
      </c>
      <c r="E117" s="160">
        <v>116</v>
      </c>
      <c r="G117" s="168"/>
      <c r="H117" s="133"/>
      <c r="K117" s="193">
        <v>2275</v>
      </c>
      <c r="L117" s="188" t="s">
        <v>244</v>
      </c>
      <c r="M117" s="191">
        <v>0.22388059701492499</v>
      </c>
      <c r="O117" s="168"/>
    </row>
    <row r="118" spans="1:15" x14ac:dyDescent="0.25">
      <c r="A118" s="21" t="s">
        <v>507</v>
      </c>
      <c r="B118" s="21" t="s">
        <v>815</v>
      </c>
      <c r="C118" s="72">
        <f t="shared" si="4"/>
        <v>0.06</v>
      </c>
      <c r="D118" s="74">
        <f t="shared" si="5"/>
        <v>6</v>
      </c>
      <c r="E118" s="160">
        <v>117</v>
      </c>
      <c r="G118" s="168"/>
      <c r="H118" s="133"/>
      <c r="K118" s="193">
        <v>2276</v>
      </c>
      <c r="L118" s="188" t="s">
        <v>246</v>
      </c>
      <c r="M118" s="191">
        <v>0.4375</v>
      </c>
      <c r="O118" s="168"/>
    </row>
    <row r="119" spans="1:15" x14ac:dyDescent="0.25">
      <c r="A119" s="21" t="s">
        <v>170</v>
      </c>
      <c r="B119" s="21" t="s">
        <v>815</v>
      </c>
      <c r="C119" s="72">
        <f t="shared" si="4"/>
        <v>6.0975609756097601E-2</v>
      </c>
      <c r="D119" s="74">
        <f t="shared" si="5"/>
        <v>6.0975609756097597</v>
      </c>
      <c r="E119" s="160">
        <v>118</v>
      </c>
      <c r="G119" s="168"/>
      <c r="H119" s="133"/>
      <c r="K119" s="193">
        <v>2277</v>
      </c>
      <c r="L119" s="188" t="s">
        <v>248</v>
      </c>
      <c r="M119" s="191">
        <v>0.230769230769231</v>
      </c>
      <c r="O119" s="168"/>
    </row>
    <row r="120" spans="1:15" x14ac:dyDescent="0.25">
      <c r="A120" s="21" t="s">
        <v>469</v>
      </c>
      <c r="B120" s="21" t="s">
        <v>815</v>
      </c>
      <c r="C120" s="72">
        <f t="shared" si="4"/>
        <v>6.2015503875968998E-2</v>
      </c>
      <c r="D120" s="74">
        <f t="shared" si="5"/>
        <v>6.2015503875968996</v>
      </c>
      <c r="E120" s="160">
        <v>119</v>
      </c>
      <c r="G120" s="168"/>
      <c r="H120" s="133"/>
      <c r="K120" s="193">
        <v>2278</v>
      </c>
      <c r="L120" s="188" t="s">
        <v>250</v>
      </c>
      <c r="M120" s="191">
        <v>0.39382239382239398</v>
      </c>
      <c r="O120" s="168"/>
    </row>
    <row r="121" spans="1:15" x14ac:dyDescent="0.25">
      <c r="A121" s="21" t="s">
        <v>365</v>
      </c>
      <c r="B121" s="21" t="s">
        <v>815</v>
      </c>
      <c r="C121" s="72">
        <f t="shared" si="4"/>
        <v>6.9444444444444406E-2</v>
      </c>
      <c r="D121" s="74">
        <f t="shared" si="5"/>
        <v>6.9444444444444402</v>
      </c>
      <c r="E121" s="160">
        <v>120</v>
      </c>
      <c r="G121" s="168"/>
      <c r="H121" s="133"/>
      <c r="K121" s="193">
        <v>2279</v>
      </c>
      <c r="L121" s="188" t="s">
        <v>252</v>
      </c>
      <c r="M121" s="191">
        <v>0.180555555555556</v>
      </c>
      <c r="O121" s="168"/>
    </row>
    <row r="122" spans="1:15" x14ac:dyDescent="0.25">
      <c r="A122" s="21" t="s">
        <v>491</v>
      </c>
      <c r="B122" s="21" t="s">
        <v>815</v>
      </c>
      <c r="C122" s="72">
        <f t="shared" si="4"/>
        <v>7.1428571428571397E-2</v>
      </c>
      <c r="D122" s="74">
        <f t="shared" si="5"/>
        <v>7.1428571428571397</v>
      </c>
      <c r="E122" s="160">
        <v>121</v>
      </c>
      <c r="G122" s="168"/>
      <c r="H122" s="133"/>
      <c r="K122" s="193">
        <v>2283</v>
      </c>
      <c r="L122" s="188" t="s">
        <v>254</v>
      </c>
      <c r="M122" s="191">
        <v>0.42452830188679203</v>
      </c>
      <c r="O122" s="168"/>
    </row>
    <row r="123" spans="1:15" x14ac:dyDescent="0.25">
      <c r="A123" s="21" t="s">
        <v>86</v>
      </c>
      <c r="B123" s="21" t="s">
        <v>815</v>
      </c>
      <c r="C123" s="72">
        <f t="shared" si="4"/>
        <v>7.2463768115942004E-2</v>
      </c>
      <c r="D123" s="74">
        <f t="shared" si="5"/>
        <v>7.2463768115942004</v>
      </c>
      <c r="E123" s="160">
        <v>122</v>
      </c>
      <c r="G123" s="168"/>
      <c r="H123" s="133"/>
      <c r="K123" s="193">
        <v>2285</v>
      </c>
      <c r="L123" s="188" t="s">
        <v>256</v>
      </c>
      <c r="M123" s="191">
        <v>0.56000000000000005</v>
      </c>
      <c r="O123" s="168"/>
    </row>
    <row r="124" spans="1:15" x14ac:dyDescent="0.25">
      <c r="A124" s="21" t="s">
        <v>34</v>
      </c>
      <c r="B124" s="21" t="s">
        <v>815</v>
      </c>
      <c r="C124" s="72">
        <f t="shared" si="4"/>
        <v>7.6530612244898003E-2</v>
      </c>
      <c r="D124" s="74">
        <f t="shared" si="5"/>
        <v>7.6530612244898002</v>
      </c>
      <c r="E124" s="160">
        <v>123</v>
      </c>
      <c r="G124" s="168"/>
      <c r="H124" s="133"/>
      <c r="K124" s="193">
        <v>2286</v>
      </c>
      <c r="L124" s="188" t="s">
        <v>258</v>
      </c>
      <c r="M124" s="191">
        <v>0.53475935828876997</v>
      </c>
      <c r="O124" s="168"/>
    </row>
    <row r="125" spans="1:15" x14ac:dyDescent="0.25">
      <c r="A125" s="21" t="s">
        <v>511</v>
      </c>
      <c r="B125" s="21" t="s">
        <v>815</v>
      </c>
      <c r="C125" s="72">
        <f t="shared" si="4"/>
        <v>8.1300813008130093E-2</v>
      </c>
      <c r="D125" s="74">
        <f t="shared" si="5"/>
        <v>8.1300813008130088</v>
      </c>
      <c r="E125" s="160">
        <v>124</v>
      </c>
      <c r="G125" s="168"/>
      <c r="H125" s="133"/>
      <c r="K125" s="193">
        <v>2288</v>
      </c>
      <c r="L125" s="188" t="s">
        <v>260</v>
      </c>
      <c r="M125" s="191">
        <v>0.23670212765957399</v>
      </c>
      <c r="O125" s="168"/>
    </row>
    <row r="126" spans="1:15" x14ac:dyDescent="0.25">
      <c r="A126" s="21" t="s">
        <v>393</v>
      </c>
      <c r="B126" s="21" t="s">
        <v>815</v>
      </c>
      <c r="C126" s="72">
        <f t="shared" si="4"/>
        <v>8.1632653061224497E-2</v>
      </c>
      <c r="D126" s="74">
        <f t="shared" si="5"/>
        <v>8.1632653061224492</v>
      </c>
      <c r="E126" s="160">
        <v>125</v>
      </c>
      <c r="G126" s="168"/>
      <c r="H126" s="133"/>
      <c r="K126" s="193">
        <v>2289</v>
      </c>
      <c r="L126" s="188" t="s">
        <v>262</v>
      </c>
      <c r="M126" s="191">
        <v>0.245551601423488</v>
      </c>
      <c r="O126" s="168"/>
    </row>
    <row r="127" spans="1:15" x14ac:dyDescent="0.25">
      <c r="A127" s="21" t="s">
        <v>415</v>
      </c>
      <c r="B127" s="21" t="s">
        <v>815</v>
      </c>
      <c r="C127" s="72">
        <f t="shared" si="4"/>
        <v>8.2191780821917804E-2</v>
      </c>
      <c r="D127" s="74">
        <f t="shared" si="5"/>
        <v>8.2191780821917799</v>
      </c>
      <c r="E127" s="160">
        <v>126</v>
      </c>
      <c r="G127" s="168"/>
      <c r="H127" s="133"/>
      <c r="K127" s="193">
        <v>2290</v>
      </c>
      <c r="L127" s="188" t="s">
        <v>264</v>
      </c>
      <c r="M127" s="191">
        <v>0.19256756756756799</v>
      </c>
      <c r="O127" s="168"/>
    </row>
    <row r="128" spans="1:15" x14ac:dyDescent="0.25">
      <c r="A128" s="21" t="s">
        <v>429</v>
      </c>
      <c r="B128" s="21" t="s">
        <v>815</v>
      </c>
      <c r="C128" s="72">
        <f t="shared" si="4"/>
        <v>8.3333333333333301E-2</v>
      </c>
      <c r="D128" s="74">
        <f t="shared" si="5"/>
        <v>8.3333333333333304</v>
      </c>
      <c r="E128" s="160">
        <v>127</v>
      </c>
      <c r="G128" s="168"/>
      <c r="H128" s="133"/>
      <c r="K128" s="193">
        <v>2293</v>
      </c>
      <c r="L128" s="188" t="s">
        <v>266</v>
      </c>
      <c r="M128" s="191">
        <v>0.32397959183673503</v>
      </c>
      <c r="O128" s="168"/>
    </row>
    <row r="129" spans="1:15" x14ac:dyDescent="0.25">
      <c r="A129" s="21" t="s">
        <v>443</v>
      </c>
      <c r="B129" s="21" t="s">
        <v>815</v>
      </c>
      <c r="C129" s="72">
        <f t="shared" si="4"/>
        <v>8.6206896551724102E-2</v>
      </c>
      <c r="D129" s="74">
        <f t="shared" si="5"/>
        <v>8.620689655172411</v>
      </c>
      <c r="E129" s="160">
        <v>128</v>
      </c>
      <c r="G129" s="168"/>
      <c r="H129" s="133"/>
      <c r="K129" s="193">
        <v>2296</v>
      </c>
      <c r="L129" s="188" t="s">
        <v>268</v>
      </c>
      <c r="M129" s="191">
        <v>0.28110599078340998</v>
      </c>
      <c r="O129" s="168"/>
    </row>
    <row r="130" spans="1:15" x14ac:dyDescent="0.25">
      <c r="A130" s="21" t="s">
        <v>423</v>
      </c>
      <c r="B130" s="21" t="s">
        <v>815</v>
      </c>
      <c r="C130" s="72">
        <f t="shared" si="4"/>
        <v>8.6956521739130405E-2</v>
      </c>
      <c r="D130" s="74">
        <f t="shared" si="5"/>
        <v>8.6956521739130412</v>
      </c>
      <c r="E130" s="160">
        <v>129</v>
      </c>
      <c r="G130" s="168"/>
      <c r="H130" s="133"/>
      <c r="K130" s="193">
        <v>2306</v>
      </c>
      <c r="L130" s="188" t="s">
        <v>270</v>
      </c>
      <c r="M130" s="191">
        <v>0.26063829787234</v>
      </c>
      <c r="O130" s="168"/>
    </row>
    <row r="131" spans="1:15" x14ac:dyDescent="0.25">
      <c r="A131" s="21" t="s">
        <v>296</v>
      </c>
      <c r="B131" s="21" t="s">
        <v>815</v>
      </c>
      <c r="C131" s="72">
        <f t="shared" si="4"/>
        <v>8.7947882736156294E-2</v>
      </c>
      <c r="D131" s="74">
        <f t="shared" si="5"/>
        <v>8.7947882736156302</v>
      </c>
      <c r="E131" s="160">
        <v>130</v>
      </c>
      <c r="G131" s="168"/>
      <c r="H131" s="133"/>
      <c r="K131" s="193">
        <v>2307</v>
      </c>
      <c r="L131" s="188" t="s">
        <v>272</v>
      </c>
      <c r="M131" s="191">
        <v>0.17142857142857101</v>
      </c>
      <c r="O131" s="168"/>
    </row>
    <row r="132" spans="1:15" x14ac:dyDescent="0.25">
      <c r="A132" s="21" t="s">
        <v>242</v>
      </c>
      <c r="B132" s="21" t="s">
        <v>815</v>
      </c>
      <c r="C132" s="72">
        <f t="shared" si="4"/>
        <v>8.7976539589442806E-2</v>
      </c>
      <c r="D132" s="74">
        <f t="shared" si="5"/>
        <v>8.7976539589442808</v>
      </c>
      <c r="E132" s="160">
        <v>131</v>
      </c>
      <c r="G132" s="168"/>
      <c r="H132" s="133"/>
      <c r="K132" s="193">
        <v>2310</v>
      </c>
      <c r="L132" s="188" t="s">
        <v>274</v>
      </c>
      <c r="M132" s="191">
        <v>0.38871473354232</v>
      </c>
      <c r="O132" s="168"/>
    </row>
    <row r="133" spans="1:15" x14ac:dyDescent="0.25">
      <c r="A133" s="21" t="s">
        <v>345</v>
      </c>
      <c r="B133" s="21" t="s">
        <v>815</v>
      </c>
      <c r="C133" s="72">
        <f t="shared" si="4"/>
        <v>8.9108910891089105E-2</v>
      </c>
      <c r="D133" s="74">
        <f t="shared" si="5"/>
        <v>8.9108910891089099</v>
      </c>
      <c r="E133" s="160">
        <v>132</v>
      </c>
      <c r="G133" s="168"/>
      <c r="H133" s="133"/>
      <c r="K133" s="193">
        <v>2314</v>
      </c>
      <c r="L133" s="188" t="s">
        <v>276</v>
      </c>
      <c r="M133" s="191">
        <v>0.53846153846153799</v>
      </c>
      <c r="O133" s="168"/>
    </row>
    <row r="134" spans="1:15" x14ac:dyDescent="0.25">
      <c r="A134" s="21" t="s">
        <v>489</v>
      </c>
      <c r="B134" s="21" t="s">
        <v>815</v>
      </c>
      <c r="C134" s="72">
        <f t="shared" si="4"/>
        <v>8.9285714285714302E-2</v>
      </c>
      <c r="D134" s="74">
        <f t="shared" si="5"/>
        <v>8.9285714285714306</v>
      </c>
      <c r="E134" s="160">
        <v>133</v>
      </c>
      <c r="G134" s="168"/>
      <c r="H134" s="133"/>
      <c r="K134" s="193">
        <v>2315</v>
      </c>
      <c r="L134" s="188" t="s">
        <v>278</v>
      </c>
      <c r="M134" s="191">
        <v>0.34306569343065701</v>
      </c>
      <c r="O134" s="168"/>
    </row>
    <row r="135" spans="1:15" x14ac:dyDescent="0.25">
      <c r="A135" s="21" t="s">
        <v>98</v>
      </c>
      <c r="B135" s="21" t="s">
        <v>815</v>
      </c>
      <c r="C135" s="72">
        <f t="shared" si="4"/>
        <v>0.09</v>
      </c>
      <c r="D135" s="74">
        <f t="shared" si="5"/>
        <v>9</v>
      </c>
      <c r="E135" s="160">
        <v>134</v>
      </c>
      <c r="G135" s="168"/>
      <c r="H135" s="133"/>
      <c r="K135" s="193">
        <v>2317</v>
      </c>
      <c r="L135" s="188" t="s">
        <v>280</v>
      </c>
      <c r="M135" s="191">
        <v>0.29949238578680198</v>
      </c>
      <c r="O135" s="168"/>
    </row>
    <row r="136" spans="1:15" x14ac:dyDescent="0.25">
      <c r="A136" s="21" t="s">
        <v>130</v>
      </c>
      <c r="B136" s="21" t="s">
        <v>815</v>
      </c>
      <c r="C136" s="72">
        <f t="shared" ref="C136:C167" si="6">VLOOKUP(A136,$L$3:$M$270,2,FALSE)</f>
        <v>9.0909090909090898E-2</v>
      </c>
      <c r="D136" s="74">
        <f t="shared" ref="D136:D167" si="7">C136*100</f>
        <v>9.0909090909090899</v>
      </c>
      <c r="E136" s="160">
        <v>135</v>
      </c>
      <c r="G136" s="168"/>
      <c r="H136" s="133"/>
      <c r="K136" s="193">
        <v>2321</v>
      </c>
      <c r="L136" s="188" t="s">
        <v>282</v>
      </c>
      <c r="M136" s="191">
        <v>0.20476190476190501</v>
      </c>
      <c r="O136" s="168"/>
    </row>
    <row r="137" spans="1:15" x14ac:dyDescent="0.25">
      <c r="A137" s="21" t="s">
        <v>208</v>
      </c>
      <c r="B137" s="21" t="s">
        <v>815</v>
      </c>
      <c r="C137" s="72">
        <f t="shared" si="6"/>
        <v>9.2307692307692299E-2</v>
      </c>
      <c r="D137" s="74">
        <f t="shared" si="7"/>
        <v>9.2307692307692299</v>
      </c>
      <c r="E137" s="160">
        <v>136</v>
      </c>
      <c r="G137" s="168"/>
      <c r="H137" s="133"/>
      <c r="K137" s="193">
        <v>2326</v>
      </c>
      <c r="L137" s="188" t="s">
        <v>284</v>
      </c>
      <c r="M137" s="191">
        <v>0.133333333333333</v>
      </c>
      <c r="O137" s="168"/>
    </row>
    <row r="138" spans="1:15" x14ac:dyDescent="0.25">
      <c r="A138" s="21" t="s">
        <v>90</v>
      </c>
      <c r="B138" s="21" t="s">
        <v>815</v>
      </c>
      <c r="C138" s="72">
        <f t="shared" si="6"/>
        <v>9.4736842105263203E-2</v>
      </c>
      <c r="D138" s="74">
        <f t="shared" si="7"/>
        <v>9.4736842105263204</v>
      </c>
      <c r="E138" s="160">
        <v>137</v>
      </c>
      <c r="G138" s="168"/>
      <c r="H138" s="133"/>
      <c r="K138" s="193">
        <v>2329</v>
      </c>
      <c r="L138" s="188" t="s">
        <v>286</v>
      </c>
      <c r="M138" s="191">
        <v>0.32295719844358001</v>
      </c>
      <c r="O138" s="168"/>
    </row>
    <row r="139" spans="1:15" x14ac:dyDescent="0.25">
      <c r="A139" s="21" t="s">
        <v>116</v>
      </c>
      <c r="B139" s="21" t="s">
        <v>815</v>
      </c>
      <c r="C139" s="72">
        <f t="shared" si="6"/>
        <v>9.8039215686274495E-2</v>
      </c>
      <c r="D139" s="74">
        <f t="shared" si="7"/>
        <v>9.8039215686274499</v>
      </c>
      <c r="E139" s="160">
        <v>138</v>
      </c>
      <c r="G139" s="168"/>
      <c r="H139" s="133"/>
      <c r="K139" s="193">
        <v>2332</v>
      </c>
      <c r="L139" s="188" t="s">
        <v>288</v>
      </c>
      <c r="M139" s="191">
        <v>0.138364779874214</v>
      </c>
      <c r="O139" s="168"/>
    </row>
    <row r="140" spans="1:15" x14ac:dyDescent="0.25">
      <c r="A140" s="21" t="s">
        <v>184</v>
      </c>
      <c r="B140" s="21" t="s">
        <v>815</v>
      </c>
      <c r="C140" s="72">
        <f t="shared" si="6"/>
        <v>9.85915492957746E-2</v>
      </c>
      <c r="D140" s="74">
        <f t="shared" si="7"/>
        <v>9.8591549295774605</v>
      </c>
      <c r="E140" s="160">
        <v>139</v>
      </c>
      <c r="G140" s="168"/>
      <c r="H140" s="133"/>
      <c r="K140" s="193">
        <v>2333</v>
      </c>
      <c r="L140" s="188" t="s">
        <v>290</v>
      </c>
      <c r="M140" s="191">
        <v>0.30357142857142899</v>
      </c>
      <c r="O140" s="168"/>
    </row>
    <row r="141" spans="1:15" x14ac:dyDescent="0.25">
      <c r="A141" s="21" t="s">
        <v>28</v>
      </c>
      <c r="B141" s="21" t="s">
        <v>815</v>
      </c>
      <c r="C141" s="72">
        <f t="shared" si="6"/>
        <v>0.10377358490565999</v>
      </c>
      <c r="D141" s="74">
        <f t="shared" si="7"/>
        <v>10.377358490565999</v>
      </c>
      <c r="E141" s="160">
        <v>140</v>
      </c>
      <c r="G141" s="168"/>
      <c r="H141" s="133"/>
      <c r="K141" s="193">
        <v>2336</v>
      </c>
      <c r="L141" s="188" t="s">
        <v>292</v>
      </c>
      <c r="M141" s="191">
        <v>0.48453608247422703</v>
      </c>
      <c r="O141" s="168"/>
    </row>
    <row r="142" spans="1:15" x14ac:dyDescent="0.25">
      <c r="A142" s="21" t="s">
        <v>314</v>
      </c>
      <c r="B142" s="21" t="s">
        <v>815</v>
      </c>
      <c r="C142" s="72">
        <f t="shared" si="6"/>
        <v>0.106529209621993</v>
      </c>
      <c r="D142" s="74">
        <f t="shared" si="7"/>
        <v>10.6529209621993</v>
      </c>
      <c r="E142" s="160">
        <v>141</v>
      </c>
      <c r="G142" s="168"/>
      <c r="H142" s="133"/>
      <c r="K142" s="193">
        <v>2338</v>
      </c>
      <c r="L142" s="188" t="s">
        <v>294</v>
      </c>
      <c r="M142" s="191">
        <v>0.1875</v>
      </c>
      <c r="O142" s="168"/>
    </row>
    <row r="143" spans="1:15" x14ac:dyDescent="0.25">
      <c r="A143" s="21" t="s">
        <v>62</v>
      </c>
      <c r="B143" s="21" t="s">
        <v>815</v>
      </c>
      <c r="C143" s="72">
        <f t="shared" si="6"/>
        <v>0.10784313725490199</v>
      </c>
      <c r="D143" s="74">
        <f t="shared" si="7"/>
        <v>10.784313725490199</v>
      </c>
      <c r="E143" s="160">
        <v>142</v>
      </c>
      <c r="G143" s="168"/>
      <c r="H143" s="133"/>
      <c r="K143" s="193">
        <v>2344</v>
      </c>
      <c r="L143" s="188" t="s">
        <v>296</v>
      </c>
      <c r="M143" s="191">
        <v>8.7947882736156294E-2</v>
      </c>
      <c r="O143" s="168"/>
    </row>
    <row r="144" spans="1:15" x14ac:dyDescent="0.25">
      <c r="A144" s="21" t="s">
        <v>339</v>
      </c>
      <c r="B144" s="21" t="s">
        <v>815</v>
      </c>
      <c r="C144" s="72">
        <f t="shared" si="6"/>
        <v>0.108333333333333</v>
      </c>
      <c r="D144" s="74">
        <f t="shared" si="7"/>
        <v>10.8333333333333</v>
      </c>
      <c r="E144" s="160">
        <v>143</v>
      </c>
      <c r="G144" s="168"/>
      <c r="H144" s="133"/>
      <c r="K144" s="193">
        <v>2349</v>
      </c>
      <c r="L144" s="188" t="s">
        <v>298</v>
      </c>
      <c r="M144" s="191">
        <v>0.173913043478261</v>
      </c>
      <c r="O144" s="168"/>
    </row>
    <row r="145" spans="1:15" x14ac:dyDescent="0.25">
      <c r="A145" s="21" t="s">
        <v>162</v>
      </c>
      <c r="B145" s="21" t="s">
        <v>815</v>
      </c>
      <c r="C145" s="72">
        <f t="shared" si="6"/>
        <v>0.11219512195122</v>
      </c>
      <c r="D145" s="74">
        <f t="shared" si="7"/>
        <v>11.219512195122</v>
      </c>
      <c r="E145" s="160">
        <v>144</v>
      </c>
      <c r="G145" s="168"/>
      <c r="H145" s="133"/>
      <c r="K145" s="193">
        <v>2351</v>
      </c>
      <c r="L145" s="188" t="s">
        <v>300</v>
      </c>
      <c r="M145" s="191">
        <v>0.32748538011695899</v>
      </c>
      <c r="O145" s="168"/>
    </row>
    <row r="146" spans="1:15" x14ac:dyDescent="0.25">
      <c r="A146" s="21" t="s">
        <v>58</v>
      </c>
      <c r="B146" s="21" t="s">
        <v>815</v>
      </c>
      <c r="C146" s="72">
        <f t="shared" si="6"/>
        <v>0.11363636363636399</v>
      </c>
      <c r="D146" s="74">
        <f t="shared" si="7"/>
        <v>11.363636363636399</v>
      </c>
      <c r="E146" s="160">
        <v>145</v>
      </c>
      <c r="G146" s="168"/>
      <c r="H146" s="133"/>
      <c r="K146" s="193">
        <v>2358</v>
      </c>
      <c r="L146" s="188" t="s">
        <v>302</v>
      </c>
      <c r="M146" s="191">
        <v>0.238095238095238</v>
      </c>
      <c r="O146" s="168"/>
    </row>
    <row r="147" spans="1:15" x14ac:dyDescent="0.25">
      <c r="A147" s="21" t="s">
        <v>403</v>
      </c>
      <c r="B147" s="21" t="s">
        <v>815</v>
      </c>
      <c r="C147" s="72">
        <f t="shared" si="6"/>
        <v>0.11363636363636399</v>
      </c>
      <c r="D147" s="74">
        <f t="shared" si="7"/>
        <v>11.363636363636399</v>
      </c>
      <c r="E147" s="160">
        <v>146</v>
      </c>
      <c r="G147" s="168"/>
      <c r="H147" s="133"/>
      <c r="K147" s="193">
        <v>2359</v>
      </c>
      <c r="L147" s="188" t="s">
        <v>304</v>
      </c>
      <c r="M147" s="191">
        <v>0.15925925925925899</v>
      </c>
      <c r="O147" s="168"/>
    </row>
    <row r="148" spans="1:15" x14ac:dyDescent="0.25">
      <c r="A148" s="21" t="s">
        <v>433</v>
      </c>
      <c r="B148" s="21" t="s">
        <v>815</v>
      </c>
      <c r="C148" s="72">
        <f t="shared" si="6"/>
        <v>0.114285714285714</v>
      </c>
      <c r="D148" s="74">
        <f t="shared" si="7"/>
        <v>11.4285714285714</v>
      </c>
      <c r="E148" s="160">
        <v>147</v>
      </c>
      <c r="G148" s="168"/>
      <c r="H148" s="133"/>
      <c r="K148" s="193">
        <v>2361</v>
      </c>
      <c r="L148" s="188" t="s">
        <v>306</v>
      </c>
      <c r="M148" s="191">
        <v>0.28070175438596501</v>
      </c>
      <c r="O148" s="168"/>
    </row>
    <row r="149" spans="1:15" x14ac:dyDescent="0.25">
      <c r="A149" s="21" t="s">
        <v>38</v>
      </c>
      <c r="B149" s="21" t="s">
        <v>815</v>
      </c>
      <c r="C149" s="72">
        <f t="shared" si="6"/>
        <v>0.114285714285714</v>
      </c>
      <c r="D149" s="74">
        <f t="shared" si="7"/>
        <v>11.4285714285714</v>
      </c>
      <c r="E149" s="160">
        <v>148</v>
      </c>
      <c r="G149" s="168"/>
      <c r="H149" s="133"/>
      <c r="K149" s="193">
        <v>2362</v>
      </c>
      <c r="L149" s="188" t="s">
        <v>308</v>
      </c>
      <c r="M149" s="191">
        <v>0.46666666666666701</v>
      </c>
      <c r="O149" s="168"/>
    </row>
    <row r="150" spans="1:15" x14ac:dyDescent="0.25">
      <c r="A150" s="21" t="s">
        <v>435</v>
      </c>
      <c r="B150" s="21" t="s">
        <v>815</v>
      </c>
      <c r="C150" s="72">
        <f t="shared" si="6"/>
        <v>0.114754098360656</v>
      </c>
      <c r="D150" s="74">
        <f t="shared" si="7"/>
        <v>11.4754098360656</v>
      </c>
      <c r="E150" s="160">
        <v>149</v>
      </c>
      <c r="G150" s="168"/>
      <c r="H150" s="133"/>
      <c r="K150" s="193">
        <v>2368</v>
      </c>
      <c r="L150" s="188" t="s">
        <v>310</v>
      </c>
      <c r="M150" s="191">
        <v>0.13207547169811301</v>
      </c>
      <c r="O150" s="168"/>
    </row>
    <row r="151" spans="1:15" x14ac:dyDescent="0.25">
      <c r="A151" s="21" t="s">
        <v>421</v>
      </c>
      <c r="B151" s="21" t="s">
        <v>815</v>
      </c>
      <c r="C151" s="72">
        <f t="shared" si="6"/>
        <v>0.116279069767442</v>
      </c>
      <c r="D151" s="74">
        <f t="shared" si="7"/>
        <v>11.6279069767442</v>
      </c>
      <c r="E151" s="160">
        <v>150</v>
      </c>
      <c r="G151" s="168"/>
      <c r="H151" s="133"/>
      <c r="K151" s="193">
        <v>2372</v>
      </c>
      <c r="L151" s="188" t="s">
        <v>312</v>
      </c>
      <c r="M151" s="191">
        <v>0.47674418604651198</v>
      </c>
      <c r="O151" s="168"/>
    </row>
    <row r="152" spans="1:15" x14ac:dyDescent="0.25">
      <c r="A152" s="21" t="s">
        <v>395</v>
      </c>
      <c r="B152" s="21" t="s">
        <v>815</v>
      </c>
      <c r="C152" s="72">
        <f t="shared" si="6"/>
        <v>0.118811881188119</v>
      </c>
      <c r="D152" s="74">
        <f t="shared" si="7"/>
        <v>11.881188118811901</v>
      </c>
      <c r="E152" s="160">
        <v>151</v>
      </c>
      <c r="G152" s="168"/>
      <c r="H152" s="133"/>
      <c r="K152" s="193">
        <v>2373</v>
      </c>
      <c r="L152" s="188" t="s">
        <v>314</v>
      </c>
      <c r="M152" s="191">
        <v>0.106529209621993</v>
      </c>
      <c r="O152" s="168"/>
    </row>
    <row r="153" spans="1:15" x14ac:dyDescent="0.25">
      <c r="A153" s="21" t="s">
        <v>112</v>
      </c>
      <c r="B153" s="21" t="s">
        <v>815</v>
      </c>
      <c r="C153" s="72">
        <f t="shared" si="6"/>
        <v>0.119453924914676</v>
      </c>
      <c r="D153" s="74">
        <f t="shared" si="7"/>
        <v>11.945392491467601</v>
      </c>
      <c r="E153" s="160">
        <v>152</v>
      </c>
      <c r="G153" s="168"/>
      <c r="H153" s="133"/>
      <c r="K153" s="193">
        <v>2375</v>
      </c>
      <c r="L153" s="188" t="s">
        <v>316</v>
      </c>
      <c r="M153" s="191">
        <v>0.36170212765957399</v>
      </c>
      <c r="O153" s="168"/>
    </row>
    <row r="154" spans="1:15" x14ac:dyDescent="0.25">
      <c r="A154" s="21" t="s">
        <v>479</v>
      </c>
      <c r="B154" s="21" t="s">
        <v>815</v>
      </c>
      <c r="C154" s="72">
        <f t="shared" si="6"/>
        <v>0.12</v>
      </c>
      <c r="D154" s="74">
        <f t="shared" si="7"/>
        <v>12</v>
      </c>
      <c r="E154" s="160">
        <v>153</v>
      </c>
      <c r="G154" s="168"/>
      <c r="H154" s="133"/>
      <c r="K154" s="193">
        <v>2377</v>
      </c>
      <c r="L154" s="188" t="s">
        <v>318</v>
      </c>
      <c r="M154" s="191">
        <v>0.14117647058823499</v>
      </c>
      <c r="O154" s="168"/>
    </row>
    <row r="155" spans="1:15" x14ac:dyDescent="0.25">
      <c r="A155" s="21" t="s">
        <v>475</v>
      </c>
      <c r="B155" s="21" t="s">
        <v>815</v>
      </c>
      <c r="C155" s="72">
        <f t="shared" si="6"/>
        <v>0.12030075187969901</v>
      </c>
      <c r="D155" s="74">
        <f t="shared" si="7"/>
        <v>12.030075187969901</v>
      </c>
      <c r="E155" s="160">
        <v>154</v>
      </c>
      <c r="G155" s="168"/>
      <c r="H155" s="133"/>
      <c r="K155" s="193">
        <v>2511</v>
      </c>
      <c r="L155" s="188" t="s">
        <v>320</v>
      </c>
      <c r="M155" s="191">
        <v>0.12849162011173201</v>
      </c>
      <c r="O155" s="168"/>
    </row>
    <row r="156" spans="1:15" x14ac:dyDescent="0.25">
      <c r="A156" s="21" t="s">
        <v>515</v>
      </c>
      <c r="B156" s="21" t="s">
        <v>815</v>
      </c>
      <c r="C156" s="72">
        <f t="shared" si="6"/>
        <v>0.122171945701357</v>
      </c>
      <c r="D156" s="74">
        <f t="shared" si="7"/>
        <v>12.2171945701357</v>
      </c>
      <c r="E156" s="160">
        <v>155</v>
      </c>
      <c r="G156" s="168"/>
      <c r="H156" s="133"/>
      <c r="K156" s="193">
        <v>2618</v>
      </c>
      <c r="L156" s="188" t="s">
        <v>322</v>
      </c>
      <c r="M156" s="191">
        <v>0.22727272727272699</v>
      </c>
      <c r="O156" s="168"/>
    </row>
    <row r="157" spans="1:15" x14ac:dyDescent="0.25">
      <c r="A157" s="21" t="s">
        <v>66</v>
      </c>
      <c r="B157" s="21" t="s">
        <v>815</v>
      </c>
      <c r="C157" s="72">
        <f t="shared" si="6"/>
        <v>0.123919308357349</v>
      </c>
      <c r="D157" s="74">
        <f t="shared" si="7"/>
        <v>12.3919308357349</v>
      </c>
      <c r="E157" s="160">
        <v>156</v>
      </c>
      <c r="G157" s="168"/>
      <c r="H157" s="133"/>
      <c r="K157" s="193">
        <v>2622</v>
      </c>
      <c r="L157" s="188" t="s">
        <v>325</v>
      </c>
      <c r="M157" s="191">
        <v>0.17647058823529399</v>
      </c>
      <c r="O157" s="168"/>
    </row>
    <row r="158" spans="1:15" x14ac:dyDescent="0.25">
      <c r="A158" s="21" t="s">
        <v>347</v>
      </c>
      <c r="B158" s="21" t="s">
        <v>815</v>
      </c>
      <c r="C158" s="72">
        <f t="shared" si="6"/>
        <v>0.12711864406779699</v>
      </c>
      <c r="D158" s="74">
        <f t="shared" si="7"/>
        <v>12.7118644067797</v>
      </c>
      <c r="E158" s="160">
        <v>157</v>
      </c>
      <c r="G158" s="168"/>
      <c r="H158" s="133"/>
      <c r="K158" s="193">
        <v>2623</v>
      </c>
      <c r="L158" s="188" t="s">
        <v>327</v>
      </c>
      <c r="M158" s="191">
        <v>4.8780487804878099E-2</v>
      </c>
      <c r="O158" s="168"/>
    </row>
    <row r="159" spans="1:15" x14ac:dyDescent="0.25">
      <c r="A159" s="21" t="s">
        <v>320</v>
      </c>
      <c r="B159" s="21" t="s">
        <v>815</v>
      </c>
      <c r="C159" s="72">
        <f t="shared" si="6"/>
        <v>0.12849162011173201</v>
      </c>
      <c r="D159" s="74">
        <f t="shared" si="7"/>
        <v>12.849162011173201</v>
      </c>
      <c r="E159" s="160">
        <v>158</v>
      </c>
      <c r="G159" s="168"/>
      <c r="H159" s="133"/>
      <c r="K159" s="193">
        <v>2624</v>
      </c>
      <c r="L159" s="188" t="s">
        <v>329</v>
      </c>
      <c r="M159" s="191">
        <v>0.21766561514195601</v>
      </c>
      <c r="O159" s="168"/>
    </row>
    <row r="160" spans="1:15" x14ac:dyDescent="0.25">
      <c r="A160" s="21" t="s">
        <v>194</v>
      </c>
      <c r="B160" s="21" t="s">
        <v>815</v>
      </c>
      <c r="C160" s="72">
        <f t="shared" si="6"/>
        <v>0.12903225806451599</v>
      </c>
      <c r="D160" s="74">
        <f t="shared" si="7"/>
        <v>12.903225806451598</v>
      </c>
      <c r="E160" s="160">
        <v>159</v>
      </c>
      <c r="G160" s="168"/>
      <c r="H160" s="133"/>
      <c r="K160" s="193">
        <v>2625</v>
      </c>
      <c r="L160" s="188" t="s">
        <v>331</v>
      </c>
      <c r="M160" s="191">
        <v>0.15</v>
      </c>
      <c r="O160" s="168"/>
    </row>
    <row r="161" spans="1:15" x14ac:dyDescent="0.25">
      <c r="A161" s="21" t="s">
        <v>397</v>
      </c>
      <c r="B161" s="21" t="s">
        <v>815</v>
      </c>
      <c r="C161" s="72">
        <f t="shared" si="6"/>
        <v>0.12962962962963001</v>
      </c>
      <c r="D161" s="74">
        <f t="shared" si="7"/>
        <v>12.962962962963001</v>
      </c>
      <c r="E161" s="160">
        <v>160</v>
      </c>
      <c r="G161" s="168"/>
      <c r="H161" s="133"/>
      <c r="K161" s="193">
        <v>2626</v>
      </c>
      <c r="L161" s="188" t="s">
        <v>333</v>
      </c>
      <c r="M161" s="191">
        <v>0.28645833333333298</v>
      </c>
      <c r="O161" s="168"/>
    </row>
    <row r="162" spans="1:15" x14ac:dyDescent="0.25">
      <c r="A162" s="21" t="s">
        <v>337</v>
      </c>
      <c r="B162" s="21" t="s">
        <v>815</v>
      </c>
      <c r="C162" s="72">
        <f t="shared" si="6"/>
        <v>0.12987012987013</v>
      </c>
      <c r="D162" s="74">
        <f t="shared" si="7"/>
        <v>12.987012987012999</v>
      </c>
      <c r="E162" s="160">
        <v>161</v>
      </c>
      <c r="G162" s="168"/>
      <c r="H162" s="133"/>
      <c r="K162" s="193">
        <v>3002</v>
      </c>
      <c r="L162" s="188" t="s">
        <v>335</v>
      </c>
      <c r="M162" s="191">
        <v>0.20100502512562801</v>
      </c>
      <c r="O162" s="168"/>
    </row>
    <row r="163" spans="1:15" x14ac:dyDescent="0.25">
      <c r="A163" s="21" t="s">
        <v>455</v>
      </c>
      <c r="B163" s="21" t="s">
        <v>815</v>
      </c>
      <c r="C163" s="72">
        <f t="shared" si="6"/>
        <v>0.13023255813953499</v>
      </c>
      <c r="D163" s="74">
        <f t="shared" si="7"/>
        <v>13.023255813953499</v>
      </c>
      <c r="E163" s="160">
        <v>162</v>
      </c>
      <c r="G163" s="168"/>
      <c r="H163" s="133"/>
      <c r="K163" s="193">
        <v>3007</v>
      </c>
      <c r="L163" s="188" t="s">
        <v>337</v>
      </c>
      <c r="M163" s="191">
        <v>0.12987012987013</v>
      </c>
      <c r="O163" s="168"/>
    </row>
    <row r="164" spans="1:15" x14ac:dyDescent="0.25">
      <c r="A164" s="21" t="s">
        <v>425</v>
      </c>
      <c r="B164" s="21" t="s">
        <v>815</v>
      </c>
      <c r="C164" s="72">
        <f t="shared" si="6"/>
        <v>0.13207547169811301</v>
      </c>
      <c r="D164" s="74">
        <f t="shared" si="7"/>
        <v>13.207547169811301</v>
      </c>
      <c r="E164" s="160">
        <v>163</v>
      </c>
      <c r="G164" s="168"/>
      <c r="H164" s="133"/>
      <c r="K164" s="193">
        <v>3009</v>
      </c>
      <c r="L164" s="188" t="s">
        <v>339</v>
      </c>
      <c r="M164" s="191">
        <v>0.108333333333333</v>
      </c>
      <c r="O164" s="168"/>
    </row>
    <row r="165" spans="1:15" x14ac:dyDescent="0.25">
      <c r="A165" s="21" t="s">
        <v>310</v>
      </c>
      <c r="B165" s="21" t="s">
        <v>815</v>
      </c>
      <c r="C165" s="72">
        <f t="shared" si="6"/>
        <v>0.13207547169811301</v>
      </c>
      <c r="D165" s="74">
        <f t="shared" si="7"/>
        <v>13.207547169811301</v>
      </c>
      <c r="E165" s="160">
        <v>164</v>
      </c>
      <c r="G165" s="168"/>
      <c r="H165" s="133"/>
      <c r="K165" s="193">
        <v>3015</v>
      </c>
      <c r="L165" s="188" t="s">
        <v>341</v>
      </c>
      <c r="M165" s="191">
        <v>0.16</v>
      </c>
      <c r="O165" s="168"/>
    </row>
    <row r="166" spans="1:15" x14ac:dyDescent="0.25">
      <c r="A166" s="21" t="s">
        <v>477</v>
      </c>
      <c r="B166" s="21" t="s">
        <v>815</v>
      </c>
      <c r="C166" s="72">
        <f t="shared" si="6"/>
        <v>0.13223140495867799</v>
      </c>
      <c r="D166" s="74">
        <f t="shared" si="7"/>
        <v>13.223140495867799</v>
      </c>
      <c r="E166" s="160">
        <v>165</v>
      </c>
      <c r="G166" s="168"/>
      <c r="H166" s="133"/>
      <c r="K166" s="193">
        <v>3016</v>
      </c>
      <c r="L166" s="188" t="s">
        <v>343</v>
      </c>
      <c r="M166" s="191">
        <v>0.11111111111111099</v>
      </c>
      <c r="O166" s="168"/>
    </row>
    <row r="167" spans="1:15" x14ac:dyDescent="0.25">
      <c r="A167" s="21" t="s">
        <v>132</v>
      </c>
      <c r="B167" s="21" t="s">
        <v>815</v>
      </c>
      <c r="C167" s="72">
        <f t="shared" si="6"/>
        <v>0.134615384615385</v>
      </c>
      <c r="D167" s="74">
        <f t="shared" si="7"/>
        <v>13.461538461538499</v>
      </c>
      <c r="E167" s="160">
        <v>166</v>
      </c>
      <c r="G167" s="168"/>
      <c r="H167" s="133"/>
      <c r="K167" s="193">
        <v>3017</v>
      </c>
      <c r="L167" s="188" t="s">
        <v>345</v>
      </c>
      <c r="M167" s="191">
        <v>8.9108910891089105E-2</v>
      </c>
      <c r="O167" s="168"/>
    </row>
    <row r="168" spans="1:15" x14ac:dyDescent="0.25">
      <c r="A168" s="21" t="s">
        <v>483</v>
      </c>
      <c r="B168" s="21" t="s">
        <v>815</v>
      </c>
      <c r="C168" s="72">
        <f t="shared" ref="C168:C199" si="8">VLOOKUP(A168,$L$3:$M$270,2,FALSE)</f>
        <v>0.138461538461538</v>
      </c>
      <c r="D168" s="74">
        <f t="shared" ref="D168:D199" si="9">C168*100</f>
        <v>13.846153846153801</v>
      </c>
      <c r="E168" s="160">
        <v>167</v>
      </c>
      <c r="G168" s="168"/>
      <c r="H168" s="133"/>
      <c r="K168" s="193">
        <v>3018</v>
      </c>
      <c r="L168" s="188" t="s">
        <v>347</v>
      </c>
      <c r="M168" s="191">
        <v>0.12711864406779699</v>
      </c>
      <c r="O168" s="168"/>
    </row>
    <row r="169" spans="1:15" x14ac:dyDescent="0.25">
      <c r="A169" s="21" t="s">
        <v>493</v>
      </c>
      <c r="B169" s="21" t="s">
        <v>815</v>
      </c>
      <c r="C169" s="72">
        <f t="shared" si="8"/>
        <v>0.14047619047619</v>
      </c>
      <c r="D169" s="74">
        <f t="shared" si="9"/>
        <v>14.047619047619001</v>
      </c>
      <c r="E169" s="160">
        <v>168</v>
      </c>
      <c r="G169" s="168"/>
      <c r="H169" s="133"/>
      <c r="K169" s="193">
        <v>3019</v>
      </c>
      <c r="L169" s="188" t="s">
        <v>349</v>
      </c>
      <c r="M169" s="191">
        <v>0.4375</v>
      </c>
      <c r="O169" s="168"/>
    </row>
    <row r="170" spans="1:15" x14ac:dyDescent="0.25">
      <c r="A170" s="21" t="s">
        <v>102</v>
      </c>
      <c r="B170" s="21" t="s">
        <v>815</v>
      </c>
      <c r="C170" s="72">
        <f t="shared" si="8"/>
        <v>0.14184397163120599</v>
      </c>
      <c r="D170" s="74">
        <f t="shared" si="9"/>
        <v>14.184397163120599</v>
      </c>
      <c r="E170" s="160">
        <v>169</v>
      </c>
      <c r="G170" s="168"/>
      <c r="H170" s="133"/>
      <c r="K170" s="193">
        <v>3022</v>
      </c>
      <c r="L170" s="188" t="s">
        <v>351</v>
      </c>
      <c r="M170" s="191">
        <v>0</v>
      </c>
      <c r="O170" s="168"/>
    </row>
    <row r="171" spans="1:15" x14ac:dyDescent="0.25">
      <c r="A171" s="21" t="s">
        <v>32</v>
      </c>
      <c r="B171" s="21" t="s">
        <v>815</v>
      </c>
      <c r="C171" s="72">
        <f t="shared" si="8"/>
        <v>0.14611872146118701</v>
      </c>
      <c r="D171" s="74">
        <f t="shared" si="9"/>
        <v>14.611872146118701</v>
      </c>
      <c r="E171" s="160">
        <v>170</v>
      </c>
      <c r="G171" s="168"/>
      <c r="H171" s="133"/>
      <c r="K171" s="193">
        <v>3024</v>
      </c>
      <c r="L171" s="188" t="s">
        <v>353</v>
      </c>
      <c r="M171" s="191">
        <v>0.23214285714285701</v>
      </c>
      <c r="O171" s="168"/>
    </row>
    <row r="172" spans="1:15" x14ac:dyDescent="0.25">
      <c r="A172" s="21" t="s">
        <v>60</v>
      </c>
      <c r="B172" s="21" t="s">
        <v>815</v>
      </c>
      <c r="C172" s="72">
        <f t="shared" si="8"/>
        <v>0.148148148148148</v>
      </c>
      <c r="D172" s="74">
        <f t="shared" si="9"/>
        <v>14.814814814814801</v>
      </c>
      <c r="E172" s="160">
        <v>171</v>
      </c>
      <c r="G172" s="168"/>
      <c r="H172" s="133"/>
      <c r="K172" s="193">
        <v>3026</v>
      </c>
      <c r="L172" s="188" t="s">
        <v>355</v>
      </c>
      <c r="M172" s="191">
        <v>0.217391304347826</v>
      </c>
      <c r="O172" s="168"/>
    </row>
    <row r="173" spans="1:15" x14ac:dyDescent="0.25">
      <c r="A173" s="21" t="s">
        <v>331</v>
      </c>
      <c r="B173" s="21" t="s">
        <v>815</v>
      </c>
      <c r="C173" s="72">
        <f t="shared" si="8"/>
        <v>0.15</v>
      </c>
      <c r="D173" s="74">
        <f t="shared" si="9"/>
        <v>15</v>
      </c>
      <c r="E173" s="160">
        <v>172</v>
      </c>
      <c r="G173" s="168"/>
      <c r="H173" s="133"/>
      <c r="K173" s="193">
        <v>3027</v>
      </c>
      <c r="L173" s="188" t="s">
        <v>357</v>
      </c>
      <c r="M173" s="191">
        <v>0.180555555555556</v>
      </c>
      <c r="O173" s="168"/>
    </row>
    <row r="174" spans="1:15" x14ac:dyDescent="0.25">
      <c r="A174" s="21" t="s">
        <v>457</v>
      </c>
      <c r="B174" s="21" t="s">
        <v>815</v>
      </c>
      <c r="C174" s="72">
        <f t="shared" si="8"/>
        <v>0.15094339622641501</v>
      </c>
      <c r="D174" s="74">
        <f t="shared" si="9"/>
        <v>15.094339622641501</v>
      </c>
      <c r="E174" s="160">
        <v>173</v>
      </c>
      <c r="G174" s="168"/>
      <c r="H174" s="133"/>
      <c r="K174" s="193">
        <v>3030</v>
      </c>
      <c r="L174" s="188" t="s">
        <v>359</v>
      </c>
      <c r="M174" s="191">
        <v>0</v>
      </c>
      <c r="O174" s="168"/>
    </row>
    <row r="175" spans="1:15" x14ac:dyDescent="0.25">
      <c r="A175" s="21" t="s">
        <v>465</v>
      </c>
      <c r="B175" s="21" t="s">
        <v>815</v>
      </c>
      <c r="C175" s="72">
        <f t="shared" si="8"/>
        <v>0.15384615384615399</v>
      </c>
      <c r="D175" s="74">
        <f t="shared" si="9"/>
        <v>15.384615384615399</v>
      </c>
      <c r="E175" s="160">
        <v>174</v>
      </c>
      <c r="G175" s="168"/>
      <c r="H175" s="133"/>
      <c r="K175" s="193">
        <v>3032</v>
      </c>
      <c r="L175" s="188" t="s">
        <v>361</v>
      </c>
      <c r="M175" s="191">
        <v>0.48299319727891199</v>
      </c>
      <c r="O175" s="168"/>
    </row>
    <row r="176" spans="1:15" x14ac:dyDescent="0.25">
      <c r="A176" s="21" t="s">
        <v>409</v>
      </c>
      <c r="B176" s="21" t="s">
        <v>815</v>
      </c>
      <c r="C176" s="72">
        <f t="shared" si="8"/>
        <v>0.15625</v>
      </c>
      <c r="D176" s="74">
        <f t="shared" si="9"/>
        <v>15.625</v>
      </c>
      <c r="E176" s="160">
        <v>175</v>
      </c>
      <c r="G176" s="168"/>
      <c r="H176" s="133"/>
      <c r="K176" s="193">
        <v>3033</v>
      </c>
      <c r="L176" s="188" t="s">
        <v>363</v>
      </c>
      <c r="M176" s="191">
        <v>0.269230769230769</v>
      </c>
      <c r="O176" s="168"/>
    </row>
    <row r="177" spans="1:15" x14ac:dyDescent="0.25">
      <c r="A177" s="21" t="s">
        <v>40</v>
      </c>
      <c r="B177" s="21" t="s">
        <v>815</v>
      </c>
      <c r="C177" s="72">
        <f t="shared" si="8"/>
        <v>0.157360406091371</v>
      </c>
      <c r="D177" s="74">
        <f t="shared" si="9"/>
        <v>15.736040609137101</v>
      </c>
      <c r="E177" s="160">
        <v>176</v>
      </c>
      <c r="G177" s="168"/>
      <c r="H177" s="133"/>
      <c r="K177" s="193">
        <v>3034</v>
      </c>
      <c r="L177" s="188" t="s">
        <v>365</v>
      </c>
      <c r="M177" s="191">
        <v>6.9444444444444406E-2</v>
      </c>
      <c r="O177" s="168"/>
    </row>
    <row r="178" spans="1:15" x14ac:dyDescent="0.25">
      <c r="A178" s="21" t="s">
        <v>304</v>
      </c>
      <c r="B178" s="21" t="s">
        <v>815</v>
      </c>
      <c r="C178" s="72">
        <f t="shared" si="8"/>
        <v>0.15925925925925899</v>
      </c>
      <c r="D178" s="74">
        <f t="shared" si="9"/>
        <v>15.925925925925899</v>
      </c>
      <c r="E178" s="160">
        <v>177</v>
      </c>
      <c r="G178" s="168"/>
      <c r="H178" s="133"/>
      <c r="K178" s="193">
        <v>3035</v>
      </c>
      <c r="L178" s="188" t="s">
        <v>367</v>
      </c>
      <c r="M178" s="191">
        <v>0.18660287081339699</v>
      </c>
      <c r="O178" s="168"/>
    </row>
    <row r="179" spans="1:15" x14ac:dyDescent="0.25">
      <c r="A179" s="21" t="s">
        <v>341</v>
      </c>
      <c r="B179" s="21" t="s">
        <v>815</v>
      </c>
      <c r="C179" s="72">
        <f t="shared" si="8"/>
        <v>0.16</v>
      </c>
      <c r="D179" s="74">
        <f t="shared" si="9"/>
        <v>16</v>
      </c>
      <c r="E179" s="160">
        <v>178</v>
      </c>
      <c r="G179" s="168"/>
      <c r="H179" s="133"/>
      <c r="K179" s="193">
        <v>3036</v>
      </c>
      <c r="L179" s="188" t="s">
        <v>369</v>
      </c>
      <c r="M179" s="191">
        <v>0.281481481481482</v>
      </c>
      <c r="O179" s="168"/>
    </row>
    <row r="180" spans="1:15" x14ac:dyDescent="0.25">
      <c r="A180" s="21" t="s">
        <v>180</v>
      </c>
      <c r="B180" s="21" t="s">
        <v>815</v>
      </c>
      <c r="C180" s="72">
        <f t="shared" si="8"/>
        <v>0.16</v>
      </c>
      <c r="D180" s="74">
        <f t="shared" si="9"/>
        <v>16</v>
      </c>
      <c r="E180" s="160">
        <v>179</v>
      </c>
      <c r="G180" s="168"/>
      <c r="H180" s="133"/>
      <c r="K180" s="193">
        <v>3037</v>
      </c>
      <c r="L180" s="188" t="s">
        <v>371</v>
      </c>
      <c r="M180" s="191">
        <v>0.1875</v>
      </c>
      <c r="O180" s="168"/>
    </row>
    <row r="181" spans="1:15" x14ac:dyDescent="0.25">
      <c r="A181" s="21" t="s">
        <v>377</v>
      </c>
      <c r="B181" s="21" t="s">
        <v>815</v>
      </c>
      <c r="C181" s="72">
        <f t="shared" si="8"/>
        <v>0.16</v>
      </c>
      <c r="D181" s="74">
        <f t="shared" si="9"/>
        <v>16</v>
      </c>
      <c r="E181" s="160">
        <v>180</v>
      </c>
      <c r="G181" s="168"/>
      <c r="H181" s="133"/>
      <c r="K181" s="193">
        <v>3038</v>
      </c>
      <c r="L181" s="188" t="s">
        <v>373</v>
      </c>
      <c r="M181" s="191">
        <v>0.25373134328358199</v>
      </c>
      <c r="O181" s="168"/>
    </row>
    <row r="182" spans="1:15" x14ac:dyDescent="0.25">
      <c r="A182" s="21" t="s">
        <v>411</v>
      </c>
      <c r="B182" s="21" t="s">
        <v>815</v>
      </c>
      <c r="C182" s="72">
        <f t="shared" si="8"/>
        <v>0.161764705882353</v>
      </c>
      <c r="D182" s="74">
        <f t="shared" si="9"/>
        <v>16.176470588235301</v>
      </c>
      <c r="E182" s="160">
        <v>181</v>
      </c>
      <c r="G182" s="168"/>
      <c r="H182" s="133"/>
      <c r="K182" s="193">
        <v>3039</v>
      </c>
      <c r="L182" s="188" t="s">
        <v>375</v>
      </c>
      <c r="M182" s="191">
        <v>0.19354838709677399</v>
      </c>
      <c r="O182" s="168"/>
    </row>
    <row r="183" spans="1:15" x14ac:dyDescent="0.25">
      <c r="A183" s="21" t="s">
        <v>118</v>
      </c>
      <c r="B183" s="21" t="s">
        <v>815</v>
      </c>
      <c r="C183" s="72">
        <f t="shared" si="8"/>
        <v>0.162162162162162</v>
      </c>
      <c r="D183" s="74">
        <f t="shared" si="9"/>
        <v>16.2162162162162</v>
      </c>
      <c r="E183" s="160">
        <v>182</v>
      </c>
      <c r="G183" s="168"/>
      <c r="H183" s="133"/>
      <c r="K183" s="193">
        <v>3040</v>
      </c>
      <c r="L183" s="188" t="s">
        <v>377</v>
      </c>
      <c r="M183" s="191">
        <v>0.16</v>
      </c>
      <c r="O183" s="168"/>
    </row>
    <row r="184" spans="1:15" x14ac:dyDescent="0.25">
      <c r="A184" s="21" t="s">
        <v>481</v>
      </c>
      <c r="B184" s="21" t="s">
        <v>815</v>
      </c>
      <c r="C184" s="72">
        <f t="shared" si="8"/>
        <v>0.163636363636364</v>
      </c>
      <c r="D184" s="74">
        <f t="shared" si="9"/>
        <v>16.363636363636399</v>
      </c>
      <c r="E184" s="160">
        <v>183</v>
      </c>
      <c r="G184" s="168"/>
      <c r="H184" s="133"/>
      <c r="K184" s="193">
        <v>3041</v>
      </c>
      <c r="L184" s="188" t="s">
        <v>379</v>
      </c>
      <c r="M184" s="191">
        <v>0</v>
      </c>
      <c r="O184" s="168"/>
    </row>
    <row r="185" spans="1:15" x14ac:dyDescent="0.25">
      <c r="A185" s="21" t="s">
        <v>106</v>
      </c>
      <c r="B185" s="21" t="s">
        <v>815</v>
      </c>
      <c r="C185" s="72">
        <f t="shared" si="8"/>
        <v>0.16393442622950799</v>
      </c>
      <c r="D185" s="74">
        <f t="shared" si="9"/>
        <v>16.393442622950801</v>
      </c>
      <c r="E185" s="160">
        <v>184</v>
      </c>
      <c r="G185" s="168"/>
      <c r="H185" s="133"/>
      <c r="K185" s="193">
        <v>3042</v>
      </c>
      <c r="L185" s="188" t="s">
        <v>381</v>
      </c>
      <c r="M185" s="191">
        <v>0.21904761904761899</v>
      </c>
      <c r="O185" s="168"/>
    </row>
    <row r="186" spans="1:15" x14ac:dyDescent="0.25">
      <c r="A186" s="21" t="s">
        <v>447</v>
      </c>
      <c r="B186" s="21" t="s">
        <v>815</v>
      </c>
      <c r="C186" s="72">
        <f t="shared" si="8"/>
        <v>0.16393442622950799</v>
      </c>
      <c r="D186" s="74">
        <f t="shared" si="9"/>
        <v>16.393442622950801</v>
      </c>
      <c r="E186" s="160">
        <v>185</v>
      </c>
      <c r="G186" s="168"/>
      <c r="H186" s="133"/>
      <c r="K186" s="193">
        <v>3046</v>
      </c>
      <c r="L186" s="188" t="s">
        <v>383</v>
      </c>
      <c r="M186" s="191">
        <v>0.21686746987951799</v>
      </c>
      <c r="O186" s="168"/>
    </row>
    <row r="187" spans="1:15" x14ac:dyDescent="0.25">
      <c r="A187" s="21" t="s">
        <v>44</v>
      </c>
      <c r="B187" s="21" t="s">
        <v>815</v>
      </c>
      <c r="C187" s="72">
        <f t="shared" si="8"/>
        <v>0.17123287671232901</v>
      </c>
      <c r="D187" s="74">
        <f t="shared" si="9"/>
        <v>17.123287671232902</v>
      </c>
      <c r="E187" s="160">
        <v>186</v>
      </c>
      <c r="G187" s="168"/>
      <c r="H187" s="133"/>
      <c r="K187" s="193">
        <v>3048</v>
      </c>
      <c r="L187" s="188" t="s">
        <v>385</v>
      </c>
      <c r="M187" s="191">
        <v>0.3</v>
      </c>
      <c r="O187" s="168"/>
    </row>
    <row r="188" spans="1:15" x14ac:dyDescent="0.25">
      <c r="A188" s="21" t="s">
        <v>325</v>
      </c>
      <c r="B188" s="21" t="s">
        <v>815</v>
      </c>
      <c r="C188" s="72">
        <f t="shared" si="8"/>
        <v>0.17647058823529399</v>
      </c>
      <c r="D188" s="74">
        <f t="shared" si="9"/>
        <v>17.647058823529399</v>
      </c>
      <c r="E188" s="160">
        <v>187</v>
      </c>
      <c r="G188" s="168"/>
      <c r="H188" s="133"/>
      <c r="K188" s="193">
        <v>3050</v>
      </c>
      <c r="L188" s="188" t="s">
        <v>387</v>
      </c>
      <c r="M188" s="191">
        <v>0.22651933701657501</v>
      </c>
      <c r="O188" s="168"/>
    </row>
    <row r="189" spans="1:15" x14ac:dyDescent="0.25">
      <c r="A189" s="21" t="s">
        <v>405</v>
      </c>
      <c r="B189" s="21" t="s">
        <v>815</v>
      </c>
      <c r="C189" s="72">
        <f t="shared" si="8"/>
        <v>0.17647058823529399</v>
      </c>
      <c r="D189" s="74">
        <f t="shared" si="9"/>
        <v>17.647058823529399</v>
      </c>
      <c r="E189" s="160">
        <v>188</v>
      </c>
      <c r="G189" s="168"/>
      <c r="H189" s="133"/>
      <c r="K189" s="193">
        <v>3055</v>
      </c>
      <c r="L189" s="188" t="s">
        <v>389</v>
      </c>
      <c r="M189" s="191">
        <v>0.18</v>
      </c>
      <c r="O189" s="168"/>
    </row>
    <row r="190" spans="1:15" x14ac:dyDescent="0.25">
      <c r="A190" s="21" t="s">
        <v>399</v>
      </c>
      <c r="B190" s="21" t="s">
        <v>815</v>
      </c>
      <c r="C190" s="72">
        <f t="shared" si="8"/>
        <v>0.17741935483870999</v>
      </c>
      <c r="D190" s="74">
        <f t="shared" si="9"/>
        <v>17.741935483871</v>
      </c>
      <c r="E190" s="160">
        <v>189</v>
      </c>
      <c r="G190" s="168"/>
      <c r="H190" s="133"/>
      <c r="K190" s="193">
        <v>3056</v>
      </c>
      <c r="L190" s="188" t="s">
        <v>391</v>
      </c>
      <c r="M190" s="191">
        <v>4.91803278688525E-2</v>
      </c>
      <c r="O190" s="168"/>
    </row>
    <row r="191" spans="1:15" x14ac:dyDescent="0.25">
      <c r="A191" s="21" t="s">
        <v>389</v>
      </c>
      <c r="B191" s="21" t="s">
        <v>815</v>
      </c>
      <c r="C191" s="72">
        <f t="shared" si="8"/>
        <v>0.18</v>
      </c>
      <c r="D191" s="74">
        <f t="shared" si="9"/>
        <v>18</v>
      </c>
      <c r="E191" s="160">
        <v>190</v>
      </c>
      <c r="G191" s="168"/>
      <c r="H191" s="133"/>
      <c r="K191" s="193">
        <v>3060</v>
      </c>
      <c r="L191" s="188" t="s">
        <v>393</v>
      </c>
      <c r="M191" s="191">
        <v>8.1632653061224497E-2</v>
      </c>
      <c r="O191" s="168"/>
    </row>
    <row r="192" spans="1:15" x14ac:dyDescent="0.25">
      <c r="A192" s="21" t="s">
        <v>252</v>
      </c>
      <c r="B192" s="21" t="s">
        <v>815</v>
      </c>
      <c r="C192" s="72">
        <f t="shared" si="8"/>
        <v>0.180555555555556</v>
      </c>
      <c r="D192" s="74">
        <f t="shared" si="9"/>
        <v>18.0555555555556</v>
      </c>
      <c r="E192" s="160">
        <v>191</v>
      </c>
      <c r="G192" s="168"/>
      <c r="H192" s="133"/>
      <c r="K192" s="193">
        <v>3061</v>
      </c>
      <c r="L192" s="188" t="s">
        <v>395</v>
      </c>
      <c r="M192" s="191">
        <v>0.118811881188119</v>
      </c>
      <c r="O192" s="168"/>
    </row>
    <row r="193" spans="1:15" x14ac:dyDescent="0.25">
      <c r="A193" s="21" t="s">
        <v>357</v>
      </c>
      <c r="B193" s="21" t="s">
        <v>815</v>
      </c>
      <c r="C193" s="72">
        <f t="shared" si="8"/>
        <v>0.180555555555556</v>
      </c>
      <c r="D193" s="74">
        <f t="shared" si="9"/>
        <v>18.0555555555556</v>
      </c>
      <c r="E193" s="160">
        <v>192</v>
      </c>
      <c r="G193" s="168"/>
      <c r="H193" s="133"/>
      <c r="K193" s="193">
        <v>3062</v>
      </c>
      <c r="L193" s="188" t="s">
        <v>397</v>
      </c>
      <c r="M193" s="191">
        <v>0.12962962962963001</v>
      </c>
      <c r="O193" s="168"/>
    </row>
    <row r="194" spans="1:15" x14ac:dyDescent="0.25">
      <c r="A194" s="21" t="s">
        <v>453</v>
      </c>
      <c r="B194" s="21" t="s">
        <v>815</v>
      </c>
      <c r="C194" s="72">
        <f t="shared" si="8"/>
        <v>0.18292682926829301</v>
      </c>
      <c r="D194" s="74">
        <f t="shared" si="9"/>
        <v>18.292682926829301</v>
      </c>
      <c r="E194" s="160">
        <v>193</v>
      </c>
      <c r="G194" s="168"/>
      <c r="H194" s="133"/>
      <c r="K194" s="193">
        <v>3065</v>
      </c>
      <c r="L194" s="188" t="s">
        <v>399</v>
      </c>
      <c r="M194" s="191">
        <v>0.17741935483870999</v>
      </c>
      <c r="O194" s="168"/>
    </row>
    <row r="195" spans="1:15" x14ac:dyDescent="0.25">
      <c r="A195" s="21" t="s">
        <v>122</v>
      </c>
      <c r="B195" s="21" t="s">
        <v>815</v>
      </c>
      <c r="C195" s="72">
        <f t="shared" si="8"/>
        <v>0.183673469387755</v>
      </c>
      <c r="D195" s="74">
        <f t="shared" si="9"/>
        <v>18.367346938775501</v>
      </c>
      <c r="E195" s="160">
        <v>194</v>
      </c>
      <c r="G195" s="168"/>
      <c r="H195" s="133"/>
      <c r="K195" s="193">
        <v>3069</v>
      </c>
      <c r="L195" s="188" t="s">
        <v>401</v>
      </c>
      <c r="M195" s="191">
        <v>0.2</v>
      </c>
      <c r="O195" s="168"/>
    </row>
    <row r="196" spans="1:15" x14ac:dyDescent="0.25">
      <c r="A196" s="21" t="s">
        <v>238</v>
      </c>
      <c r="B196" s="21" t="s">
        <v>815</v>
      </c>
      <c r="C196" s="72">
        <f t="shared" si="8"/>
        <v>0.18390804597701099</v>
      </c>
      <c r="D196" s="74">
        <f t="shared" si="9"/>
        <v>18.390804597701099</v>
      </c>
      <c r="E196" s="160">
        <v>195</v>
      </c>
      <c r="G196" s="168"/>
      <c r="H196" s="133"/>
      <c r="K196" s="193">
        <v>3070</v>
      </c>
      <c r="L196" s="188" t="s">
        <v>403</v>
      </c>
      <c r="M196" s="191">
        <v>0.11363636363636399</v>
      </c>
      <c r="O196" s="168"/>
    </row>
    <row r="197" spans="1:15" x14ac:dyDescent="0.25">
      <c r="A197" s="21" t="s">
        <v>367</v>
      </c>
      <c r="B197" s="21" t="s">
        <v>815</v>
      </c>
      <c r="C197" s="72">
        <f t="shared" si="8"/>
        <v>0.18660287081339699</v>
      </c>
      <c r="D197" s="74">
        <f t="shared" si="9"/>
        <v>18.6602870813397</v>
      </c>
      <c r="E197" s="160">
        <v>196</v>
      </c>
      <c r="G197" s="168"/>
      <c r="H197" s="133"/>
      <c r="K197" s="193">
        <v>3071</v>
      </c>
      <c r="L197" s="188" t="s">
        <v>405</v>
      </c>
      <c r="M197" s="191">
        <v>0.17647058823529399</v>
      </c>
      <c r="O197" s="168"/>
    </row>
    <row r="198" spans="1:15" x14ac:dyDescent="0.25">
      <c r="A198" s="21" t="s">
        <v>371</v>
      </c>
      <c r="B198" s="21" t="s">
        <v>815</v>
      </c>
      <c r="C198" s="72">
        <f t="shared" si="8"/>
        <v>0.1875</v>
      </c>
      <c r="D198" s="74">
        <f t="shared" si="9"/>
        <v>18.75</v>
      </c>
      <c r="E198" s="160">
        <v>197</v>
      </c>
      <c r="G198" s="168"/>
      <c r="H198" s="133"/>
      <c r="K198" s="193">
        <v>3073</v>
      </c>
      <c r="L198" s="188" t="s">
        <v>407</v>
      </c>
      <c r="M198" s="191">
        <v>0.21052631578947401</v>
      </c>
      <c r="O198" s="168"/>
    </row>
    <row r="199" spans="1:15" x14ac:dyDescent="0.25">
      <c r="A199" s="21" t="s">
        <v>108</v>
      </c>
      <c r="B199" s="21" t="s">
        <v>815</v>
      </c>
      <c r="C199" s="72">
        <f t="shared" si="8"/>
        <v>0.19047619047618999</v>
      </c>
      <c r="D199" s="74">
        <f t="shared" si="9"/>
        <v>19.047619047618998</v>
      </c>
      <c r="E199" s="160">
        <v>198</v>
      </c>
      <c r="G199" s="168"/>
      <c r="H199" s="133"/>
      <c r="K199" s="193">
        <v>3074</v>
      </c>
      <c r="L199" s="188" t="s">
        <v>409</v>
      </c>
      <c r="M199" s="191">
        <v>0.15625</v>
      </c>
      <c r="O199" s="168"/>
    </row>
    <row r="200" spans="1:15" x14ac:dyDescent="0.25">
      <c r="A200" s="21" t="s">
        <v>72</v>
      </c>
      <c r="B200" s="21" t="s">
        <v>815</v>
      </c>
      <c r="C200" s="72">
        <f t="shared" ref="C200:C231" si="10">VLOOKUP(A200,$L$3:$M$270,2,FALSE)</f>
        <v>0.190647482014388</v>
      </c>
      <c r="D200" s="74">
        <f t="shared" ref="D200:D231" si="11">C200*100</f>
        <v>19.0647482014388</v>
      </c>
      <c r="E200" s="160">
        <v>199</v>
      </c>
      <c r="G200" s="168"/>
      <c r="H200" s="133"/>
      <c r="K200" s="193">
        <v>3075</v>
      </c>
      <c r="L200" s="188" t="s">
        <v>411</v>
      </c>
      <c r="M200" s="191">
        <v>0.161764705882353</v>
      </c>
      <c r="O200" s="168"/>
    </row>
    <row r="201" spans="1:15" x14ac:dyDescent="0.25">
      <c r="A201" s="21" t="s">
        <v>172</v>
      </c>
      <c r="B201" s="21" t="s">
        <v>815</v>
      </c>
      <c r="C201" s="72">
        <f t="shared" si="10"/>
        <v>0.19211822660098499</v>
      </c>
      <c r="D201" s="74">
        <f t="shared" si="11"/>
        <v>19.211822660098498</v>
      </c>
      <c r="E201" s="160">
        <v>200</v>
      </c>
      <c r="G201" s="168"/>
      <c r="H201" s="133"/>
      <c r="K201" s="193">
        <v>3076</v>
      </c>
      <c r="L201" s="188" t="s">
        <v>413</v>
      </c>
      <c r="M201" s="191">
        <v>2.7777777777777801E-2</v>
      </c>
      <c r="O201" s="168"/>
    </row>
    <row r="202" spans="1:15" x14ac:dyDescent="0.25">
      <c r="A202" s="21" t="s">
        <v>437</v>
      </c>
      <c r="B202" s="21" t="s">
        <v>815</v>
      </c>
      <c r="C202" s="72">
        <f t="shared" si="10"/>
        <v>0.19230769230769201</v>
      </c>
      <c r="D202" s="74">
        <f t="shared" si="11"/>
        <v>19.230769230769202</v>
      </c>
      <c r="E202" s="160">
        <v>201</v>
      </c>
      <c r="G202" s="168"/>
      <c r="H202" s="133"/>
      <c r="K202" s="193">
        <v>3077</v>
      </c>
      <c r="L202" s="188" t="s">
        <v>415</v>
      </c>
      <c r="M202" s="191">
        <v>8.2191780821917804E-2</v>
      </c>
      <c r="O202" s="168"/>
    </row>
    <row r="203" spans="1:15" x14ac:dyDescent="0.25">
      <c r="A203" s="21" t="s">
        <v>264</v>
      </c>
      <c r="B203" s="21" t="s">
        <v>815</v>
      </c>
      <c r="C203" s="72">
        <f t="shared" si="10"/>
        <v>0.19256756756756799</v>
      </c>
      <c r="D203" s="74">
        <f t="shared" si="11"/>
        <v>19.256756756756801</v>
      </c>
      <c r="E203" s="160">
        <v>202</v>
      </c>
      <c r="G203" s="168"/>
      <c r="H203" s="133"/>
      <c r="K203" s="193">
        <v>3079</v>
      </c>
      <c r="L203" s="188" t="s">
        <v>417</v>
      </c>
      <c r="M203" s="191">
        <v>3.8461538461538498E-2</v>
      </c>
      <c r="O203" s="168"/>
    </row>
    <row r="204" spans="1:15" x14ac:dyDescent="0.25">
      <c r="A204" s="21" t="s">
        <v>375</v>
      </c>
      <c r="B204" s="21" t="s">
        <v>815</v>
      </c>
      <c r="C204" s="72">
        <f t="shared" si="10"/>
        <v>0.19354838709677399</v>
      </c>
      <c r="D204" s="74">
        <f t="shared" si="11"/>
        <v>19.354838709677399</v>
      </c>
      <c r="E204" s="160">
        <v>203</v>
      </c>
      <c r="G204" s="168"/>
      <c r="H204" s="133"/>
      <c r="K204" s="193">
        <v>3080</v>
      </c>
      <c r="L204" s="188" t="s">
        <v>419</v>
      </c>
      <c r="M204" s="191">
        <v>0.370149253731343</v>
      </c>
      <c r="O204" s="168"/>
    </row>
    <row r="205" spans="1:15" x14ac:dyDescent="0.25">
      <c r="A205" s="21" t="s">
        <v>196</v>
      </c>
      <c r="B205" s="21" t="s">
        <v>815</v>
      </c>
      <c r="C205" s="72">
        <f t="shared" si="10"/>
        <v>0.19387755102040799</v>
      </c>
      <c r="D205" s="74">
        <f t="shared" si="11"/>
        <v>19.387755102040799</v>
      </c>
      <c r="E205" s="160">
        <v>204</v>
      </c>
      <c r="G205" s="168"/>
      <c r="H205" s="133"/>
      <c r="K205" s="193">
        <v>3082</v>
      </c>
      <c r="L205" s="188" t="s">
        <v>421</v>
      </c>
      <c r="M205" s="191">
        <v>0.116279069767442</v>
      </c>
      <c r="O205" s="168"/>
    </row>
    <row r="206" spans="1:15" x14ac:dyDescent="0.25">
      <c r="A206" s="21" t="s">
        <v>224</v>
      </c>
      <c r="B206" s="21" t="s">
        <v>815</v>
      </c>
      <c r="C206" s="72">
        <f t="shared" si="10"/>
        <v>0.196850393700787</v>
      </c>
      <c r="D206" s="74">
        <f t="shared" si="11"/>
        <v>19.685039370078698</v>
      </c>
      <c r="E206" s="160">
        <v>205</v>
      </c>
      <c r="G206" s="168"/>
      <c r="H206" s="133"/>
      <c r="K206" s="193">
        <v>3083</v>
      </c>
      <c r="L206" s="188" t="s">
        <v>423</v>
      </c>
      <c r="M206" s="191">
        <v>8.6956521739130405E-2</v>
      </c>
      <c r="O206" s="168"/>
    </row>
    <row r="207" spans="1:15" x14ac:dyDescent="0.25">
      <c r="A207" s="21" t="s">
        <v>401</v>
      </c>
      <c r="B207" s="21" t="s">
        <v>815</v>
      </c>
      <c r="C207" s="72">
        <f t="shared" si="10"/>
        <v>0.2</v>
      </c>
      <c r="D207" s="74">
        <f t="shared" si="11"/>
        <v>20</v>
      </c>
      <c r="E207" s="160">
        <v>206</v>
      </c>
      <c r="G207" s="168"/>
      <c r="H207" s="133"/>
      <c r="K207" s="193">
        <v>3087</v>
      </c>
      <c r="L207" s="188" t="s">
        <v>425</v>
      </c>
      <c r="M207" s="191">
        <v>0.13207547169811301</v>
      </c>
      <c r="O207" s="168"/>
    </row>
    <row r="208" spans="1:15" x14ac:dyDescent="0.25">
      <c r="A208" s="21" t="s">
        <v>473</v>
      </c>
      <c r="B208" s="21" t="s">
        <v>815</v>
      </c>
      <c r="C208" s="72">
        <f t="shared" si="10"/>
        <v>0.203125</v>
      </c>
      <c r="D208" s="74">
        <f t="shared" si="11"/>
        <v>20.3125</v>
      </c>
      <c r="E208" s="160">
        <v>207</v>
      </c>
      <c r="G208" s="168"/>
      <c r="H208" s="133"/>
      <c r="K208" s="193">
        <v>3088</v>
      </c>
      <c r="L208" s="188" t="s">
        <v>427</v>
      </c>
      <c r="M208" s="191">
        <v>0.42307692307692302</v>
      </c>
      <c r="O208" s="168"/>
    </row>
    <row r="209" spans="1:15" x14ac:dyDescent="0.25">
      <c r="A209" s="21" t="s">
        <v>282</v>
      </c>
      <c r="B209" s="21" t="s">
        <v>815</v>
      </c>
      <c r="C209" s="72">
        <f t="shared" si="10"/>
        <v>0.20476190476190501</v>
      </c>
      <c r="D209" s="74">
        <f t="shared" si="11"/>
        <v>20.476190476190499</v>
      </c>
      <c r="E209" s="160">
        <v>208</v>
      </c>
      <c r="G209" s="168"/>
      <c r="H209" s="133"/>
      <c r="K209" s="193">
        <v>3090</v>
      </c>
      <c r="L209" s="188" t="s">
        <v>429</v>
      </c>
      <c r="M209" s="191">
        <v>8.3333333333333301E-2</v>
      </c>
      <c r="O209" s="168"/>
    </row>
    <row r="210" spans="1:15" x14ac:dyDescent="0.25">
      <c r="A210" s="21" t="s">
        <v>407</v>
      </c>
      <c r="B210" s="21" t="s">
        <v>815</v>
      </c>
      <c r="C210" s="72">
        <f t="shared" si="10"/>
        <v>0.21052631578947401</v>
      </c>
      <c r="D210" s="74">
        <f t="shared" si="11"/>
        <v>21.052631578947402</v>
      </c>
      <c r="E210" s="160">
        <v>209</v>
      </c>
      <c r="G210" s="168"/>
      <c r="H210" s="133"/>
      <c r="K210" s="193">
        <v>3093</v>
      </c>
      <c r="L210" s="188" t="s">
        <v>431</v>
      </c>
      <c r="M210" s="191">
        <v>0.5</v>
      </c>
      <c r="O210" s="168"/>
    </row>
    <row r="211" spans="1:15" x14ac:dyDescent="0.25">
      <c r="A211" s="21" t="s">
        <v>24</v>
      </c>
      <c r="B211" s="21" t="s">
        <v>815</v>
      </c>
      <c r="C211" s="72">
        <f t="shared" si="10"/>
        <v>0.21078431372549</v>
      </c>
      <c r="D211" s="74">
        <f t="shared" si="11"/>
        <v>21.078431372549002</v>
      </c>
      <c r="E211" s="160">
        <v>210</v>
      </c>
      <c r="G211" s="168"/>
      <c r="H211" s="133"/>
      <c r="K211" s="193">
        <v>3094</v>
      </c>
      <c r="L211" s="188" t="s">
        <v>433</v>
      </c>
      <c r="M211" s="191">
        <v>0.114285714285714</v>
      </c>
      <c r="O211" s="168"/>
    </row>
    <row r="212" spans="1:15" x14ac:dyDescent="0.25">
      <c r="A212" s="21" t="s">
        <v>216</v>
      </c>
      <c r="B212" s="21" t="s">
        <v>815</v>
      </c>
      <c r="C212" s="72">
        <f t="shared" si="10"/>
        <v>0.21276595744680901</v>
      </c>
      <c r="D212" s="74">
        <f t="shared" si="11"/>
        <v>21.2765957446809</v>
      </c>
      <c r="E212" s="160">
        <v>211</v>
      </c>
      <c r="G212" s="168"/>
      <c r="H212" s="133"/>
      <c r="K212" s="193">
        <v>3098</v>
      </c>
      <c r="L212" s="188" t="s">
        <v>435</v>
      </c>
      <c r="M212" s="191">
        <v>0.114754098360656</v>
      </c>
      <c r="O212" s="168"/>
    </row>
    <row r="213" spans="1:15" x14ac:dyDescent="0.25">
      <c r="A213" s="21" t="s">
        <v>355</v>
      </c>
      <c r="B213" s="21" t="s">
        <v>815</v>
      </c>
      <c r="C213" s="72">
        <f t="shared" si="10"/>
        <v>0.217391304347826</v>
      </c>
      <c r="D213" s="74">
        <f t="shared" si="11"/>
        <v>21.739130434782599</v>
      </c>
      <c r="E213" s="160">
        <v>212</v>
      </c>
      <c r="G213" s="168"/>
      <c r="H213" s="133"/>
      <c r="K213" s="193">
        <v>3099</v>
      </c>
      <c r="L213" s="188" t="s">
        <v>437</v>
      </c>
      <c r="M213" s="191">
        <v>0.19230769230769201</v>
      </c>
      <c r="O213" s="168"/>
    </row>
    <row r="214" spans="1:15" x14ac:dyDescent="0.25">
      <c r="A214" s="21" t="s">
        <v>329</v>
      </c>
      <c r="B214" s="21" t="s">
        <v>815</v>
      </c>
      <c r="C214" s="72">
        <f t="shared" si="10"/>
        <v>0.21766561514195601</v>
      </c>
      <c r="D214" s="74">
        <f t="shared" si="11"/>
        <v>21.766561514195601</v>
      </c>
      <c r="E214" s="160">
        <v>213</v>
      </c>
      <c r="G214" s="168"/>
      <c r="H214" s="133"/>
      <c r="K214" s="193">
        <v>3100</v>
      </c>
      <c r="L214" s="188" t="s">
        <v>439</v>
      </c>
      <c r="M214" s="191">
        <v>0.12765957446808501</v>
      </c>
      <c r="O214" s="168"/>
    </row>
    <row r="215" spans="1:15" x14ac:dyDescent="0.25">
      <c r="A215" s="21" t="s">
        <v>461</v>
      </c>
      <c r="B215" s="21" t="s">
        <v>815</v>
      </c>
      <c r="C215" s="72">
        <f t="shared" si="10"/>
        <v>0.218181818181818</v>
      </c>
      <c r="D215" s="74">
        <f t="shared" si="11"/>
        <v>21.818181818181799</v>
      </c>
      <c r="E215" s="160">
        <v>214</v>
      </c>
      <c r="G215" s="168"/>
      <c r="H215" s="133"/>
      <c r="K215" s="193">
        <v>3101</v>
      </c>
      <c r="L215" s="188" t="s">
        <v>441</v>
      </c>
      <c r="M215" s="191">
        <v>0.375</v>
      </c>
      <c r="O215" s="168"/>
    </row>
    <row r="216" spans="1:15" x14ac:dyDescent="0.25">
      <c r="A216" s="21" t="s">
        <v>381</v>
      </c>
      <c r="B216" s="21" t="s">
        <v>815</v>
      </c>
      <c r="C216" s="72">
        <f t="shared" si="10"/>
        <v>0.21904761904761899</v>
      </c>
      <c r="D216" s="74">
        <f t="shared" si="11"/>
        <v>21.904761904761898</v>
      </c>
      <c r="E216" s="160">
        <v>215</v>
      </c>
      <c r="G216" s="168"/>
      <c r="H216" s="133"/>
      <c r="K216" s="193">
        <v>3105</v>
      </c>
      <c r="L216" s="188" t="s">
        <v>443</v>
      </c>
      <c r="M216" s="191">
        <v>8.6206896551724102E-2</v>
      </c>
      <c r="O216" s="168"/>
    </row>
    <row r="217" spans="1:15" x14ac:dyDescent="0.25">
      <c r="A217" s="21" t="s">
        <v>499</v>
      </c>
      <c r="B217" s="21" t="s">
        <v>815</v>
      </c>
      <c r="C217" s="72">
        <f t="shared" si="10"/>
        <v>0.22077922077922099</v>
      </c>
      <c r="D217" s="74">
        <f t="shared" si="11"/>
        <v>22.0779220779221</v>
      </c>
      <c r="E217" s="160">
        <v>216</v>
      </c>
      <c r="G217" s="168"/>
      <c r="H217" s="133"/>
      <c r="K217" s="193">
        <v>3106</v>
      </c>
      <c r="L217" s="188" t="s">
        <v>445</v>
      </c>
      <c r="M217" s="191">
        <v>0.27586206896551702</v>
      </c>
      <c r="O217" s="168"/>
    </row>
    <row r="218" spans="1:15" x14ac:dyDescent="0.25">
      <c r="A218" s="21" t="s">
        <v>76</v>
      </c>
      <c r="B218" s="21" t="s">
        <v>815</v>
      </c>
      <c r="C218" s="72">
        <f t="shared" si="10"/>
        <v>0.22429906542056099</v>
      </c>
      <c r="D218" s="74">
        <f t="shared" si="11"/>
        <v>22.429906542056099</v>
      </c>
      <c r="E218" s="160">
        <v>217</v>
      </c>
      <c r="G218" s="168"/>
      <c r="H218" s="133"/>
      <c r="K218" s="193">
        <v>3107</v>
      </c>
      <c r="L218" s="188" t="s">
        <v>447</v>
      </c>
      <c r="M218" s="191">
        <v>0.16393442622950799</v>
      </c>
      <c r="O218" s="168"/>
    </row>
    <row r="219" spans="1:15" x14ac:dyDescent="0.25">
      <c r="A219" s="21" t="s">
        <v>164</v>
      </c>
      <c r="B219" s="21" t="s">
        <v>815</v>
      </c>
      <c r="C219" s="72">
        <f t="shared" si="10"/>
        <v>0.22500000000000001</v>
      </c>
      <c r="D219" s="74">
        <f t="shared" si="11"/>
        <v>22.5</v>
      </c>
      <c r="E219" s="160">
        <v>218</v>
      </c>
      <c r="G219" s="168"/>
      <c r="H219" s="133"/>
      <c r="K219" s="193">
        <v>3110</v>
      </c>
      <c r="L219" s="188" t="s">
        <v>449</v>
      </c>
      <c r="M219" s="191">
        <v>0.39024390243902402</v>
      </c>
      <c r="O219" s="168"/>
    </row>
    <row r="220" spans="1:15" x14ac:dyDescent="0.25">
      <c r="A220" s="21" t="s">
        <v>322</v>
      </c>
      <c r="B220" s="21" t="s">
        <v>815</v>
      </c>
      <c r="C220" s="72">
        <f t="shared" si="10"/>
        <v>0.22727272727272699</v>
      </c>
      <c r="D220" s="74">
        <f t="shared" si="11"/>
        <v>22.727272727272698</v>
      </c>
      <c r="E220" s="160">
        <v>219</v>
      </c>
      <c r="G220" s="168"/>
      <c r="H220" s="133"/>
      <c r="K220" s="193">
        <v>3151</v>
      </c>
      <c r="L220" s="188" t="s">
        <v>451</v>
      </c>
      <c r="M220" s="191">
        <v>0.17105263157894701</v>
      </c>
      <c r="O220" s="168"/>
    </row>
    <row r="221" spans="1:15" x14ac:dyDescent="0.25">
      <c r="A221" s="21" t="s">
        <v>46</v>
      </c>
      <c r="B221" s="21" t="s">
        <v>815</v>
      </c>
      <c r="C221" s="72">
        <f t="shared" si="10"/>
        <v>0.22972972972972999</v>
      </c>
      <c r="D221" s="74">
        <f t="shared" si="11"/>
        <v>22.972972972973</v>
      </c>
      <c r="E221" s="160">
        <v>220</v>
      </c>
      <c r="G221" s="168"/>
      <c r="H221" s="133"/>
      <c r="K221" s="193">
        <v>3156</v>
      </c>
      <c r="L221" s="188" t="s">
        <v>453</v>
      </c>
      <c r="M221" s="191">
        <v>0.18292682926829301</v>
      </c>
      <c r="O221" s="168"/>
    </row>
    <row r="222" spans="1:15" x14ac:dyDescent="0.25">
      <c r="A222" s="21" t="s">
        <v>248</v>
      </c>
      <c r="B222" s="21" t="s">
        <v>815</v>
      </c>
      <c r="C222" s="72">
        <f t="shared" si="10"/>
        <v>0.230769230769231</v>
      </c>
      <c r="D222" s="74">
        <f t="shared" si="11"/>
        <v>23.076923076923102</v>
      </c>
      <c r="E222" s="160">
        <v>221</v>
      </c>
      <c r="G222" s="168"/>
      <c r="H222" s="133"/>
      <c r="K222" s="193">
        <v>3157</v>
      </c>
      <c r="L222" s="188" t="s">
        <v>455</v>
      </c>
      <c r="M222" s="191">
        <v>0.13023255813953499</v>
      </c>
      <c r="O222" s="168"/>
    </row>
    <row r="223" spans="1:15" x14ac:dyDescent="0.25">
      <c r="A223" s="21" t="s">
        <v>353</v>
      </c>
      <c r="B223" s="21" t="s">
        <v>815</v>
      </c>
      <c r="C223" s="72">
        <f t="shared" si="10"/>
        <v>0.23214285714285701</v>
      </c>
      <c r="D223" s="74">
        <f t="shared" si="11"/>
        <v>23.214285714285701</v>
      </c>
      <c r="E223" s="160">
        <v>222</v>
      </c>
      <c r="G223" s="168"/>
      <c r="H223" s="133"/>
      <c r="K223" s="193">
        <v>3161</v>
      </c>
      <c r="L223" s="188" t="s">
        <v>457</v>
      </c>
      <c r="M223" s="191">
        <v>0.15094339622641501</v>
      </c>
      <c r="O223" s="168"/>
    </row>
    <row r="224" spans="1:15" x14ac:dyDescent="0.25">
      <c r="A224" s="21" t="s">
        <v>236</v>
      </c>
      <c r="B224" s="21" t="s">
        <v>815</v>
      </c>
      <c r="C224" s="72">
        <f t="shared" si="10"/>
        <v>0.23776223776223801</v>
      </c>
      <c r="D224" s="74">
        <f t="shared" si="11"/>
        <v>23.776223776223802</v>
      </c>
      <c r="E224" s="160">
        <v>223</v>
      </c>
      <c r="G224" s="168"/>
      <c r="H224" s="133"/>
      <c r="K224" s="193">
        <v>3162</v>
      </c>
      <c r="L224" s="188" t="s">
        <v>459</v>
      </c>
      <c r="M224" s="191">
        <v>0.28472222222222199</v>
      </c>
      <c r="O224" s="168"/>
    </row>
    <row r="225" spans="1:15" x14ac:dyDescent="0.25">
      <c r="A225" s="21" t="s">
        <v>178</v>
      </c>
      <c r="B225" s="21" t="s">
        <v>815</v>
      </c>
      <c r="C225" s="72">
        <f t="shared" si="10"/>
        <v>0.23923444976076599</v>
      </c>
      <c r="D225" s="74">
        <f t="shared" si="11"/>
        <v>23.923444976076599</v>
      </c>
      <c r="E225" s="160">
        <v>224</v>
      </c>
      <c r="G225" s="168"/>
      <c r="H225" s="133"/>
      <c r="K225" s="193">
        <v>3163</v>
      </c>
      <c r="L225" s="188" t="s">
        <v>461</v>
      </c>
      <c r="M225" s="191">
        <v>0.218181818181818</v>
      </c>
      <c r="O225" s="168"/>
    </row>
    <row r="226" spans="1:15" x14ac:dyDescent="0.25">
      <c r="A226" s="21" t="s">
        <v>497</v>
      </c>
      <c r="B226" s="21" t="s">
        <v>815</v>
      </c>
      <c r="C226" s="72">
        <f t="shared" si="10"/>
        <v>0.247706422018349</v>
      </c>
      <c r="D226" s="74">
        <f t="shared" si="11"/>
        <v>24.7706422018349</v>
      </c>
      <c r="E226" s="160">
        <v>225</v>
      </c>
      <c r="G226" s="168"/>
      <c r="H226" s="133"/>
      <c r="K226" s="193">
        <v>3164</v>
      </c>
      <c r="L226" s="188" t="s">
        <v>463</v>
      </c>
      <c r="M226" s="191">
        <v>0.27631578947368401</v>
      </c>
      <c r="O226" s="168"/>
    </row>
    <row r="227" spans="1:15" x14ac:dyDescent="0.25">
      <c r="A227" s="21" t="s">
        <v>373</v>
      </c>
      <c r="B227" s="21" t="s">
        <v>815</v>
      </c>
      <c r="C227" s="72">
        <f t="shared" si="10"/>
        <v>0.25373134328358199</v>
      </c>
      <c r="D227" s="74">
        <f t="shared" si="11"/>
        <v>25.373134328358198</v>
      </c>
      <c r="E227" s="160">
        <v>226</v>
      </c>
      <c r="G227" s="168"/>
      <c r="H227" s="133"/>
      <c r="K227" s="193">
        <v>3306</v>
      </c>
      <c r="L227" s="188" t="s">
        <v>465</v>
      </c>
      <c r="M227" s="191">
        <v>0.15384615384615399</v>
      </c>
      <c r="O227" s="168"/>
    </row>
    <row r="228" spans="1:15" x14ac:dyDescent="0.25">
      <c r="A228" s="21" t="s">
        <v>160</v>
      </c>
      <c r="B228" s="21" t="s">
        <v>815</v>
      </c>
      <c r="C228" s="72">
        <f t="shared" si="10"/>
        <v>0.25714285714285701</v>
      </c>
      <c r="D228" s="74">
        <f t="shared" si="11"/>
        <v>25.714285714285701</v>
      </c>
      <c r="E228" s="160">
        <v>227</v>
      </c>
      <c r="G228" s="168"/>
      <c r="H228" s="133"/>
      <c r="K228" s="193">
        <v>3312</v>
      </c>
      <c r="L228" s="188" t="s">
        <v>467</v>
      </c>
      <c r="M228" s="191">
        <v>0.269230769230769</v>
      </c>
      <c r="O228" s="168"/>
    </row>
    <row r="229" spans="1:15" x14ac:dyDescent="0.25">
      <c r="A229" s="21" t="s">
        <v>182</v>
      </c>
      <c r="B229" s="21" t="s">
        <v>815</v>
      </c>
      <c r="C229" s="72">
        <f t="shared" si="10"/>
        <v>0.25870646766169197</v>
      </c>
      <c r="D229" s="74">
        <f t="shared" si="11"/>
        <v>25.870646766169198</v>
      </c>
      <c r="E229" s="160">
        <v>228</v>
      </c>
      <c r="G229" s="168"/>
      <c r="H229" s="133"/>
      <c r="K229" s="193">
        <v>3315</v>
      </c>
      <c r="L229" s="188" t="s">
        <v>469</v>
      </c>
      <c r="M229" s="191">
        <v>6.2015503875968998E-2</v>
      </c>
      <c r="O229" s="168"/>
    </row>
    <row r="230" spans="1:15" x14ac:dyDescent="0.25">
      <c r="A230" s="21" t="s">
        <v>30</v>
      </c>
      <c r="B230" s="21" t="s">
        <v>815</v>
      </c>
      <c r="C230" s="72">
        <f t="shared" si="10"/>
        <v>0.26136363636363602</v>
      </c>
      <c r="D230" s="74">
        <f t="shared" si="11"/>
        <v>26.136363636363601</v>
      </c>
      <c r="E230" s="160">
        <v>229</v>
      </c>
      <c r="G230" s="168"/>
      <c r="H230" s="133"/>
      <c r="K230" s="193">
        <v>3316</v>
      </c>
      <c r="L230" s="188" t="s">
        <v>471</v>
      </c>
      <c r="M230" s="191">
        <v>0.35121951219512199</v>
      </c>
      <c r="O230" s="168"/>
    </row>
    <row r="231" spans="1:15" x14ac:dyDescent="0.25">
      <c r="A231" s="21" t="s">
        <v>505</v>
      </c>
      <c r="B231" s="21" t="s">
        <v>815</v>
      </c>
      <c r="C231" s="72">
        <f t="shared" si="10"/>
        <v>0.26433915211970099</v>
      </c>
      <c r="D231" s="74">
        <f t="shared" si="11"/>
        <v>26.433915211970099</v>
      </c>
      <c r="E231" s="160">
        <v>230</v>
      </c>
      <c r="G231" s="168"/>
      <c r="H231" s="133"/>
      <c r="K231" s="193">
        <v>3317</v>
      </c>
      <c r="L231" s="188" t="s">
        <v>473</v>
      </c>
      <c r="M231" s="191">
        <v>0.203125</v>
      </c>
      <c r="O231" s="168"/>
    </row>
    <row r="232" spans="1:15" x14ac:dyDescent="0.25">
      <c r="A232" s="21" t="s">
        <v>467</v>
      </c>
      <c r="B232" s="21" t="s">
        <v>815</v>
      </c>
      <c r="C232" s="72">
        <f t="shared" ref="C232:C263" si="12">VLOOKUP(A232,$L$3:$M$270,2,FALSE)</f>
        <v>0.269230769230769</v>
      </c>
      <c r="D232" s="74">
        <f t="shared" ref="D232:D263" si="13">C232*100</f>
        <v>26.923076923076898</v>
      </c>
      <c r="E232" s="160">
        <v>231</v>
      </c>
      <c r="G232" s="168"/>
      <c r="H232" s="133"/>
      <c r="K232" s="193">
        <v>3319</v>
      </c>
      <c r="L232" s="188" t="s">
        <v>475</v>
      </c>
      <c r="M232" s="191">
        <v>0.12030075187969901</v>
      </c>
      <c r="O232" s="168"/>
    </row>
    <row r="233" spans="1:15" x14ac:dyDescent="0.25">
      <c r="A233" s="21" t="s">
        <v>363</v>
      </c>
      <c r="B233" s="21" t="s">
        <v>815</v>
      </c>
      <c r="C233" s="72">
        <f t="shared" si="12"/>
        <v>0.269230769230769</v>
      </c>
      <c r="D233" s="74">
        <f t="shared" si="13"/>
        <v>26.923076923076898</v>
      </c>
      <c r="E233" s="160">
        <v>232</v>
      </c>
      <c r="G233" s="168"/>
      <c r="H233" s="133"/>
      <c r="K233" s="193">
        <v>3321</v>
      </c>
      <c r="L233" s="188" t="s">
        <v>477</v>
      </c>
      <c r="M233" s="191">
        <v>0.13223140495867799</v>
      </c>
      <c r="O233" s="168"/>
    </row>
    <row r="234" spans="1:15" x14ac:dyDescent="0.25">
      <c r="A234" s="21" t="s">
        <v>463</v>
      </c>
      <c r="B234" s="21" t="s">
        <v>815</v>
      </c>
      <c r="C234" s="72">
        <f t="shared" si="12"/>
        <v>0.27631578947368401</v>
      </c>
      <c r="D234" s="74">
        <f t="shared" si="13"/>
        <v>27.6315789473684</v>
      </c>
      <c r="E234" s="160">
        <v>233</v>
      </c>
      <c r="G234" s="168"/>
      <c r="H234" s="133"/>
      <c r="K234" s="193">
        <v>3324</v>
      </c>
      <c r="L234" s="188" t="s">
        <v>479</v>
      </c>
      <c r="M234" s="191">
        <v>0.12</v>
      </c>
      <c r="O234" s="168"/>
    </row>
    <row r="235" spans="1:15" x14ac:dyDescent="0.25">
      <c r="A235" s="21" t="s">
        <v>268</v>
      </c>
      <c r="B235" s="21" t="s">
        <v>815</v>
      </c>
      <c r="C235" s="72">
        <f t="shared" si="12"/>
        <v>0.28110599078340998</v>
      </c>
      <c r="D235" s="74">
        <f t="shared" si="13"/>
        <v>28.110599078340996</v>
      </c>
      <c r="E235" s="160">
        <v>234</v>
      </c>
      <c r="G235" s="168"/>
      <c r="H235" s="133"/>
      <c r="K235" s="193">
        <v>3325</v>
      </c>
      <c r="L235" s="188" t="s">
        <v>481</v>
      </c>
      <c r="M235" s="191">
        <v>0.163636363636364</v>
      </c>
      <c r="O235" s="168"/>
    </row>
    <row r="236" spans="1:15" x14ac:dyDescent="0.25">
      <c r="A236" s="21" t="s">
        <v>369</v>
      </c>
      <c r="B236" s="21" t="s">
        <v>815</v>
      </c>
      <c r="C236" s="72">
        <f t="shared" si="12"/>
        <v>0.281481481481482</v>
      </c>
      <c r="D236" s="74">
        <f t="shared" si="13"/>
        <v>28.148148148148199</v>
      </c>
      <c r="E236" s="160">
        <v>235</v>
      </c>
      <c r="G236" s="168"/>
      <c r="H236" s="133"/>
      <c r="K236" s="193">
        <v>3326</v>
      </c>
      <c r="L236" s="188" t="s">
        <v>483</v>
      </c>
      <c r="M236" s="191">
        <v>0.138461538461538</v>
      </c>
      <c r="O236" s="168"/>
    </row>
    <row r="237" spans="1:15" x14ac:dyDescent="0.25">
      <c r="A237" s="21" t="s">
        <v>459</v>
      </c>
      <c r="B237" s="21" t="s">
        <v>815</v>
      </c>
      <c r="C237" s="72">
        <f t="shared" si="12"/>
        <v>0.28472222222222199</v>
      </c>
      <c r="D237" s="74">
        <f t="shared" si="13"/>
        <v>28.4722222222222</v>
      </c>
      <c r="E237" s="160">
        <v>236</v>
      </c>
      <c r="G237" s="168"/>
      <c r="H237" s="133"/>
      <c r="K237" s="193">
        <v>3330</v>
      </c>
      <c r="L237" s="188" t="s">
        <v>485</v>
      </c>
      <c r="M237" s="191">
        <v>5.4545454545454501E-2</v>
      </c>
      <c r="O237" s="168"/>
    </row>
    <row r="238" spans="1:15" x14ac:dyDescent="0.25">
      <c r="A238" s="21" t="s">
        <v>333</v>
      </c>
      <c r="B238" s="21" t="s">
        <v>815</v>
      </c>
      <c r="C238" s="72">
        <f t="shared" si="12"/>
        <v>0.28645833333333298</v>
      </c>
      <c r="D238" s="74">
        <f t="shared" si="13"/>
        <v>28.645833333333297</v>
      </c>
      <c r="E238" s="160">
        <v>237</v>
      </c>
      <c r="G238" s="168"/>
      <c r="H238" s="133"/>
      <c r="K238" s="193">
        <v>3331</v>
      </c>
      <c r="L238" s="188" t="s">
        <v>487</v>
      </c>
      <c r="M238" s="191">
        <v>2.66666666666667E-2</v>
      </c>
      <c r="O238" s="168"/>
    </row>
    <row r="239" spans="1:15" x14ac:dyDescent="0.25">
      <c r="A239" s="21" t="s">
        <v>156</v>
      </c>
      <c r="B239" s="21" t="s">
        <v>815</v>
      </c>
      <c r="C239" s="72">
        <f t="shared" si="12"/>
        <v>0.29055690072639201</v>
      </c>
      <c r="D239" s="74">
        <f t="shared" si="13"/>
        <v>29.055690072639202</v>
      </c>
      <c r="E239" s="160">
        <v>238</v>
      </c>
      <c r="G239" s="168"/>
      <c r="H239" s="133"/>
      <c r="K239" s="193">
        <v>3337</v>
      </c>
      <c r="L239" s="188" t="s">
        <v>489</v>
      </c>
      <c r="M239" s="191">
        <v>8.9285714285714302E-2</v>
      </c>
      <c r="O239" s="168"/>
    </row>
    <row r="240" spans="1:15" x14ac:dyDescent="0.25">
      <c r="A240" s="21" t="s">
        <v>200</v>
      </c>
      <c r="B240" s="21" t="s">
        <v>815</v>
      </c>
      <c r="C240" s="72">
        <f t="shared" si="12"/>
        <v>0.296296296296296</v>
      </c>
      <c r="D240" s="74">
        <f t="shared" si="13"/>
        <v>29.629629629629601</v>
      </c>
      <c r="E240" s="160">
        <v>239</v>
      </c>
      <c r="G240" s="168"/>
      <c r="H240" s="133"/>
      <c r="K240" s="193">
        <v>3342</v>
      </c>
      <c r="L240" s="188" t="s">
        <v>491</v>
      </c>
      <c r="M240" s="191">
        <v>7.1428571428571397E-2</v>
      </c>
      <c r="O240" s="168"/>
    </row>
    <row r="241" spans="1:15" x14ac:dyDescent="0.25">
      <c r="A241" s="21" t="s">
        <v>42</v>
      </c>
      <c r="B241" s="21" t="s">
        <v>815</v>
      </c>
      <c r="C241" s="72">
        <f t="shared" si="12"/>
        <v>0.30188679245283001</v>
      </c>
      <c r="D241" s="74">
        <f t="shared" si="13"/>
        <v>30.188679245283002</v>
      </c>
      <c r="E241" s="160">
        <v>240</v>
      </c>
      <c r="G241" s="168"/>
      <c r="H241" s="133"/>
      <c r="K241" s="193">
        <v>3502</v>
      </c>
      <c r="L241" s="188" t="s">
        <v>493</v>
      </c>
      <c r="M241" s="191">
        <v>0.14047619047619</v>
      </c>
      <c r="O241" s="168"/>
    </row>
    <row r="242" spans="1:15" x14ac:dyDescent="0.25">
      <c r="A242" s="21" t="s">
        <v>174</v>
      </c>
      <c r="B242" s="21" t="s">
        <v>815</v>
      </c>
      <c r="C242" s="72">
        <f t="shared" si="12"/>
        <v>0.30588235294117599</v>
      </c>
      <c r="D242" s="74">
        <f t="shared" si="13"/>
        <v>30.588235294117599</v>
      </c>
      <c r="E242" s="160">
        <v>241</v>
      </c>
      <c r="G242" s="168"/>
      <c r="H242" s="133"/>
      <c r="K242" s="193">
        <v>3523</v>
      </c>
      <c r="L242" s="188" t="s">
        <v>495</v>
      </c>
      <c r="M242" s="191">
        <v>5.1162790697674397E-2</v>
      </c>
      <c r="O242" s="168"/>
    </row>
    <row r="243" spans="1:15" x14ac:dyDescent="0.25">
      <c r="A243" s="21" t="s">
        <v>158</v>
      </c>
      <c r="B243" s="21" t="s">
        <v>815</v>
      </c>
      <c r="C243" s="72">
        <f t="shared" si="12"/>
        <v>0.30690537084399</v>
      </c>
      <c r="D243" s="74">
        <f t="shared" si="13"/>
        <v>30.690537084399001</v>
      </c>
      <c r="E243" s="160">
        <v>242</v>
      </c>
      <c r="G243" s="168"/>
      <c r="H243" s="133"/>
      <c r="K243" s="193">
        <v>3538</v>
      </c>
      <c r="L243" s="188" t="s">
        <v>497</v>
      </c>
      <c r="M243" s="191">
        <v>0.247706422018349</v>
      </c>
      <c r="O243" s="168"/>
    </row>
    <row r="244" spans="1:15" x14ac:dyDescent="0.25">
      <c r="A244" s="21" t="s">
        <v>104</v>
      </c>
      <c r="B244" s="21" t="s">
        <v>815</v>
      </c>
      <c r="C244" s="72">
        <f t="shared" si="12"/>
        <v>0.30898876404494402</v>
      </c>
      <c r="D244" s="74">
        <f t="shared" si="13"/>
        <v>30.898876404494402</v>
      </c>
      <c r="E244" s="160">
        <v>243</v>
      </c>
      <c r="G244" s="168"/>
      <c r="H244" s="133"/>
      <c r="K244" s="193">
        <v>3540</v>
      </c>
      <c r="L244" s="188" t="s">
        <v>499</v>
      </c>
      <c r="M244" s="191">
        <v>0.22077922077922099</v>
      </c>
      <c r="O244" s="168"/>
    </row>
    <row r="245" spans="1:15" x14ac:dyDescent="0.25">
      <c r="A245" s="21" t="s">
        <v>509</v>
      </c>
      <c r="B245" s="21" t="s">
        <v>815</v>
      </c>
      <c r="C245" s="72">
        <f t="shared" si="12"/>
        <v>0.32209737827715401</v>
      </c>
      <c r="D245" s="74">
        <f t="shared" si="13"/>
        <v>32.209737827715401</v>
      </c>
      <c r="E245" s="160">
        <v>244</v>
      </c>
      <c r="G245" s="168"/>
      <c r="H245" s="133"/>
      <c r="K245" s="193">
        <v>3549</v>
      </c>
      <c r="L245" s="188" t="s">
        <v>501</v>
      </c>
      <c r="M245" s="191">
        <v>0.36619718309859201</v>
      </c>
      <c r="O245" s="168"/>
    </row>
    <row r="246" spans="1:15" x14ac:dyDescent="0.25">
      <c r="A246" s="21" t="s">
        <v>266</v>
      </c>
      <c r="B246" s="21" t="s">
        <v>815</v>
      </c>
      <c r="C246" s="72">
        <f t="shared" si="12"/>
        <v>0.32397959183673503</v>
      </c>
      <c r="D246" s="74">
        <f t="shared" si="13"/>
        <v>32.3979591836735</v>
      </c>
      <c r="E246" s="160">
        <v>245</v>
      </c>
      <c r="G246" s="168"/>
      <c r="H246" s="133"/>
      <c r="K246" s="193">
        <v>3551</v>
      </c>
      <c r="L246" s="188" t="s">
        <v>503</v>
      </c>
      <c r="M246" s="191">
        <v>0.46844660194174798</v>
      </c>
      <c r="O246" s="168"/>
    </row>
    <row r="247" spans="1:15" x14ac:dyDescent="0.25">
      <c r="A247" s="21" t="s">
        <v>92</v>
      </c>
      <c r="B247" s="21" t="s">
        <v>815</v>
      </c>
      <c r="C247" s="72">
        <f t="shared" si="12"/>
        <v>0.33333333333333298</v>
      </c>
      <c r="D247" s="74">
        <f t="shared" si="13"/>
        <v>33.3333333333333</v>
      </c>
      <c r="E247" s="160">
        <v>246</v>
      </c>
      <c r="G247" s="168"/>
      <c r="H247" s="133"/>
      <c r="K247" s="193">
        <v>5200</v>
      </c>
      <c r="L247" s="188" t="s">
        <v>505</v>
      </c>
      <c r="M247" s="191">
        <v>0.26433915211970099</v>
      </c>
      <c r="O247" s="168"/>
    </row>
    <row r="248" spans="1:15" x14ac:dyDescent="0.25">
      <c r="A248" s="21" t="s">
        <v>278</v>
      </c>
      <c r="B248" s="21" t="s">
        <v>815</v>
      </c>
      <c r="C248" s="72">
        <f t="shared" si="12"/>
        <v>0.34306569343065701</v>
      </c>
      <c r="D248" s="74">
        <f t="shared" si="13"/>
        <v>34.306569343065703</v>
      </c>
      <c r="E248" s="160">
        <v>247</v>
      </c>
      <c r="G248" s="168"/>
      <c r="H248" s="133"/>
      <c r="K248" s="193">
        <v>5202</v>
      </c>
      <c r="L248" s="188" t="s">
        <v>507</v>
      </c>
      <c r="M248" s="191">
        <v>0.06</v>
      </c>
      <c r="O248" s="168"/>
    </row>
    <row r="249" spans="1:15" x14ac:dyDescent="0.25">
      <c r="A249" s="21" t="s">
        <v>471</v>
      </c>
      <c r="B249" s="21" t="s">
        <v>815</v>
      </c>
      <c r="C249" s="72">
        <f t="shared" si="12"/>
        <v>0.35121951219512199</v>
      </c>
      <c r="D249" s="74">
        <f t="shared" si="13"/>
        <v>35.121951219512198</v>
      </c>
      <c r="E249" s="160">
        <v>248</v>
      </c>
      <c r="G249" s="168"/>
      <c r="H249" s="133"/>
      <c r="K249" s="193">
        <v>5204</v>
      </c>
      <c r="L249" s="188" t="s">
        <v>509</v>
      </c>
      <c r="M249" s="191">
        <v>0.32209737827715401</v>
      </c>
      <c r="O249" s="168"/>
    </row>
    <row r="250" spans="1:15" x14ac:dyDescent="0.25">
      <c r="A250" s="21" t="s">
        <v>513</v>
      </c>
      <c r="B250" s="21" t="s">
        <v>815</v>
      </c>
      <c r="C250" s="72">
        <f t="shared" si="12"/>
        <v>0.35820895522388102</v>
      </c>
      <c r="D250" s="74">
        <f t="shared" si="13"/>
        <v>35.820895522388099</v>
      </c>
      <c r="E250" s="160">
        <v>249</v>
      </c>
      <c r="G250" s="168"/>
      <c r="H250" s="133"/>
      <c r="K250" s="193">
        <v>5207</v>
      </c>
      <c r="L250" s="188" t="s">
        <v>511</v>
      </c>
      <c r="M250" s="191">
        <v>8.1300813008130093E-2</v>
      </c>
      <c r="O250" s="168"/>
    </row>
    <row r="251" spans="1:15" x14ac:dyDescent="0.25">
      <c r="A251" s="21" t="s">
        <v>176</v>
      </c>
      <c r="B251" s="21" t="s">
        <v>815</v>
      </c>
      <c r="C251" s="72">
        <f t="shared" si="12"/>
        <v>0.36046511627907002</v>
      </c>
      <c r="D251" s="74">
        <f t="shared" si="13"/>
        <v>36.046511627907002</v>
      </c>
      <c r="E251" s="160">
        <v>250</v>
      </c>
      <c r="G251" s="168"/>
      <c r="H251" s="133"/>
      <c r="K251" s="193">
        <v>5208</v>
      </c>
      <c r="L251" s="188" t="s">
        <v>513</v>
      </c>
      <c r="M251" s="191">
        <v>0.35820895522388102</v>
      </c>
      <c r="O251" s="168"/>
    </row>
    <row r="252" spans="1:15" x14ac:dyDescent="0.25">
      <c r="A252" s="21" t="s">
        <v>501</v>
      </c>
      <c r="B252" s="21" t="s">
        <v>815</v>
      </c>
      <c r="C252" s="72">
        <f t="shared" si="12"/>
        <v>0.36619718309859201</v>
      </c>
      <c r="D252" s="74">
        <f t="shared" si="13"/>
        <v>36.619718309859202</v>
      </c>
      <c r="E252" s="160">
        <v>251</v>
      </c>
      <c r="G252" s="168"/>
      <c r="H252" s="133"/>
      <c r="K252" s="193">
        <v>5211</v>
      </c>
      <c r="L252" s="188" t="s">
        <v>515</v>
      </c>
      <c r="M252" s="191">
        <v>0.122171945701357</v>
      </c>
      <c r="O252" s="168"/>
    </row>
    <row r="253" spans="1:15" x14ac:dyDescent="0.25">
      <c r="A253" s="21" t="s">
        <v>419</v>
      </c>
      <c r="B253" s="21" t="s">
        <v>815</v>
      </c>
      <c r="C253" s="72">
        <f t="shared" si="12"/>
        <v>0.370149253731343</v>
      </c>
      <c r="D253" s="74">
        <f t="shared" si="13"/>
        <v>37.014925373134297</v>
      </c>
      <c r="E253" s="160">
        <v>252</v>
      </c>
      <c r="G253" s="168"/>
      <c r="H253" s="133"/>
      <c r="K253" s="189"/>
      <c r="L253" s="189"/>
      <c r="M253" s="192"/>
      <c r="O253" s="168"/>
    </row>
    <row r="254" spans="1:15" x14ac:dyDescent="0.25">
      <c r="A254" s="21" t="s">
        <v>120</v>
      </c>
      <c r="B254" s="21" t="s">
        <v>815</v>
      </c>
      <c r="C254" s="72">
        <f t="shared" si="12"/>
        <v>0.37745098039215702</v>
      </c>
      <c r="D254" s="74">
        <f t="shared" si="13"/>
        <v>37.745098039215705</v>
      </c>
      <c r="E254" s="160">
        <v>253</v>
      </c>
      <c r="G254" s="168"/>
      <c r="H254" s="133"/>
      <c r="K254" s="193">
        <v>4019</v>
      </c>
      <c r="L254" s="188" t="s">
        <v>517</v>
      </c>
      <c r="M254" s="191">
        <v>0.156842105263158</v>
      </c>
      <c r="O254" s="168"/>
    </row>
    <row r="255" spans="1:15" x14ac:dyDescent="0.25">
      <c r="A255" s="21" t="s">
        <v>186</v>
      </c>
      <c r="B255" s="21" t="s">
        <v>815</v>
      </c>
      <c r="C255" s="72">
        <f t="shared" si="12"/>
        <v>0.386740331491713</v>
      </c>
      <c r="D255" s="74">
        <f t="shared" si="13"/>
        <v>38.674033149171301</v>
      </c>
      <c r="E255" s="160">
        <v>254</v>
      </c>
      <c r="G255" s="168"/>
      <c r="H255" s="133"/>
      <c r="K255" s="193">
        <v>4057</v>
      </c>
      <c r="L255" s="188" t="s">
        <v>519</v>
      </c>
      <c r="M255" s="191">
        <v>0.17049180327868901</v>
      </c>
      <c r="O255" s="168"/>
    </row>
    <row r="256" spans="1:15" x14ac:dyDescent="0.25">
      <c r="A256" s="21" t="s">
        <v>218</v>
      </c>
      <c r="B256" s="21" t="s">
        <v>815</v>
      </c>
      <c r="C256" s="72">
        <f t="shared" si="12"/>
        <v>0.38709677419354799</v>
      </c>
      <c r="D256" s="74">
        <f t="shared" si="13"/>
        <v>38.709677419354797</v>
      </c>
      <c r="E256" s="160">
        <v>255</v>
      </c>
      <c r="G256" s="168"/>
      <c r="H256" s="133"/>
      <c r="K256" s="193">
        <v>4173</v>
      </c>
      <c r="L256" s="188" t="s">
        <v>521</v>
      </c>
      <c r="M256" s="191">
        <v>0.19927971188475399</v>
      </c>
      <c r="O256" s="168"/>
    </row>
    <row r="257" spans="1:15" x14ac:dyDescent="0.25">
      <c r="A257" s="21" t="s">
        <v>274</v>
      </c>
      <c r="B257" s="21" t="s">
        <v>815</v>
      </c>
      <c r="C257" s="72">
        <f t="shared" si="12"/>
        <v>0.38871473354232</v>
      </c>
      <c r="D257" s="74">
        <f t="shared" si="13"/>
        <v>38.871473354232002</v>
      </c>
      <c r="E257" s="160">
        <v>256</v>
      </c>
      <c r="G257" s="168"/>
      <c r="H257" s="133"/>
      <c r="K257" s="193">
        <v>4192</v>
      </c>
      <c r="L257" s="188" t="s">
        <v>523</v>
      </c>
      <c r="M257" s="191">
        <v>0.38526315789473697</v>
      </c>
      <c r="O257" s="168"/>
    </row>
    <row r="258" spans="1:15" x14ac:dyDescent="0.25">
      <c r="A258" s="21" t="s">
        <v>240</v>
      </c>
      <c r="B258" s="21" t="s">
        <v>815</v>
      </c>
      <c r="C258" s="72">
        <f t="shared" si="12"/>
        <v>0.39024390243902402</v>
      </c>
      <c r="D258" s="74">
        <f t="shared" si="13"/>
        <v>39.024390243902403</v>
      </c>
      <c r="E258" s="160">
        <v>257</v>
      </c>
      <c r="G258" s="168"/>
      <c r="H258" s="133"/>
      <c r="K258" s="193">
        <v>4195</v>
      </c>
      <c r="L258" s="188" t="s">
        <v>525</v>
      </c>
      <c r="M258" s="191">
        <v>0.44599303135888502</v>
      </c>
      <c r="O258" s="168"/>
    </row>
    <row r="259" spans="1:15" x14ac:dyDescent="0.25">
      <c r="A259" s="21" t="s">
        <v>26</v>
      </c>
      <c r="B259" s="21" t="s">
        <v>815</v>
      </c>
      <c r="C259" s="72">
        <f t="shared" si="12"/>
        <v>0.39100346020761201</v>
      </c>
      <c r="D259" s="74">
        <f t="shared" si="13"/>
        <v>39.100346020761201</v>
      </c>
      <c r="E259" s="160">
        <v>258</v>
      </c>
      <c r="G259" s="168"/>
      <c r="H259" s="133"/>
      <c r="K259" s="193">
        <v>4505</v>
      </c>
      <c r="L259" s="188" t="s">
        <v>527</v>
      </c>
      <c r="M259" s="191">
        <v>0.17612809315866099</v>
      </c>
      <c r="O259" s="168"/>
    </row>
    <row r="260" spans="1:15" x14ac:dyDescent="0.25">
      <c r="A260" s="21" t="s">
        <v>202</v>
      </c>
      <c r="B260" s="21" t="s">
        <v>815</v>
      </c>
      <c r="C260" s="72">
        <f t="shared" si="12"/>
        <v>0.398907103825137</v>
      </c>
      <c r="D260" s="74">
        <f t="shared" si="13"/>
        <v>39.890710382513703</v>
      </c>
      <c r="E260" s="160">
        <v>259</v>
      </c>
      <c r="G260" s="168"/>
      <c r="H260" s="133"/>
      <c r="K260" s="193">
        <v>4509</v>
      </c>
      <c r="L260" s="188" t="s">
        <v>529</v>
      </c>
      <c r="M260" s="191">
        <v>0.13202614379085001</v>
      </c>
      <c r="O260" s="168"/>
    </row>
    <row r="261" spans="1:15" x14ac:dyDescent="0.25">
      <c r="A261" s="21" t="s">
        <v>78</v>
      </c>
      <c r="B261" s="21" t="s">
        <v>815</v>
      </c>
      <c r="C261" s="72">
        <f t="shared" si="12"/>
        <v>0.39903846153846201</v>
      </c>
      <c r="D261" s="74">
        <f t="shared" si="13"/>
        <v>39.903846153846203</v>
      </c>
      <c r="E261" s="160">
        <v>260</v>
      </c>
      <c r="G261" s="168"/>
      <c r="H261" s="133"/>
      <c r="K261" s="193">
        <v>4510</v>
      </c>
      <c r="L261" s="188" t="s">
        <v>531</v>
      </c>
      <c r="M261" s="191">
        <v>0.212719298245614</v>
      </c>
      <c r="O261" s="168"/>
    </row>
    <row r="262" spans="1:15" x14ac:dyDescent="0.25">
      <c r="A262" s="21" t="s">
        <v>128</v>
      </c>
      <c r="B262" s="21" t="s">
        <v>815</v>
      </c>
      <c r="C262" s="72">
        <f t="shared" si="12"/>
        <v>0.40845070422535201</v>
      </c>
      <c r="D262" s="74">
        <f t="shared" si="13"/>
        <v>40.845070422535201</v>
      </c>
      <c r="E262" s="160">
        <v>261</v>
      </c>
      <c r="G262" s="168"/>
      <c r="H262" s="133"/>
      <c r="K262" s="193">
        <v>5404</v>
      </c>
      <c r="L262" s="188" t="s">
        <v>533</v>
      </c>
      <c r="M262" s="191">
        <v>0.13753581661891101</v>
      </c>
      <c r="O262" s="168"/>
    </row>
    <row r="263" spans="1:15" x14ac:dyDescent="0.25">
      <c r="A263" s="21" t="s">
        <v>36</v>
      </c>
      <c r="B263" s="21" t="s">
        <v>815</v>
      </c>
      <c r="C263" s="72">
        <f t="shared" si="12"/>
        <v>0.40909090909090901</v>
      </c>
      <c r="D263" s="74">
        <f t="shared" si="13"/>
        <v>40.909090909090899</v>
      </c>
      <c r="E263" s="160">
        <v>262</v>
      </c>
      <c r="G263" s="168"/>
      <c r="H263" s="133"/>
      <c r="K263" s="193">
        <v>5411</v>
      </c>
      <c r="L263" s="188" t="s">
        <v>535</v>
      </c>
      <c r="M263" s="191">
        <v>9.6188747731397503E-2</v>
      </c>
      <c r="O263" s="168"/>
    </row>
    <row r="264" spans="1:15" x14ac:dyDescent="0.25">
      <c r="A264" s="21" t="s">
        <v>50</v>
      </c>
      <c r="B264" s="21" t="s">
        <v>815</v>
      </c>
      <c r="C264" s="72">
        <f t="shared" ref="C264:C271" si="14">VLOOKUP(A264,$L$3:$M$270,2,FALSE)</f>
        <v>0.41379310344827602</v>
      </c>
      <c r="D264" s="74">
        <f t="shared" ref="D264:D271" si="15">C264*100</f>
        <v>41.379310344827601</v>
      </c>
      <c r="E264" s="160">
        <v>263</v>
      </c>
      <c r="G264" s="168"/>
      <c r="H264" s="133"/>
      <c r="K264" s="179"/>
      <c r="L264" s="179"/>
      <c r="M264" s="180"/>
      <c r="O264" s="168"/>
    </row>
    <row r="265" spans="1:15" x14ac:dyDescent="0.25">
      <c r="A265" s="21" t="s">
        <v>427</v>
      </c>
      <c r="B265" s="21" t="s">
        <v>815</v>
      </c>
      <c r="C265" s="72">
        <f t="shared" si="14"/>
        <v>0.42307692307692302</v>
      </c>
      <c r="D265" s="74">
        <f t="shared" si="15"/>
        <v>42.307692307692299</v>
      </c>
      <c r="E265" s="160">
        <v>264</v>
      </c>
      <c r="G265" s="168"/>
      <c r="H265" s="133"/>
      <c r="K265" s="179"/>
      <c r="L265" s="179"/>
      <c r="M265" s="180"/>
      <c r="O265" s="168"/>
    </row>
    <row r="266" spans="1:15" x14ac:dyDescent="0.25">
      <c r="A266" s="21" t="s">
        <v>503</v>
      </c>
      <c r="B266" s="21" t="s">
        <v>815</v>
      </c>
      <c r="C266" s="72">
        <f t="shared" si="14"/>
        <v>0.46844660194174798</v>
      </c>
      <c r="D266" s="74">
        <f t="shared" si="15"/>
        <v>46.8446601941748</v>
      </c>
      <c r="E266" s="160">
        <v>265</v>
      </c>
      <c r="G266" s="168"/>
      <c r="H266" s="133"/>
      <c r="K266" s="179"/>
      <c r="L266" s="179"/>
      <c r="M266" s="180"/>
      <c r="O266" s="168"/>
    </row>
    <row r="267" spans="1:15" x14ac:dyDescent="0.25">
      <c r="A267" s="21" t="s">
        <v>312</v>
      </c>
      <c r="B267" s="21" t="s">
        <v>815</v>
      </c>
      <c r="C267" s="72">
        <f t="shared" si="14"/>
        <v>0.47674418604651198</v>
      </c>
      <c r="D267" s="74">
        <f t="shared" si="15"/>
        <v>47.674418604651194</v>
      </c>
      <c r="E267" s="160">
        <v>266</v>
      </c>
      <c r="G267" s="168"/>
      <c r="H267" s="133"/>
      <c r="K267" s="179"/>
      <c r="L267" s="179"/>
      <c r="M267" s="180"/>
      <c r="O267" s="168"/>
    </row>
    <row r="268" spans="1:15" x14ac:dyDescent="0.25">
      <c r="A268" s="21" t="s">
        <v>214</v>
      </c>
      <c r="B268" s="21" t="s">
        <v>815</v>
      </c>
      <c r="C268" s="72">
        <f t="shared" si="14"/>
        <v>0.48214285714285698</v>
      </c>
      <c r="D268" s="74">
        <f t="shared" si="15"/>
        <v>48.214285714285701</v>
      </c>
      <c r="E268" s="160">
        <v>267</v>
      </c>
      <c r="G268" s="168"/>
      <c r="H268" s="133"/>
      <c r="K268" s="179"/>
      <c r="L268" s="179"/>
      <c r="M268" s="180"/>
      <c r="O268" s="168"/>
    </row>
    <row r="269" spans="1:15" x14ac:dyDescent="0.25">
      <c r="A269" s="21" t="s">
        <v>431</v>
      </c>
      <c r="B269" s="21" t="s">
        <v>815</v>
      </c>
      <c r="C269" s="72">
        <f t="shared" si="14"/>
        <v>0.5</v>
      </c>
      <c r="D269" s="74">
        <f t="shared" si="15"/>
        <v>50</v>
      </c>
      <c r="E269" s="160">
        <v>268</v>
      </c>
      <c r="G269" s="168"/>
      <c r="H269" s="133"/>
      <c r="K269" s="179"/>
      <c r="L269" s="179"/>
      <c r="M269" s="180"/>
      <c r="O269" s="168"/>
    </row>
    <row r="270" spans="1:15" x14ac:dyDescent="0.25">
      <c r="A270" s="21" t="s">
        <v>48</v>
      </c>
      <c r="B270" s="21" t="s">
        <v>815</v>
      </c>
      <c r="C270" s="72">
        <f t="shared" si="14"/>
        <v>0.53271028037383195</v>
      </c>
      <c r="D270" s="74">
        <f t="shared" si="15"/>
        <v>53.271028037383196</v>
      </c>
      <c r="E270" s="160">
        <v>269</v>
      </c>
      <c r="G270" s="168"/>
      <c r="H270" s="133"/>
      <c r="K270" s="179"/>
      <c r="L270" s="179"/>
      <c r="M270" s="180"/>
      <c r="O270" s="168"/>
    </row>
    <row r="271" spans="1:15" x14ac:dyDescent="0.25">
      <c r="A271" s="21" t="s">
        <v>198</v>
      </c>
      <c r="B271" s="21" t="s">
        <v>815</v>
      </c>
      <c r="C271" s="72">
        <f t="shared" si="14"/>
        <v>0.55737704918032804</v>
      </c>
      <c r="D271" s="74">
        <f t="shared" si="15"/>
        <v>55.737704918032804</v>
      </c>
      <c r="E271" s="160">
        <v>270</v>
      </c>
      <c r="G271" s="168"/>
      <c r="H271" s="133"/>
      <c r="K271" s="179"/>
      <c r="L271" s="179"/>
      <c r="M271" s="180"/>
      <c r="O271" s="168"/>
    </row>
    <row r="272" spans="1:15" x14ac:dyDescent="0.25">
      <c r="C272" s="72"/>
      <c r="D272" s="74"/>
      <c r="E272" s="160">
        <v>271</v>
      </c>
      <c r="G272" s="168"/>
      <c r="H272" s="133"/>
      <c r="K272" s="179"/>
      <c r="L272" s="179"/>
      <c r="M272" s="180"/>
      <c r="O272" s="168"/>
    </row>
    <row r="273" spans="1:15" x14ac:dyDescent="0.25">
      <c r="C273" s="72"/>
      <c r="D273" s="74"/>
      <c r="E273" s="160">
        <v>272</v>
      </c>
      <c r="G273" s="168"/>
      <c r="H273" s="133"/>
      <c r="K273" s="179"/>
      <c r="L273" s="179"/>
      <c r="M273" s="180"/>
      <c r="O273" s="168"/>
    </row>
    <row r="274" spans="1:15" x14ac:dyDescent="0.25">
      <c r="C274" s="72"/>
      <c r="D274" s="74"/>
      <c r="E274" s="160">
        <v>273</v>
      </c>
      <c r="G274" s="168"/>
      <c r="H274" s="133"/>
      <c r="K274" s="179"/>
      <c r="L274" s="179"/>
      <c r="M274" s="180"/>
      <c r="O274" s="168"/>
    </row>
    <row r="275" spans="1:15" x14ac:dyDescent="0.25">
      <c r="C275" s="72"/>
      <c r="D275" s="74"/>
      <c r="E275" s="160">
        <v>274</v>
      </c>
      <c r="G275" s="168"/>
      <c r="H275" s="133"/>
    </row>
    <row r="276" spans="1:15" x14ac:dyDescent="0.25">
      <c r="C276" s="72"/>
      <c r="D276" s="74"/>
      <c r="E276" s="160">
        <v>275</v>
      </c>
      <c r="G276" s="168"/>
      <c r="H276" s="133"/>
    </row>
    <row r="277" spans="1:15" x14ac:dyDescent="0.25">
      <c r="C277" s="72"/>
      <c r="D277" s="74"/>
      <c r="E277" s="160">
        <v>276</v>
      </c>
      <c r="G277" s="168"/>
      <c r="H277" s="133"/>
    </row>
    <row r="278" spans="1:15" x14ac:dyDescent="0.25">
      <c r="C278" s="72"/>
      <c r="D278" s="74"/>
      <c r="E278" s="160">
        <v>277</v>
      </c>
      <c r="G278" s="168"/>
      <c r="H278" s="133"/>
    </row>
    <row r="279" spans="1:15" x14ac:dyDescent="0.25">
      <c r="A279" s="21" t="s">
        <v>535</v>
      </c>
      <c r="B279" s="21" t="s">
        <v>816</v>
      </c>
      <c r="C279" s="72">
        <f t="shared" ref="C279:C288" si="16">VLOOKUP(A279,$L$3:$M$270,2,FALSE)</f>
        <v>9.6188747731397503E-2</v>
      </c>
      <c r="D279" s="74">
        <f t="shared" ref="D279:D288" si="17">C279*100</f>
        <v>9.6188747731397495</v>
      </c>
      <c r="E279" s="160">
        <v>278</v>
      </c>
      <c r="G279" s="168"/>
      <c r="H279" s="133"/>
    </row>
    <row r="280" spans="1:15" x14ac:dyDescent="0.25">
      <c r="A280" s="21" t="s">
        <v>529</v>
      </c>
      <c r="B280" s="21" t="s">
        <v>816</v>
      </c>
      <c r="C280" s="72">
        <f t="shared" si="16"/>
        <v>0.13202614379085001</v>
      </c>
      <c r="D280" s="74">
        <f t="shared" si="17"/>
        <v>13.202614379085</v>
      </c>
      <c r="E280" s="160">
        <v>279</v>
      </c>
      <c r="G280" s="168"/>
      <c r="H280" s="133"/>
    </row>
    <row r="281" spans="1:15" x14ac:dyDescent="0.25">
      <c r="A281" s="21" t="s">
        <v>533</v>
      </c>
      <c r="B281" s="21" t="s">
        <v>816</v>
      </c>
      <c r="C281" s="72">
        <f t="shared" si="16"/>
        <v>0.13753581661891101</v>
      </c>
      <c r="D281" s="74">
        <f t="shared" si="17"/>
        <v>13.753581661891101</v>
      </c>
      <c r="E281" s="160">
        <v>280</v>
      </c>
      <c r="G281" s="168"/>
      <c r="H281" s="133"/>
    </row>
    <row r="282" spans="1:15" x14ac:dyDescent="0.25">
      <c r="A282" s="21" t="s">
        <v>517</v>
      </c>
      <c r="B282" s="21" t="s">
        <v>816</v>
      </c>
      <c r="C282" s="72">
        <f t="shared" si="16"/>
        <v>0.156842105263158</v>
      </c>
      <c r="D282" s="74">
        <f t="shared" si="17"/>
        <v>15.6842105263158</v>
      </c>
      <c r="E282" s="160">
        <v>281</v>
      </c>
      <c r="G282" s="168"/>
      <c r="H282" s="133"/>
    </row>
    <row r="283" spans="1:15" x14ac:dyDescent="0.25">
      <c r="A283" s="21" t="s">
        <v>519</v>
      </c>
      <c r="B283" s="21" t="s">
        <v>816</v>
      </c>
      <c r="C283" s="72">
        <f t="shared" si="16"/>
        <v>0.17049180327868901</v>
      </c>
      <c r="D283" s="74">
        <f t="shared" si="17"/>
        <v>17.0491803278689</v>
      </c>
      <c r="E283" s="160">
        <v>282</v>
      </c>
      <c r="G283" s="168"/>
      <c r="H283" s="133"/>
    </row>
    <row r="284" spans="1:15" x14ac:dyDescent="0.25">
      <c r="A284" s="21" t="s">
        <v>527</v>
      </c>
      <c r="B284" s="21" t="s">
        <v>816</v>
      </c>
      <c r="C284" s="72">
        <f t="shared" si="16"/>
        <v>0.17612809315866099</v>
      </c>
      <c r="D284" s="74">
        <f t="shared" si="17"/>
        <v>17.612809315866098</v>
      </c>
      <c r="E284" s="160">
        <v>283</v>
      </c>
      <c r="G284" s="168"/>
      <c r="H284" s="133"/>
    </row>
    <row r="285" spans="1:15" x14ac:dyDescent="0.25">
      <c r="A285" s="21" t="s">
        <v>521</v>
      </c>
      <c r="B285" s="21" t="s">
        <v>816</v>
      </c>
      <c r="C285" s="72">
        <f t="shared" si="16"/>
        <v>0.19927971188475399</v>
      </c>
      <c r="D285" s="74">
        <f t="shared" si="17"/>
        <v>19.9279711884754</v>
      </c>
      <c r="E285" s="160">
        <v>284</v>
      </c>
      <c r="G285" s="168"/>
      <c r="H285" s="133"/>
    </row>
    <row r="286" spans="1:15" x14ac:dyDescent="0.25">
      <c r="A286" s="21" t="s">
        <v>531</v>
      </c>
      <c r="B286" s="21" t="s">
        <v>816</v>
      </c>
      <c r="C286" s="72">
        <f t="shared" si="16"/>
        <v>0.212719298245614</v>
      </c>
      <c r="D286" s="74">
        <f t="shared" si="17"/>
        <v>21.271929824561401</v>
      </c>
      <c r="E286" s="160">
        <v>285</v>
      </c>
      <c r="G286" s="168"/>
      <c r="H286" s="133"/>
    </row>
    <row r="287" spans="1:15" x14ac:dyDescent="0.25">
      <c r="A287" s="21" t="s">
        <v>523</v>
      </c>
      <c r="B287" s="21" t="s">
        <v>816</v>
      </c>
      <c r="C287" s="72">
        <f t="shared" si="16"/>
        <v>0.38526315789473697</v>
      </c>
      <c r="D287" s="74">
        <f t="shared" si="17"/>
        <v>38.526315789473699</v>
      </c>
      <c r="E287" s="160">
        <v>286</v>
      </c>
      <c r="G287" s="168"/>
      <c r="H287" s="133"/>
    </row>
    <row r="288" spans="1:15" x14ac:dyDescent="0.25">
      <c r="A288" s="21" t="s">
        <v>525</v>
      </c>
      <c r="B288" s="21" t="s">
        <v>816</v>
      </c>
      <c r="C288" s="72">
        <f t="shared" si="16"/>
        <v>0.44599303135888502</v>
      </c>
      <c r="D288" s="74">
        <f t="shared" si="17"/>
        <v>44.599303135888505</v>
      </c>
      <c r="E288" s="160">
        <v>287</v>
      </c>
      <c r="G288" s="168"/>
      <c r="H288" s="133"/>
    </row>
    <row r="289" spans="1:8" x14ac:dyDescent="0.25">
      <c r="E289" s="160">
        <v>288</v>
      </c>
      <c r="G289" s="168"/>
      <c r="H289" s="133"/>
    </row>
    <row r="290" spans="1:8" x14ac:dyDescent="0.25">
      <c r="E290" s="160">
        <v>289</v>
      </c>
      <c r="G290" s="168"/>
      <c r="H290" s="133"/>
    </row>
    <row r="291" spans="1:8" x14ac:dyDescent="0.25">
      <c r="E291" s="160">
        <v>290</v>
      </c>
      <c r="G291" s="168"/>
      <c r="H291" s="133"/>
    </row>
    <row r="292" spans="1:8" x14ac:dyDescent="0.25">
      <c r="A292" s="9" t="s">
        <v>1282</v>
      </c>
      <c r="E292" s="160">
        <v>291</v>
      </c>
      <c r="G292" s="168"/>
      <c r="H292" s="133"/>
    </row>
    <row r="293" spans="1:8" x14ac:dyDescent="0.25">
      <c r="A293" s="160" t="s">
        <v>823</v>
      </c>
      <c r="B293" s="160"/>
      <c r="C293" s="183"/>
      <c r="D293" s="186">
        <f>AVERAGE(D2:D48)</f>
        <v>30.046680737238617</v>
      </c>
      <c r="E293" s="160">
        <v>292</v>
      </c>
      <c r="G293" s="168"/>
      <c r="H293" s="133"/>
    </row>
    <row r="294" spans="1:8" x14ac:dyDescent="0.25">
      <c r="A294" s="160" t="s">
        <v>824</v>
      </c>
      <c r="B294" s="160"/>
      <c r="C294" s="183"/>
      <c r="D294" s="186">
        <f>AVERAGE(D59:D93)</f>
        <v>32.810936475465759</v>
      </c>
      <c r="E294" s="160">
        <v>293</v>
      </c>
      <c r="G294" s="168"/>
      <c r="H294" s="133"/>
    </row>
    <row r="295" spans="1:8" x14ac:dyDescent="0.25">
      <c r="A295" s="160" t="s">
        <v>815</v>
      </c>
      <c r="B295" s="160"/>
      <c r="C295" s="183"/>
      <c r="D295" s="186">
        <f>AVERAGE(D104:D271)</f>
        <v>19.443951716567327</v>
      </c>
      <c r="E295" s="160">
        <v>294</v>
      </c>
      <c r="G295" s="168"/>
      <c r="H295" s="133"/>
    </row>
    <row r="296" spans="1:8" x14ac:dyDescent="0.25">
      <c r="A296" s="160" t="s">
        <v>836</v>
      </c>
      <c r="B296" s="160"/>
      <c r="C296" s="183"/>
      <c r="D296" s="186">
        <f>AVERAGE(D279:D288)</f>
        <v>21.124679092256564</v>
      </c>
      <c r="E296" s="160">
        <v>295</v>
      </c>
      <c r="G296" s="168"/>
      <c r="H296" s="133"/>
    </row>
    <row r="297" spans="1:8" x14ac:dyDescent="0.25">
      <c r="E297" s="160">
        <v>296</v>
      </c>
      <c r="G297" s="168"/>
      <c r="H297" s="133"/>
    </row>
    <row r="298" spans="1:8" x14ac:dyDescent="0.25">
      <c r="E298" s="160">
        <v>297</v>
      </c>
      <c r="G298" s="168"/>
      <c r="H298" s="133"/>
    </row>
    <row r="299" spans="1:8" x14ac:dyDescent="0.25">
      <c r="E299" s="160">
        <v>298</v>
      </c>
      <c r="G299" s="168"/>
      <c r="H299" s="133"/>
    </row>
    <row r="300" spans="1:8" x14ac:dyDescent="0.25">
      <c r="E300" s="160">
        <v>299</v>
      </c>
      <c r="G300" s="168"/>
      <c r="H300" s="133"/>
    </row>
    <row r="301" spans="1:8" x14ac:dyDescent="0.25">
      <c r="E301" s="160">
        <v>300</v>
      </c>
      <c r="G301" s="168"/>
      <c r="H301" s="133"/>
    </row>
    <row r="302" spans="1:8" x14ac:dyDescent="0.25">
      <c r="E302" s="160">
        <v>301</v>
      </c>
      <c r="G302" s="168"/>
      <c r="H302" s="133"/>
    </row>
    <row r="303" spans="1:8" x14ac:dyDescent="0.25">
      <c r="E303" s="160">
        <v>302</v>
      </c>
      <c r="G303" s="168"/>
      <c r="H303" s="133"/>
    </row>
    <row r="304" spans="1:8" x14ac:dyDescent="0.25">
      <c r="E304" s="160">
        <v>303</v>
      </c>
      <c r="G304" s="168"/>
      <c r="H304" s="133"/>
    </row>
    <row r="305" spans="5:8" x14ac:dyDescent="0.25">
      <c r="E305" s="160">
        <v>304</v>
      </c>
      <c r="G305" s="168"/>
      <c r="H305" s="133"/>
    </row>
    <row r="306" spans="5:8" x14ac:dyDescent="0.25">
      <c r="E306" s="160">
        <v>305</v>
      </c>
      <c r="G306" s="168"/>
      <c r="H306" s="133"/>
    </row>
    <row r="307" spans="5:8" x14ac:dyDescent="0.25">
      <c r="E307" s="160">
        <v>306</v>
      </c>
      <c r="G307" s="168"/>
      <c r="H307" s="133"/>
    </row>
    <row r="308" spans="5:8" x14ac:dyDescent="0.25">
      <c r="E308" s="160">
        <v>307</v>
      </c>
      <c r="G308" s="168"/>
      <c r="H308" s="133"/>
    </row>
    <row r="309" spans="5:8" x14ac:dyDescent="0.25">
      <c r="E309" s="160">
        <v>308</v>
      </c>
      <c r="G309" s="168"/>
      <c r="H309" s="133"/>
    </row>
    <row r="310" spans="5:8" x14ac:dyDescent="0.25">
      <c r="E310" s="160">
        <v>309</v>
      </c>
      <c r="G310" s="168"/>
      <c r="H310" s="133"/>
    </row>
    <row r="311" spans="5:8" x14ac:dyDescent="0.25">
      <c r="E311" s="160">
        <v>310</v>
      </c>
      <c r="G311" s="168"/>
      <c r="H311" s="133"/>
    </row>
    <row r="312" spans="5:8" x14ac:dyDescent="0.25">
      <c r="E312" s="160">
        <v>311</v>
      </c>
      <c r="G312" s="160"/>
      <c r="H312" s="133"/>
    </row>
    <row r="313" spans="5:8" x14ac:dyDescent="0.25">
      <c r="E313" s="160">
        <v>312</v>
      </c>
      <c r="G313" s="160"/>
      <c r="H313" s="133"/>
    </row>
    <row r="314" spans="5:8" x14ac:dyDescent="0.25">
      <c r="E314" s="160">
        <v>313</v>
      </c>
      <c r="G314" s="160"/>
      <c r="H314" s="133"/>
    </row>
    <row r="315" spans="5:8" x14ac:dyDescent="0.25">
      <c r="E315" s="160">
        <v>314</v>
      </c>
      <c r="G315" s="160"/>
      <c r="H315" s="133"/>
    </row>
    <row r="316" spans="5:8" x14ac:dyDescent="0.25">
      <c r="E316" s="160">
        <v>315</v>
      </c>
      <c r="G316" s="160"/>
      <c r="H316" s="133"/>
    </row>
    <row r="317" spans="5:8" x14ac:dyDescent="0.25">
      <c r="E317" s="160">
        <v>316</v>
      </c>
      <c r="G317" s="160"/>
      <c r="H317" s="133"/>
    </row>
    <row r="318" spans="5:8" x14ac:dyDescent="0.25">
      <c r="E318" s="160">
        <v>317</v>
      </c>
      <c r="G318" s="160"/>
      <c r="H318" s="133"/>
    </row>
    <row r="319" spans="5:8" x14ac:dyDescent="0.25">
      <c r="E319" s="160">
        <v>318</v>
      </c>
      <c r="G319" s="160"/>
      <c r="H319" s="133"/>
    </row>
    <row r="320" spans="5:8" x14ac:dyDescent="0.25">
      <c r="E320" s="160">
        <v>319</v>
      </c>
      <c r="G320" s="160"/>
      <c r="H320" s="133"/>
    </row>
    <row r="321" spans="5:8" x14ac:dyDescent="0.25">
      <c r="E321" s="160">
        <v>320</v>
      </c>
      <c r="G321" s="160"/>
      <c r="H321" s="133"/>
    </row>
    <row r="322" spans="5:8" x14ac:dyDescent="0.25">
      <c r="E322" s="160">
        <v>321</v>
      </c>
      <c r="G322" s="160"/>
      <c r="H322" s="133"/>
    </row>
    <row r="323" spans="5:8" x14ac:dyDescent="0.25">
      <c r="E323" s="160">
        <v>322</v>
      </c>
      <c r="G323" s="160"/>
      <c r="H323" s="133"/>
    </row>
    <row r="324" spans="5:8" x14ac:dyDescent="0.25">
      <c r="E324" s="160">
        <v>323</v>
      </c>
      <c r="G324" s="160"/>
      <c r="H324" s="133"/>
    </row>
    <row r="325" spans="5:8" x14ac:dyDescent="0.25">
      <c r="E325" s="160">
        <v>324</v>
      </c>
      <c r="G325" s="160"/>
      <c r="H325" s="133"/>
    </row>
    <row r="326" spans="5:8" x14ac:dyDescent="0.25">
      <c r="E326" s="160">
        <v>325</v>
      </c>
      <c r="G326" s="160"/>
      <c r="H326" s="133"/>
    </row>
    <row r="327" spans="5:8" x14ac:dyDescent="0.25">
      <c r="E327" s="160">
        <v>326</v>
      </c>
      <c r="G327" s="160"/>
      <c r="H327" s="133"/>
    </row>
    <row r="328" spans="5:8" x14ac:dyDescent="0.25">
      <c r="E328" s="160">
        <v>327</v>
      </c>
    </row>
    <row r="329" spans="5:8" x14ac:dyDescent="0.25">
      <c r="E329" s="160">
        <v>328</v>
      </c>
    </row>
    <row r="330" spans="5:8" x14ac:dyDescent="0.25">
      <c r="E330" s="160">
        <v>329</v>
      </c>
    </row>
    <row r="331" spans="5:8" x14ac:dyDescent="0.25">
      <c r="E331" s="160">
        <v>330</v>
      </c>
    </row>
    <row r="332" spans="5:8" x14ac:dyDescent="0.25">
      <c r="E332" s="160">
        <v>331</v>
      </c>
    </row>
    <row r="333" spans="5:8" x14ac:dyDescent="0.25">
      <c r="E333" s="160">
        <v>332</v>
      </c>
    </row>
    <row r="334" spans="5:8" x14ac:dyDescent="0.25">
      <c r="E334" s="160">
        <v>333</v>
      </c>
    </row>
    <row r="335" spans="5:8" x14ac:dyDescent="0.25">
      <c r="E335" s="160">
        <v>334</v>
      </c>
    </row>
    <row r="336" spans="5:8" x14ac:dyDescent="0.25">
      <c r="E336" s="160">
        <v>335</v>
      </c>
    </row>
    <row r="337" spans="5:5" x14ac:dyDescent="0.25">
      <c r="E337" s="160">
        <v>336</v>
      </c>
    </row>
    <row r="338" spans="5:5" x14ac:dyDescent="0.25">
      <c r="E338" s="160">
        <v>337</v>
      </c>
    </row>
    <row r="339" spans="5:5" x14ac:dyDescent="0.25">
      <c r="E339" s="160">
        <v>338</v>
      </c>
    </row>
    <row r="340" spans="5:5" x14ac:dyDescent="0.25">
      <c r="E340" s="160">
        <v>339</v>
      </c>
    </row>
    <row r="341" spans="5:5" x14ac:dyDescent="0.25">
      <c r="E341" s="160">
        <v>340</v>
      </c>
    </row>
  </sheetData>
  <autoFilter ref="A1:I338" xr:uid="{00000000-0009-0000-0000-00000B000000}"/>
  <sortState xmlns:xlrd2="http://schemas.microsoft.com/office/spreadsheetml/2017/richdata2" ref="A279:D288">
    <sortCondition ref="D279:D28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A1:V1022"/>
  <sheetViews>
    <sheetView topLeftCell="A554" workbookViewId="0">
      <selection activeCell="J143" sqref="J143"/>
    </sheetView>
  </sheetViews>
  <sheetFormatPr defaultRowHeight="15" x14ac:dyDescent="0.25"/>
  <cols>
    <col min="3" max="5" width="9.140625" style="21"/>
    <col min="6" max="6" width="17.42578125" customWidth="1"/>
    <col min="7" max="7" width="9.5703125" bestFit="1" customWidth="1"/>
    <col min="9" max="9" width="14" bestFit="1" customWidth="1"/>
    <col min="10" max="10" width="13.140625" customWidth="1"/>
    <col min="12" max="12" width="9.5703125" style="6" bestFit="1" customWidth="1"/>
    <col min="13" max="15" width="9.140625" style="21"/>
    <col min="16" max="16" width="68.5703125" bestFit="1" customWidth="1"/>
  </cols>
  <sheetData>
    <row r="1" spans="1:18" s="21" customFormat="1" ht="18.75" x14ac:dyDescent="0.3">
      <c r="A1" s="204" t="s">
        <v>900</v>
      </c>
      <c r="B1" s="204"/>
      <c r="C1" s="204"/>
      <c r="D1" s="204"/>
      <c r="E1" s="204"/>
      <c r="F1" s="204"/>
      <c r="G1" s="204"/>
      <c r="K1" s="204" t="s">
        <v>902</v>
      </c>
      <c r="L1" s="204"/>
      <c r="M1" s="204"/>
      <c r="N1" s="204"/>
      <c r="O1" s="204"/>
      <c r="P1" s="204"/>
      <c r="Q1" s="204"/>
    </row>
    <row r="2" spans="1:18" x14ac:dyDescent="0.25">
      <c r="A2" s="9" t="s">
        <v>814</v>
      </c>
      <c r="B2" s="9" t="s">
        <v>811</v>
      </c>
      <c r="C2" s="9" t="s">
        <v>834</v>
      </c>
      <c r="D2" s="9" t="s">
        <v>835</v>
      </c>
      <c r="E2" s="9" t="s">
        <v>848</v>
      </c>
      <c r="F2" s="101" t="s">
        <v>901</v>
      </c>
      <c r="G2" s="99"/>
      <c r="H2" s="9"/>
      <c r="I2" s="9"/>
      <c r="J2" s="9"/>
      <c r="K2" s="9" t="s">
        <v>811</v>
      </c>
      <c r="L2" s="156" t="s">
        <v>817</v>
      </c>
      <c r="M2" s="9" t="s">
        <v>835</v>
      </c>
      <c r="N2" s="9" t="s">
        <v>957</v>
      </c>
      <c r="O2" s="9"/>
      <c r="P2" s="9" t="s">
        <v>813</v>
      </c>
      <c r="Q2" s="9" t="s">
        <v>811</v>
      </c>
      <c r="R2" s="9" t="s">
        <v>1277</v>
      </c>
    </row>
    <row r="3" spans="1:18" x14ac:dyDescent="0.25">
      <c r="A3" s="19" t="s">
        <v>823</v>
      </c>
      <c r="B3" s="19" t="s">
        <v>294</v>
      </c>
      <c r="C3" s="21">
        <f t="shared" ref="C3:C29" si="0">VLOOKUP(B3,number,4,FALSE)</f>
        <v>20</v>
      </c>
      <c r="D3" s="21">
        <f t="shared" ref="D3:D29" si="1">VLOOKUP(B3,floor,4,FALSE)</f>
        <v>35</v>
      </c>
      <c r="E3" s="21">
        <f t="shared" ref="E3:E49" si="2">VLOOKUP(B3,deprivation,5,FALSE)</f>
        <v>11</v>
      </c>
      <c r="F3" s="102" t="s">
        <v>812</v>
      </c>
      <c r="G3" s="100" t="s">
        <v>811</v>
      </c>
      <c r="H3" s="19"/>
      <c r="I3" s="168"/>
      <c r="J3" s="19"/>
      <c r="K3" s="130" t="str">
        <f t="shared" ref="K3:K49" si="3">G4</f>
        <v>CIP2338</v>
      </c>
      <c r="L3" s="157">
        <f t="shared" ref="L3:L49" si="4">VLOOKUP(K3,number,3,FALSE)</f>
        <v>149.24526315789473</v>
      </c>
      <c r="M3" s="130">
        <f t="shared" ref="M3:M49" si="5">VLOOKUP(K3,floor,3,FALSE)</f>
        <v>1241.3600000000001</v>
      </c>
      <c r="N3" s="76">
        <f t="shared" ref="N3:N49" si="6">VLOOKUP(K3,deprivation,4,FALSE)</f>
        <v>18.75</v>
      </c>
      <c r="O3" s="130" t="s">
        <v>823</v>
      </c>
      <c r="P3" s="130" t="s">
        <v>687</v>
      </c>
      <c r="Q3" s="130" t="s">
        <v>294</v>
      </c>
      <c r="R3" t="str">
        <f>IF(Q3=K3,"Ok","Check cost centre")</f>
        <v>Ok</v>
      </c>
    </row>
    <row r="4" spans="1:18" x14ac:dyDescent="0.25">
      <c r="A4" s="19" t="s">
        <v>823</v>
      </c>
      <c r="B4" s="19" t="s">
        <v>100</v>
      </c>
      <c r="C4" s="160">
        <f t="shared" si="0"/>
        <v>15</v>
      </c>
      <c r="D4" s="160">
        <f t="shared" si="1"/>
        <v>29</v>
      </c>
      <c r="E4" s="160">
        <f t="shared" si="2"/>
        <v>27</v>
      </c>
      <c r="F4" s="97" t="str">
        <f>"pupil number"&amp;C3</f>
        <v>pupil number20</v>
      </c>
      <c r="G4" s="160" t="str">
        <f>B3</f>
        <v>CIP2338</v>
      </c>
      <c r="H4" s="19"/>
      <c r="I4" s="168"/>
      <c r="J4" s="19"/>
      <c r="K4" s="150" t="str">
        <f t="shared" si="3"/>
        <v>CIP2095</v>
      </c>
      <c r="L4" s="157">
        <f t="shared" si="4"/>
        <v>117.03263157894736</v>
      </c>
      <c r="M4" s="130">
        <f t="shared" si="5"/>
        <v>1121.73</v>
      </c>
      <c r="N4" s="134">
        <f t="shared" si="6"/>
        <v>31.578947368421101</v>
      </c>
      <c r="O4" s="130" t="s">
        <v>823</v>
      </c>
      <c r="P4" s="150" t="s">
        <v>586</v>
      </c>
      <c r="Q4" s="150" t="s">
        <v>100</v>
      </c>
      <c r="R4" s="160" t="str">
        <f t="shared" ref="R4:R65" si="7">IF(Q4=K4,"Ok","Check cost centre")</f>
        <v>Ok</v>
      </c>
    </row>
    <row r="5" spans="1:18" x14ac:dyDescent="0.25">
      <c r="A5" s="19" t="s">
        <v>823</v>
      </c>
      <c r="B5" s="19" t="s">
        <v>52</v>
      </c>
      <c r="C5" s="160">
        <f t="shared" si="0"/>
        <v>41</v>
      </c>
      <c r="D5" s="160">
        <f t="shared" si="1"/>
        <v>32</v>
      </c>
      <c r="E5" s="160">
        <f t="shared" si="2"/>
        <v>33</v>
      </c>
      <c r="F5" s="97" t="str">
        <f t="shared" ref="F5:F49" si="8">"pupil number"&amp;C4</f>
        <v>pupil number15</v>
      </c>
      <c r="G5" s="160" t="str">
        <f t="shared" ref="G5:G50" si="9">B4</f>
        <v>CIP2095</v>
      </c>
      <c r="H5" s="19"/>
      <c r="I5" s="168"/>
      <c r="J5" s="19"/>
      <c r="K5" s="150" t="str">
        <f t="shared" si="3"/>
        <v>CIP2048</v>
      </c>
      <c r="L5" s="157">
        <f t="shared" si="4"/>
        <v>239.23157894736843</v>
      </c>
      <c r="M5" s="130">
        <f t="shared" si="5"/>
        <v>1180.7</v>
      </c>
      <c r="N5" s="134">
        <f t="shared" si="6"/>
        <v>35.2040816326531</v>
      </c>
      <c r="O5" s="130" t="s">
        <v>823</v>
      </c>
      <c r="P5" s="150" t="s">
        <v>562</v>
      </c>
      <c r="Q5" s="150" t="s">
        <v>52</v>
      </c>
      <c r="R5" s="160" t="str">
        <f t="shared" si="7"/>
        <v>Ok</v>
      </c>
    </row>
    <row r="6" spans="1:18" x14ac:dyDescent="0.25">
      <c r="A6" s="19" t="s">
        <v>823</v>
      </c>
      <c r="B6" s="19" t="s">
        <v>343</v>
      </c>
      <c r="C6" s="160">
        <f t="shared" si="0"/>
        <v>4</v>
      </c>
      <c r="D6" s="160">
        <f t="shared" si="1"/>
        <v>4</v>
      </c>
      <c r="E6" s="160">
        <f t="shared" si="2"/>
        <v>3</v>
      </c>
      <c r="F6" s="97" t="str">
        <f t="shared" si="8"/>
        <v>pupil number41</v>
      </c>
      <c r="G6" s="160" t="str">
        <f t="shared" si="9"/>
        <v>CIP2048</v>
      </c>
      <c r="H6" s="19"/>
      <c r="I6" s="168"/>
      <c r="J6" s="19"/>
      <c r="K6" s="150" t="str">
        <f t="shared" si="3"/>
        <v>CIP3016</v>
      </c>
      <c r="L6" s="157">
        <f t="shared" si="4"/>
        <v>36</v>
      </c>
      <c r="M6" s="130">
        <f t="shared" si="5"/>
        <v>320.29000000000002</v>
      </c>
      <c r="N6" s="134">
        <f t="shared" si="6"/>
        <v>11.1111111111111</v>
      </c>
      <c r="O6" s="130" t="s">
        <v>823</v>
      </c>
      <c r="P6" s="150" t="s">
        <v>719</v>
      </c>
      <c r="Q6" s="150" t="s">
        <v>343</v>
      </c>
      <c r="R6" s="160" t="str">
        <f t="shared" si="7"/>
        <v>Ok</v>
      </c>
    </row>
    <row r="7" spans="1:18" x14ac:dyDescent="0.25">
      <c r="A7" s="19" t="s">
        <v>823</v>
      </c>
      <c r="B7" s="19" t="s">
        <v>204</v>
      </c>
      <c r="C7" s="160">
        <f t="shared" si="0"/>
        <v>24</v>
      </c>
      <c r="D7" s="160">
        <f t="shared" si="1"/>
        <v>12</v>
      </c>
      <c r="E7" s="160">
        <f t="shared" si="2"/>
        <v>31</v>
      </c>
      <c r="F7" s="97" t="str">
        <f t="shared" si="8"/>
        <v>pupil number4</v>
      </c>
      <c r="G7" s="160" t="str">
        <f t="shared" si="9"/>
        <v>CIP3016</v>
      </c>
      <c r="H7" s="19"/>
      <c r="I7" s="168"/>
      <c r="J7" s="19"/>
      <c r="K7" s="150" t="str">
        <f t="shared" si="3"/>
        <v>CIP2227</v>
      </c>
      <c r="L7" s="157">
        <f t="shared" si="4"/>
        <v>160</v>
      </c>
      <c r="M7" s="130">
        <f t="shared" si="5"/>
        <v>663.62</v>
      </c>
      <c r="N7" s="134">
        <f t="shared" si="6"/>
        <v>34.375</v>
      </c>
      <c r="O7" s="130" t="s">
        <v>823</v>
      </c>
      <c r="P7" s="150" t="s">
        <v>642</v>
      </c>
      <c r="Q7" s="150" t="s">
        <v>204</v>
      </c>
      <c r="R7" s="160" t="str">
        <f t="shared" si="7"/>
        <v>Ok</v>
      </c>
    </row>
    <row r="8" spans="1:18" x14ac:dyDescent="0.25">
      <c r="A8" s="19" t="s">
        <v>823</v>
      </c>
      <c r="B8" s="19" t="s">
        <v>272</v>
      </c>
      <c r="C8" s="160">
        <f t="shared" si="0"/>
        <v>35</v>
      </c>
      <c r="D8" s="160">
        <f t="shared" si="1"/>
        <v>36</v>
      </c>
      <c r="E8" s="160">
        <f t="shared" si="2"/>
        <v>10</v>
      </c>
      <c r="F8" s="97" t="str">
        <f t="shared" si="8"/>
        <v>pupil number24</v>
      </c>
      <c r="G8" s="160" t="str">
        <f t="shared" si="9"/>
        <v>CIP2227</v>
      </c>
      <c r="H8" s="19"/>
      <c r="I8" s="168"/>
      <c r="J8" s="19"/>
      <c r="K8" s="150" t="str">
        <f t="shared" si="3"/>
        <v>CIP2307</v>
      </c>
      <c r="L8" s="157">
        <f t="shared" si="4"/>
        <v>205.37894736842105</v>
      </c>
      <c r="M8" s="130">
        <f t="shared" si="5"/>
        <v>1268.1600000000001</v>
      </c>
      <c r="N8" s="134">
        <f t="shared" si="6"/>
        <v>17.1428571428571</v>
      </c>
      <c r="O8" s="130" t="s">
        <v>823</v>
      </c>
      <c r="P8" s="150" t="s">
        <v>675</v>
      </c>
      <c r="Q8" s="150" t="s">
        <v>272</v>
      </c>
      <c r="R8" s="160" t="str">
        <f t="shared" si="7"/>
        <v>Ok</v>
      </c>
    </row>
    <row r="9" spans="1:18" x14ac:dyDescent="0.25">
      <c r="A9" s="19" t="s">
        <v>823</v>
      </c>
      <c r="B9" s="19" t="s">
        <v>70</v>
      </c>
      <c r="C9" s="160">
        <f t="shared" si="0"/>
        <v>30</v>
      </c>
      <c r="D9" s="160">
        <f t="shared" si="1"/>
        <v>33</v>
      </c>
      <c r="E9" s="160">
        <f t="shared" si="2"/>
        <v>20</v>
      </c>
      <c r="F9" s="97" t="str">
        <f t="shared" si="8"/>
        <v>pupil number35</v>
      </c>
      <c r="G9" s="160" t="str">
        <f t="shared" si="9"/>
        <v>CIP2307</v>
      </c>
      <c r="H9" s="19"/>
      <c r="I9" s="168"/>
      <c r="J9" s="19"/>
      <c r="K9" s="150" t="str">
        <f t="shared" si="3"/>
        <v>CIP2061</v>
      </c>
      <c r="L9" s="157">
        <f t="shared" si="4"/>
        <v>178</v>
      </c>
      <c r="M9" s="130">
        <f t="shared" si="5"/>
        <v>1202.3</v>
      </c>
      <c r="N9" s="134">
        <f t="shared" si="6"/>
        <v>26.404494382022499</v>
      </c>
      <c r="O9" s="130" t="s">
        <v>823</v>
      </c>
      <c r="P9" s="150" t="s">
        <v>571</v>
      </c>
      <c r="Q9" s="150" t="s">
        <v>70</v>
      </c>
      <c r="R9" s="160" t="str">
        <f t="shared" si="7"/>
        <v>Ok</v>
      </c>
    </row>
    <row r="10" spans="1:18" x14ac:dyDescent="0.25">
      <c r="A10" s="19" t="s">
        <v>823</v>
      </c>
      <c r="B10" s="19" t="s">
        <v>142</v>
      </c>
      <c r="C10" s="160">
        <f t="shared" si="0"/>
        <v>45</v>
      </c>
      <c r="D10" s="160">
        <f t="shared" si="1"/>
        <v>38</v>
      </c>
      <c r="E10" s="160">
        <f t="shared" si="2"/>
        <v>23</v>
      </c>
      <c r="F10" s="97" t="str">
        <f t="shared" si="8"/>
        <v>pupil number30</v>
      </c>
      <c r="G10" s="160" t="str">
        <f t="shared" si="9"/>
        <v>CIP2061</v>
      </c>
      <c r="H10" s="19"/>
      <c r="I10" s="168"/>
      <c r="J10" s="19"/>
      <c r="K10" s="150" t="str">
        <f t="shared" si="3"/>
        <v>CIP2146</v>
      </c>
      <c r="L10" s="157">
        <f t="shared" si="4"/>
        <v>289.66947368421052</v>
      </c>
      <c r="M10" s="130">
        <f t="shared" si="5"/>
        <v>1294.53</v>
      </c>
      <c r="N10" s="134">
        <f t="shared" si="6"/>
        <v>29.599999999999998</v>
      </c>
      <c r="O10" s="130" t="s">
        <v>823</v>
      </c>
      <c r="P10" s="150" t="s">
        <v>609</v>
      </c>
      <c r="Q10" s="150" t="s">
        <v>142</v>
      </c>
      <c r="R10" s="160" t="str">
        <f t="shared" si="7"/>
        <v>Ok</v>
      </c>
    </row>
    <row r="11" spans="1:18" x14ac:dyDescent="0.25">
      <c r="A11" s="19" t="s">
        <v>823</v>
      </c>
      <c r="B11" s="19" t="s">
        <v>82</v>
      </c>
      <c r="C11" s="160">
        <f t="shared" si="0"/>
        <v>46</v>
      </c>
      <c r="D11" s="160">
        <f t="shared" si="1"/>
        <v>42</v>
      </c>
      <c r="E11" s="160">
        <f t="shared" si="2"/>
        <v>22</v>
      </c>
      <c r="F11" s="97" t="str">
        <f t="shared" si="8"/>
        <v>pupil number45</v>
      </c>
      <c r="G11" s="160" t="str">
        <f t="shared" si="9"/>
        <v>CIP2146</v>
      </c>
      <c r="H11" s="19"/>
      <c r="I11" s="168"/>
      <c r="J11" s="19"/>
      <c r="K11" s="150" t="str">
        <f t="shared" si="3"/>
        <v>CIP2080</v>
      </c>
      <c r="L11" s="157">
        <f t="shared" si="4"/>
        <v>298.26315789473682</v>
      </c>
      <c r="M11" s="130">
        <f t="shared" si="5"/>
        <v>1398.45</v>
      </c>
      <c r="N11" s="134">
        <f t="shared" si="6"/>
        <v>29.4871794871795</v>
      </c>
      <c r="O11" s="130" t="s">
        <v>823</v>
      </c>
      <c r="P11" s="150" t="s">
        <v>577</v>
      </c>
      <c r="Q11" s="150" t="s">
        <v>82</v>
      </c>
      <c r="R11" s="160" t="str">
        <f t="shared" si="7"/>
        <v>Ok</v>
      </c>
    </row>
    <row r="12" spans="1:18" x14ac:dyDescent="0.25">
      <c r="A12" s="19" t="s">
        <v>823</v>
      </c>
      <c r="B12" s="19" t="s">
        <v>74</v>
      </c>
      <c r="C12" s="160">
        <f t="shared" si="0"/>
        <v>5</v>
      </c>
      <c r="D12" s="160">
        <f t="shared" si="1"/>
        <v>1</v>
      </c>
      <c r="E12" s="160">
        <f t="shared" si="2"/>
        <v>1</v>
      </c>
      <c r="F12" s="97" t="str">
        <f t="shared" si="8"/>
        <v>pupil number46</v>
      </c>
      <c r="G12" s="160" t="str">
        <f t="shared" si="9"/>
        <v>CIP2080</v>
      </c>
      <c r="H12" s="19"/>
      <c r="I12" s="168"/>
      <c r="J12" s="19"/>
      <c r="K12" s="150" t="str">
        <f t="shared" si="3"/>
        <v>CIP2068</v>
      </c>
      <c r="L12" s="157">
        <f t="shared" si="4"/>
        <v>44.833684210526314</v>
      </c>
      <c r="M12" s="130">
        <f t="shared" si="5"/>
        <v>146.9</v>
      </c>
      <c r="N12" s="134">
        <f t="shared" si="6"/>
        <v>2.7027027027027</v>
      </c>
      <c r="O12" s="130" t="s">
        <v>823</v>
      </c>
      <c r="P12" s="150" t="s">
        <v>573</v>
      </c>
      <c r="Q12" s="150" t="s">
        <v>74</v>
      </c>
      <c r="R12" s="160" t="str">
        <f t="shared" si="7"/>
        <v>Ok</v>
      </c>
    </row>
    <row r="13" spans="1:18" x14ac:dyDescent="0.25">
      <c r="A13" s="19" t="s">
        <v>823</v>
      </c>
      <c r="B13" s="19" t="s">
        <v>292</v>
      </c>
      <c r="C13" s="160">
        <f t="shared" si="0"/>
        <v>13</v>
      </c>
      <c r="D13" s="160">
        <f t="shared" si="1"/>
        <v>14</v>
      </c>
      <c r="E13" s="160">
        <f t="shared" si="2"/>
        <v>44</v>
      </c>
      <c r="F13" s="97" t="str">
        <f t="shared" si="8"/>
        <v>pupil number5</v>
      </c>
      <c r="G13" s="160" t="str">
        <f t="shared" si="9"/>
        <v>CIP2068</v>
      </c>
      <c r="H13" s="19"/>
      <c r="I13" s="168"/>
      <c r="J13" s="19"/>
      <c r="K13" s="150" t="str">
        <f t="shared" si="3"/>
        <v>CIP2336</v>
      </c>
      <c r="L13" s="157">
        <f t="shared" si="4"/>
        <v>97</v>
      </c>
      <c r="M13" s="130">
        <f t="shared" si="5"/>
        <v>726.44</v>
      </c>
      <c r="N13" s="134">
        <f t="shared" si="6"/>
        <v>48.4536082474227</v>
      </c>
      <c r="O13" s="130" t="s">
        <v>823</v>
      </c>
      <c r="P13" s="150" t="s">
        <v>686</v>
      </c>
      <c r="Q13" s="150" t="s">
        <v>292</v>
      </c>
      <c r="R13" s="160" t="str">
        <f t="shared" si="7"/>
        <v>Ok</v>
      </c>
    </row>
    <row r="14" spans="1:18" x14ac:dyDescent="0.25">
      <c r="A14" s="19" t="s">
        <v>823</v>
      </c>
      <c r="B14" s="19" t="s">
        <v>383</v>
      </c>
      <c r="C14" s="160">
        <f t="shared" si="0"/>
        <v>11</v>
      </c>
      <c r="D14" s="160">
        <f t="shared" si="1"/>
        <v>7</v>
      </c>
      <c r="E14" s="160">
        <f t="shared" si="2"/>
        <v>13</v>
      </c>
      <c r="F14" s="97" t="str">
        <f t="shared" si="8"/>
        <v>pupil number13</v>
      </c>
      <c r="G14" s="160" t="str">
        <f t="shared" si="9"/>
        <v>CIP2336</v>
      </c>
      <c r="H14" s="19"/>
      <c r="I14" s="168"/>
      <c r="J14" s="19"/>
      <c r="K14" s="150" t="str">
        <f t="shared" si="3"/>
        <v>CIP3046</v>
      </c>
      <c r="L14" s="157">
        <f t="shared" si="4"/>
        <v>83</v>
      </c>
      <c r="M14" s="130">
        <f t="shared" si="5"/>
        <v>363.43</v>
      </c>
      <c r="N14" s="134">
        <f t="shared" si="6"/>
        <v>21.6867469879518</v>
      </c>
      <c r="O14" s="130" t="s">
        <v>823</v>
      </c>
      <c r="P14" s="150" t="s">
        <v>739</v>
      </c>
      <c r="Q14" s="150" t="s">
        <v>383</v>
      </c>
      <c r="R14" s="160" t="str">
        <f t="shared" si="7"/>
        <v>Ok</v>
      </c>
    </row>
    <row r="15" spans="1:18" x14ac:dyDescent="0.25">
      <c r="A15" s="19" t="s">
        <v>823</v>
      </c>
      <c r="B15" s="19" t="s">
        <v>136</v>
      </c>
      <c r="C15" s="160">
        <f t="shared" si="0"/>
        <v>38</v>
      </c>
      <c r="D15" s="160">
        <f t="shared" si="1"/>
        <v>44</v>
      </c>
      <c r="E15" s="160">
        <f t="shared" si="2"/>
        <v>47</v>
      </c>
      <c r="F15" s="97" t="str">
        <f t="shared" si="8"/>
        <v>pupil number11</v>
      </c>
      <c r="G15" s="160" t="str">
        <f t="shared" si="9"/>
        <v>CIP3046</v>
      </c>
      <c r="H15" s="19"/>
      <c r="I15" s="168"/>
      <c r="J15" s="19"/>
      <c r="K15" s="150" t="str">
        <f t="shared" si="3"/>
        <v>CIP2139</v>
      </c>
      <c r="L15" s="157">
        <f t="shared" si="4"/>
        <v>215.63157894736841</v>
      </c>
      <c r="M15" s="130">
        <f t="shared" si="5"/>
        <v>1424.59</v>
      </c>
      <c r="N15" s="134">
        <f t="shared" si="6"/>
        <v>67.045454545454504</v>
      </c>
      <c r="O15" s="130" t="s">
        <v>823</v>
      </c>
      <c r="P15" s="150" t="s">
        <v>605</v>
      </c>
      <c r="Q15" s="150" t="s">
        <v>136</v>
      </c>
      <c r="R15" s="160" t="str">
        <f t="shared" si="7"/>
        <v>Ok</v>
      </c>
    </row>
    <row r="16" spans="1:18" x14ac:dyDescent="0.25">
      <c r="A16" s="19" t="s">
        <v>823</v>
      </c>
      <c r="B16" s="19" t="s">
        <v>361</v>
      </c>
      <c r="C16" s="160">
        <f t="shared" si="0"/>
        <v>33</v>
      </c>
      <c r="D16" s="160">
        <f t="shared" si="1"/>
        <v>47</v>
      </c>
      <c r="E16" s="160">
        <f t="shared" si="2"/>
        <v>43</v>
      </c>
      <c r="F16" s="97" t="str">
        <f t="shared" si="8"/>
        <v>pupil number38</v>
      </c>
      <c r="G16" s="160" t="str">
        <f t="shared" si="9"/>
        <v>CIP2139</v>
      </c>
      <c r="H16" s="19"/>
      <c r="I16" s="168"/>
      <c r="J16" s="19"/>
      <c r="K16" s="150" t="str">
        <f t="shared" si="3"/>
        <v>CIP3032</v>
      </c>
      <c r="L16" s="157">
        <f t="shared" si="4"/>
        <v>185.3842105263158</v>
      </c>
      <c r="M16" s="130">
        <f t="shared" si="5"/>
        <v>1511.76</v>
      </c>
      <c r="N16" s="134">
        <f t="shared" si="6"/>
        <v>48.299319727891202</v>
      </c>
      <c r="O16" s="130" t="s">
        <v>823</v>
      </c>
      <c r="P16" s="150" t="s">
        <v>728</v>
      </c>
      <c r="Q16" s="150" t="s">
        <v>361</v>
      </c>
      <c r="R16" s="160" t="str">
        <f t="shared" si="7"/>
        <v>Ok</v>
      </c>
    </row>
    <row r="17" spans="1:18" x14ac:dyDescent="0.25">
      <c r="A17" s="19" t="s">
        <v>823</v>
      </c>
      <c r="B17" s="19" t="s">
        <v>445</v>
      </c>
      <c r="C17" s="160">
        <f t="shared" si="0"/>
        <v>9</v>
      </c>
      <c r="D17" s="160">
        <f t="shared" si="1"/>
        <v>3</v>
      </c>
      <c r="E17" s="160">
        <f t="shared" si="2"/>
        <v>21</v>
      </c>
      <c r="F17" s="97" t="str">
        <f t="shared" si="8"/>
        <v>pupil number33</v>
      </c>
      <c r="G17" s="160" t="str">
        <f t="shared" si="9"/>
        <v>CIP3032</v>
      </c>
      <c r="H17" s="19"/>
      <c r="I17" s="168"/>
      <c r="J17" s="19"/>
      <c r="K17" s="150" t="str">
        <f t="shared" si="3"/>
        <v>CIP3106</v>
      </c>
      <c r="L17" s="157">
        <f t="shared" si="4"/>
        <v>58</v>
      </c>
      <c r="M17" s="130">
        <f t="shared" si="5"/>
        <v>283.18</v>
      </c>
      <c r="N17" s="134">
        <f t="shared" si="6"/>
        <v>27.586206896551701</v>
      </c>
      <c r="O17" s="130" t="s">
        <v>823</v>
      </c>
      <c r="P17" s="150" t="s">
        <v>772</v>
      </c>
      <c r="Q17" s="150" t="s">
        <v>445</v>
      </c>
      <c r="R17" s="160" t="str">
        <f t="shared" si="7"/>
        <v>Ok</v>
      </c>
    </row>
    <row r="18" spans="1:18" x14ac:dyDescent="0.25">
      <c r="A18" s="19" t="s">
        <v>823</v>
      </c>
      <c r="B18" s="19" t="s">
        <v>18</v>
      </c>
      <c r="C18" s="160">
        <f t="shared" si="0"/>
        <v>22</v>
      </c>
      <c r="D18" s="160">
        <f t="shared" si="1"/>
        <v>13</v>
      </c>
      <c r="E18" s="160">
        <f t="shared" si="2"/>
        <v>29</v>
      </c>
      <c r="F18" s="97" t="str">
        <f t="shared" si="8"/>
        <v>pupil number9</v>
      </c>
      <c r="G18" s="160" t="str">
        <f t="shared" si="9"/>
        <v>CIP3106</v>
      </c>
      <c r="H18" s="19"/>
      <c r="I18" s="168"/>
      <c r="J18" s="19"/>
      <c r="K18" s="150" t="str">
        <f t="shared" si="3"/>
        <v>CIP2002</v>
      </c>
      <c r="L18" s="157">
        <f t="shared" si="4"/>
        <v>155</v>
      </c>
      <c r="M18" s="130">
        <f t="shared" si="5"/>
        <v>718.34</v>
      </c>
      <c r="N18" s="134">
        <f t="shared" si="6"/>
        <v>33.548387096774199</v>
      </c>
      <c r="O18" s="130" t="s">
        <v>823</v>
      </c>
      <c r="P18" s="150" t="s">
        <v>544</v>
      </c>
      <c r="Q18" s="150" t="s">
        <v>18</v>
      </c>
      <c r="R18" s="160" t="str">
        <f t="shared" si="7"/>
        <v>Ok</v>
      </c>
    </row>
    <row r="19" spans="1:18" x14ac:dyDescent="0.25">
      <c r="A19" s="19" t="s">
        <v>823</v>
      </c>
      <c r="B19" s="19" t="s">
        <v>96</v>
      </c>
      <c r="C19" s="160">
        <f t="shared" si="0"/>
        <v>43</v>
      </c>
      <c r="D19" s="160">
        <f t="shared" si="1"/>
        <v>39</v>
      </c>
      <c r="E19" s="160">
        <f t="shared" si="2"/>
        <v>8</v>
      </c>
      <c r="F19" s="97" t="str">
        <f t="shared" si="8"/>
        <v>pupil number22</v>
      </c>
      <c r="G19" s="160" t="str">
        <f t="shared" si="9"/>
        <v>CIP2002</v>
      </c>
      <c r="H19" s="19"/>
      <c r="I19" s="168"/>
      <c r="J19" s="19"/>
      <c r="K19" s="150" t="str">
        <f t="shared" si="3"/>
        <v>CIP2091</v>
      </c>
      <c r="L19" s="157">
        <f t="shared" si="4"/>
        <v>259</v>
      </c>
      <c r="M19" s="130">
        <f t="shared" si="5"/>
        <v>1314.38</v>
      </c>
      <c r="N19" s="134">
        <f t="shared" si="6"/>
        <v>15.444015444015399</v>
      </c>
      <c r="O19" s="130" t="s">
        <v>823</v>
      </c>
      <c r="P19" s="150" t="s">
        <v>584</v>
      </c>
      <c r="Q19" s="150" t="s">
        <v>96</v>
      </c>
      <c r="R19" s="160" t="str">
        <f t="shared" si="7"/>
        <v>Ok</v>
      </c>
    </row>
    <row r="20" spans="1:18" x14ac:dyDescent="0.25">
      <c r="A20" s="19" t="s">
        <v>823</v>
      </c>
      <c r="B20" s="19" t="s">
        <v>308</v>
      </c>
      <c r="C20" s="160">
        <f t="shared" si="0"/>
        <v>31</v>
      </c>
      <c r="D20" s="160">
        <f t="shared" si="1"/>
        <v>45</v>
      </c>
      <c r="E20" s="160">
        <f t="shared" si="2"/>
        <v>41</v>
      </c>
      <c r="F20" s="97" t="str">
        <f t="shared" si="8"/>
        <v>pupil number43</v>
      </c>
      <c r="G20" s="160" t="str">
        <f t="shared" si="9"/>
        <v>CIP2091</v>
      </c>
      <c r="H20" s="19"/>
      <c r="I20" s="168"/>
      <c r="J20" s="19"/>
      <c r="K20" s="150" t="str">
        <f t="shared" si="3"/>
        <v>CIP2362</v>
      </c>
      <c r="L20" s="157">
        <f t="shared" si="4"/>
        <v>181.05368421052631</v>
      </c>
      <c r="M20" s="130">
        <f t="shared" si="5"/>
        <v>1427.55</v>
      </c>
      <c r="N20" s="134">
        <f t="shared" si="6"/>
        <v>46.6666666666667</v>
      </c>
      <c r="O20" s="130" t="s">
        <v>823</v>
      </c>
      <c r="P20" s="150" t="s">
        <v>695</v>
      </c>
      <c r="Q20" s="150" t="s">
        <v>308</v>
      </c>
      <c r="R20" s="160" t="str">
        <f t="shared" si="7"/>
        <v>Ok</v>
      </c>
    </row>
    <row r="21" spans="1:18" x14ac:dyDescent="0.25">
      <c r="A21" s="19" t="s">
        <v>823</v>
      </c>
      <c r="B21" s="19" t="s">
        <v>300</v>
      </c>
      <c r="C21" s="160">
        <f t="shared" si="0"/>
        <v>29</v>
      </c>
      <c r="D21" s="160">
        <f t="shared" si="1"/>
        <v>27</v>
      </c>
      <c r="E21" s="160">
        <f t="shared" si="2"/>
        <v>28</v>
      </c>
      <c r="F21" s="97" t="str">
        <f t="shared" si="8"/>
        <v>pupil number31</v>
      </c>
      <c r="G21" s="160" t="str">
        <f t="shared" si="9"/>
        <v>CIP2362</v>
      </c>
      <c r="H21" s="19"/>
      <c r="I21" s="168"/>
      <c r="J21" s="19"/>
      <c r="K21" s="150" t="str">
        <f t="shared" si="3"/>
        <v>CIP2351</v>
      </c>
      <c r="L21" s="157">
        <f t="shared" si="4"/>
        <v>171</v>
      </c>
      <c r="M21" s="130">
        <f t="shared" si="5"/>
        <v>1082.07</v>
      </c>
      <c r="N21" s="134">
        <f t="shared" si="6"/>
        <v>32.748538011695899</v>
      </c>
      <c r="O21" s="130" t="s">
        <v>823</v>
      </c>
      <c r="P21" s="150" t="s">
        <v>690</v>
      </c>
      <c r="Q21" s="150" t="s">
        <v>300</v>
      </c>
      <c r="R21" s="160" t="str">
        <f t="shared" si="7"/>
        <v>Ok</v>
      </c>
    </row>
    <row r="22" spans="1:18" x14ac:dyDescent="0.25">
      <c r="A22" s="19" t="s">
        <v>823</v>
      </c>
      <c r="B22" s="19" t="s">
        <v>262</v>
      </c>
      <c r="C22" s="160">
        <f t="shared" si="0"/>
        <v>47</v>
      </c>
      <c r="D22" s="160">
        <f t="shared" si="1"/>
        <v>46</v>
      </c>
      <c r="E22" s="160">
        <f t="shared" si="2"/>
        <v>16</v>
      </c>
      <c r="F22" s="97" t="str">
        <f t="shared" si="8"/>
        <v>pupil number29</v>
      </c>
      <c r="G22" s="160" t="str">
        <f t="shared" si="9"/>
        <v>CIP2351</v>
      </c>
      <c r="H22" s="19"/>
      <c r="I22" s="168"/>
      <c r="J22" s="19"/>
      <c r="K22" s="150" t="str">
        <f t="shared" si="3"/>
        <v>CIP2289</v>
      </c>
      <c r="L22" s="157">
        <f t="shared" si="4"/>
        <v>330.61052631578946</v>
      </c>
      <c r="M22" s="130">
        <f t="shared" si="5"/>
        <v>1466.94</v>
      </c>
      <c r="N22" s="134">
        <f t="shared" si="6"/>
        <v>24.5551601423488</v>
      </c>
      <c r="O22" s="130" t="s">
        <v>823</v>
      </c>
      <c r="P22" s="150" t="s">
        <v>670</v>
      </c>
      <c r="Q22" s="150" t="s">
        <v>262</v>
      </c>
      <c r="R22" s="160" t="str">
        <f t="shared" si="7"/>
        <v>Ok</v>
      </c>
    </row>
    <row r="23" spans="1:18" x14ac:dyDescent="0.25">
      <c r="A23" s="19" t="s">
        <v>823</v>
      </c>
      <c r="B23" s="19" t="s">
        <v>64</v>
      </c>
      <c r="C23" s="160">
        <f t="shared" si="0"/>
        <v>26</v>
      </c>
      <c r="D23" s="160">
        <f t="shared" si="1"/>
        <v>20</v>
      </c>
      <c r="E23" s="160">
        <f t="shared" si="2"/>
        <v>32</v>
      </c>
      <c r="F23" s="97" t="str">
        <f t="shared" si="8"/>
        <v>pupil number47</v>
      </c>
      <c r="G23" s="160" t="str">
        <f t="shared" si="9"/>
        <v>CIP2289</v>
      </c>
      <c r="H23" s="19"/>
      <c r="I23" s="168"/>
      <c r="J23" s="19"/>
      <c r="K23" s="150" t="str">
        <f t="shared" si="3"/>
        <v>CIP2057</v>
      </c>
      <c r="L23" s="157">
        <f t="shared" si="4"/>
        <v>160.69263157894738</v>
      </c>
      <c r="M23" s="130">
        <f t="shared" si="5"/>
        <v>897.51</v>
      </c>
      <c r="N23" s="134">
        <f t="shared" si="6"/>
        <v>34.507042253521099</v>
      </c>
      <c r="O23" s="130" t="s">
        <v>823</v>
      </c>
      <c r="P23" s="150" t="s">
        <v>568</v>
      </c>
      <c r="Q23" s="150" t="s">
        <v>64</v>
      </c>
      <c r="R23" s="160" t="str">
        <f t="shared" si="7"/>
        <v>Ok</v>
      </c>
    </row>
    <row r="24" spans="1:18" x14ac:dyDescent="0.25">
      <c r="A24" s="19" t="s">
        <v>823</v>
      </c>
      <c r="B24" s="19" t="s">
        <v>290</v>
      </c>
      <c r="C24" s="160">
        <f t="shared" si="0"/>
        <v>18</v>
      </c>
      <c r="D24" s="160">
        <f t="shared" si="1"/>
        <v>16</v>
      </c>
      <c r="E24" s="160">
        <f t="shared" si="2"/>
        <v>25</v>
      </c>
      <c r="F24" s="97" t="str">
        <f t="shared" si="8"/>
        <v>pupil number26</v>
      </c>
      <c r="G24" s="160" t="str">
        <f t="shared" si="9"/>
        <v>CIP2057</v>
      </c>
      <c r="H24" s="19"/>
      <c r="I24" s="168"/>
      <c r="J24" s="19"/>
      <c r="K24" s="150" t="str">
        <f t="shared" si="3"/>
        <v>CIP2333</v>
      </c>
      <c r="L24" s="157">
        <f t="shared" si="4"/>
        <v>125.08657894736842</v>
      </c>
      <c r="M24" s="130">
        <f t="shared" si="5"/>
        <v>750.79</v>
      </c>
      <c r="N24" s="134">
        <f t="shared" si="6"/>
        <v>30.3571428571429</v>
      </c>
      <c r="O24" s="130" t="s">
        <v>823</v>
      </c>
      <c r="P24" s="150" t="s">
        <v>685</v>
      </c>
      <c r="Q24" s="150" t="s">
        <v>290</v>
      </c>
      <c r="R24" s="160" t="str">
        <f t="shared" si="7"/>
        <v>Ok</v>
      </c>
    </row>
    <row r="25" spans="1:18" x14ac:dyDescent="0.25">
      <c r="A25" s="19" t="s">
        <v>823</v>
      </c>
      <c r="B25" s="19" t="s">
        <v>284</v>
      </c>
      <c r="C25" s="160">
        <f t="shared" si="0"/>
        <v>21</v>
      </c>
      <c r="D25" s="160">
        <f t="shared" si="1"/>
        <v>25</v>
      </c>
      <c r="E25" s="160">
        <f t="shared" si="2"/>
        <v>6</v>
      </c>
      <c r="F25" s="97" t="str">
        <f t="shared" si="8"/>
        <v>pupil number18</v>
      </c>
      <c r="G25" s="160" t="str">
        <f t="shared" si="9"/>
        <v>CIP2333</v>
      </c>
      <c r="H25" s="19"/>
      <c r="I25" s="168"/>
      <c r="J25" s="19"/>
      <c r="K25" s="150" t="str">
        <f t="shared" si="3"/>
        <v>CIP2326</v>
      </c>
      <c r="L25" s="157">
        <f t="shared" si="4"/>
        <v>150</v>
      </c>
      <c r="M25" s="130">
        <f t="shared" si="5"/>
        <v>1003.25</v>
      </c>
      <c r="N25" s="134">
        <f t="shared" si="6"/>
        <v>13.3333333333333</v>
      </c>
      <c r="O25" s="130" t="s">
        <v>823</v>
      </c>
      <c r="P25" s="150" t="s">
        <v>682</v>
      </c>
      <c r="Q25" s="150" t="s">
        <v>284</v>
      </c>
      <c r="R25" s="160" t="str">
        <f t="shared" si="7"/>
        <v>Ok</v>
      </c>
    </row>
    <row r="26" spans="1:18" x14ac:dyDescent="0.25">
      <c r="A26" s="19" t="s">
        <v>823</v>
      </c>
      <c r="B26" s="19" t="s">
        <v>144</v>
      </c>
      <c r="C26" s="160">
        <f t="shared" si="0"/>
        <v>17</v>
      </c>
      <c r="D26" s="160">
        <f t="shared" si="1"/>
        <v>37</v>
      </c>
      <c r="E26" s="160">
        <f t="shared" si="2"/>
        <v>17</v>
      </c>
      <c r="F26" s="97" t="str">
        <f t="shared" si="8"/>
        <v>pupil number21</v>
      </c>
      <c r="G26" s="160" t="str">
        <f t="shared" si="9"/>
        <v>CIP2326</v>
      </c>
      <c r="H26" s="19"/>
      <c r="I26" s="168"/>
      <c r="J26" s="19"/>
      <c r="K26" s="150" t="str">
        <f t="shared" si="3"/>
        <v>CIP2149</v>
      </c>
      <c r="L26" s="157">
        <f t="shared" si="4"/>
        <v>121.77368421052631</v>
      </c>
      <c r="M26" s="130">
        <f t="shared" si="5"/>
        <v>1285.57</v>
      </c>
      <c r="N26" s="134">
        <f t="shared" si="6"/>
        <v>25</v>
      </c>
      <c r="O26" s="130" t="s">
        <v>823</v>
      </c>
      <c r="P26" s="150" t="s">
        <v>610</v>
      </c>
      <c r="Q26" s="150" t="s">
        <v>144</v>
      </c>
      <c r="R26" s="160" t="str">
        <f t="shared" si="7"/>
        <v>Ok</v>
      </c>
    </row>
    <row r="27" spans="1:18" x14ac:dyDescent="0.25">
      <c r="A27" s="19" t="s">
        <v>823</v>
      </c>
      <c r="B27" s="19" t="s">
        <v>148</v>
      </c>
      <c r="C27" s="160">
        <f t="shared" si="0"/>
        <v>19</v>
      </c>
      <c r="D27" s="160">
        <f t="shared" si="1"/>
        <v>31</v>
      </c>
      <c r="E27" s="160">
        <f t="shared" si="2"/>
        <v>26</v>
      </c>
      <c r="F27" s="97" t="str">
        <f t="shared" si="8"/>
        <v>pupil number17</v>
      </c>
      <c r="G27" s="160" t="str">
        <f t="shared" si="9"/>
        <v>CIP2149</v>
      </c>
      <c r="H27" s="19"/>
      <c r="I27" s="168"/>
      <c r="J27" s="19"/>
      <c r="K27" s="150" t="str">
        <f t="shared" si="3"/>
        <v>CIP2151</v>
      </c>
      <c r="L27" s="157">
        <f t="shared" si="4"/>
        <v>136.09578947368422</v>
      </c>
      <c r="M27" s="130">
        <f t="shared" si="5"/>
        <v>1162.21</v>
      </c>
      <c r="N27" s="134">
        <f t="shared" si="6"/>
        <v>31.481481481481499</v>
      </c>
      <c r="O27" s="130" t="s">
        <v>823</v>
      </c>
      <c r="P27" s="150" t="s">
        <v>612</v>
      </c>
      <c r="Q27" s="150" t="s">
        <v>148</v>
      </c>
      <c r="R27" s="160" t="str">
        <f t="shared" si="7"/>
        <v>Ok</v>
      </c>
    </row>
    <row r="28" spans="1:18" x14ac:dyDescent="0.25">
      <c r="A28" s="19" t="s">
        <v>823</v>
      </c>
      <c r="B28" s="19" t="s">
        <v>192</v>
      </c>
      <c r="C28" s="160">
        <f t="shared" si="0"/>
        <v>40</v>
      </c>
      <c r="D28" s="160">
        <f t="shared" si="1"/>
        <v>34</v>
      </c>
      <c r="E28" s="160">
        <f t="shared" si="2"/>
        <v>35</v>
      </c>
      <c r="F28" s="97" t="str">
        <f t="shared" si="8"/>
        <v>pupil number19</v>
      </c>
      <c r="G28" s="160" t="str">
        <f t="shared" si="9"/>
        <v>CIP2151</v>
      </c>
      <c r="H28" s="19"/>
      <c r="I28" s="168"/>
      <c r="J28" s="19"/>
      <c r="K28" s="150" t="str">
        <f t="shared" si="3"/>
        <v>CIP2210</v>
      </c>
      <c r="L28" s="157">
        <f t="shared" si="4"/>
        <v>220.72882085020242</v>
      </c>
      <c r="M28" s="130">
        <f t="shared" si="5"/>
        <v>1211.53</v>
      </c>
      <c r="N28" s="134">
        <f t="shared" si="6"/>
        <v>36.923076923076898</v>
      </c>
      <c r="O28" s="130" t="s">
        <v>823</v>
      </c>
      <c r="P28" s="150" t="s">
        <v>636</v>
      </c>
      <c r="Q28" s="150" t="s">
        <v>192</v>
      </c>
      <c r="R28" s="160" t="str">
        <f t="shared" si="7"/>
        <v>Ok</v>
      </c>
    </row>
    <row r="29" spans="1:18" x14ac:dyDescent="0.25">
      <c r="A29" s="19" t="s">
        <v>823</v>
      </c>
      <c r="B29" s="19" t="s">
        <v>385</v>
      </c>
      <c r="C29" s="160">
        <f t="shared" si="0"/>
        <v>16</v>
      </c>
      <c r="D29" s="160">
        <f t="shared" si="1"/>
        <v>19</v>
      </c>
      <c r="E29" s="160">
        <f t="shared" si="2"/>
        <v>24</v>
      </c>
      <c r="F29" s="97" t="str">
        <f t="shared" si="8"/>
        <v>pupil number40</v>
      </c>
      <c r="G29" s="160" t="str">
        <f t="shared" si="9"/>
        <v>CIP2210</v>
      </c>
      <c r="H29" s="19"/>
      <c r="I29" s="168"/>
      <c r="J29" s="19"/>
      <c r="K29" s="150" t="str">
        <f t="shared" si="3"/>
        <v>CIP3048</v>
      </c>
      <c r="L29" s="157">
        <f t="shared" si="4"/>
        <v>120.63894736842106</v>
      </c>
      <c r="M29" s="130">
        <f t="shared" si="5"/>
        <v>843.22</v>
      </c>
      <c r="N29" s="134">
        <f t="shared" si="6"/>
        <v>30</v>
      </c>
      <c r="O29" s="130" t="s">
        <v>823</v>
      </c>
      <c r="P29" s="150" t="s">
        <v>740</v>
      </c>
      <c r="Q29" s="150" t="s">
        <v>385</v>
      </c>
      <c r="R29" s="160" t="str">
        <f t="shared" si="7"/>
        <v>Ok</v>
      </c>
    </row>
    <row r="30" spans="1:18" x14ac:dyDescent="0.25">
      <c r="A30" s="19" t="s">
        <v>823</v>
      </c>
      <c r="B30" s="19" t="s">
        <v>316</v>
      </c>
      <c r="C30" s="160">
        <f t="shared" ref="C30:C49" si="10">VLOOKUP(B30,number,4,FALSE)</f>
        <v>27</v>
      </c>
      <c r="D30" s="160">
        <f t="shared" ref="D30:D49" si="11">VLOOKUP(B30,floor,4,FALSE)</f>
        <v>22</v>
      </c>
      <c r="E30" s="160">
        <f t="shared" si="2"/>
        <v>34</v>
      </c>
      <c r="F30" s="97" t="str">
        <f t="shared" si="8"/>
        <v>pupil number16</v>
      </c>
      <c r="G30" s="160" t="str">
        <f t="shared" si="9"/>
        <v>CIP3048</v>
      </c>
      <c r="H30" s="19"/>
      <c r="I30" s="168"/>
      <c r="J30" s="19"/>
      <c r="K30" s="150" t="str">
        <f t="shared" si="3"/>
        <v>CIP2375</v>
      </c>
      <c r="L30" s="157">
        <f t="shared" si="4"/>
        <v>165.78947368421052</v>
      </c>
      <c r="M30" s="130">
        <f t="shared" si="5"/>
        <v>951.51</v>
      </c>
      <c r="N30" s="134">
        <f t="shared" si="6"/>
        <v>36.170212765957402</v>
      </c>
      <c r="O30" s="130" t="s">
        <v>823</v>
      </c>
      <c r="P30" s="150" t="s">
        <v>700</v>
      </c>
      <c r="Q30" s="150" t="s">
        <v>316</v>
      </c>
      <c r="R30" s="160" t="str">
        <f t="shared" si="7"/>
        <v>Ok</v>
      </c>
    </row>
    <row r="31" spans="1:18" x14ac:dyDescent="0.25">
      <c r="A31" s="19" t="s">
        <v>823</v>
      </c>
      <c r="B31" s="19" t="s">
        <v>302</v>
      </c>
      <c r="C31" s="160">
        <f t="shared" si="10"/>
        <v>10</v>
      </c>
      <c r="D31" s="160">
        <f t="shared" si="11"/>
        <v>23</v>
      </c>
      <c r="E31" s="160">
        <f t="shared" si="2"/>
        <v>15</v>
      </c>
      <c r="F31" s="97" t="str">
        <f t="shared" si="8"/>
        <v>pupil number27</v>
      </c>
      <c r="G31" s="160" t="str">
        <f t="shared" si="9"/>
        <v>CIP2375</v>
      </c>
      <c r="H31" s="19"/>
      <c r="I31" s="168"/>
      <c r="J31" s="19"/>
      <c r="K31" s="150" t="str">
        <f t="shared" si="3"/>
        <v>CIP2358</v>
      </c>
      <c r="L31" s="157">
        <f t="shared" si="4"/>
        <v>74.027368421052628</v>
      </c>
      <c r="M31" s="130">
        <f t="shared" si="5"/>
        <v>971.2</v>
      </c>
      <c r="N31" s="134">
        <f t="shared" si="6"/>
        <v>23.8095238095238</v>
      </c>
      <c r="O31" s="130" t="s">
        <v>823</v>
      </c>
      <c r="P31" s="150" t="s">
        <v>692</v>
      </c>
      <c r="Q31" s="150" t="s">
        <v>302</v>
      </c>
      <c r="R31" s="160" t="str">
        <f t="shared" si="7"/>
        <v>Ok</v>
      </c>
    </row>
    <row r="32" spans="1:18" x14ac:dyDescent="0.25">
      <c r="A32" s="19" t="s">
        <v>823</v>
      </c>
      <c r="B32" s="19" t="s">
        <v>318</v>
      </c>
      <c r="C32" s="160">
        <f t="shared" si="10"/>
        <v>12</v>
      </c>
      <c r="D32" s="160">
        <f t="shared" si="11"/>
        <v>11</v>
      </c>
      <c r="E32" s="160">
        <f t="shared" si="2"/>
        <v>7</v>
      </c>
      <c r="F32" s="97" t="str">
        <f t="shared" si="8"/>
        <v>pupil number10</v>
      </c>
      <c r="G32" s="160" t="str">
        <f t="shared" si="9"/>
        <v>CIP2358</v>
      </c>
      <c r="H32" s="19"/>
      <c r="I32" s="168"/>
      <c r="J32" s="19"/>
      <c r="K32" s="150" t="str">
        <f t="shared" si="3"/>
        <v>CIP2377</v>
      </c>
      <c r="L32" s="157">
        <f t="shared" si="4"/>
        <v>85</v>
      </c>
      <c r="M32" s="130">
        <f t="shared" si="5"/>
        <v>554.34</v>
      </c>
      <c r="N32" s="134">
        <f t="shared" si="6"/>
        <v>14.117647058823499</v>
      </c>
      <c r="O32" s="130" t="s">
        <v>823</v>
      </c>
      <c r="P32" s="150" t="s">
        <v>702</v>
      </c>
      <c r="Q32" s="150" t="s">
        <v>318</v>
      </c>
      <c r="R32" s="160" t="str">
        <f t="shared" si="7"/>
        <v>Ok</v>
      </c>
    </row>
    <row r="33" spans="1:18" x14ac:dyDescent="0.25">
      <c r="A33" s="19" t="s">
        <v>823</v>
      </c>
      <c r="B33" s="19" t="s">
        <v>126</v>
      </c>
      <c r="C33" s="160">
        <f t="shared" si="10"/>
        <v>7</v>
      </c>
      <c r="D33" s="160">
        <f t="shared" si="11"/>
        <v>2</v>
      </c>
      <c r="E33" s="160">
        <f t="shared" si="2"/>
        <v>14</v>
      </c>
      <c r="F33" s="97" t="str">
        <f t="shared" si="8"/>
        <v>pupil number12</v>
      </c>
      <c r="G33" s="160" t="str">
        <f t="shared" si="9"/>
        <v>CIP2377</v>
      </c>
      <c r="H33" s="19"/>
      <c r="I33" s="168"/>
      <c r="J33" s="19"/>
      <c r="K33" s="150" t="str">
        <f t="shared" si="3"/>
        <v>CIP2125</v>
      </c>
      <c r="L33" s="157">
        <f t="shared" si="4"/>
        <v>54</v>
      </c>
      <c r="M33" s="130">
        <f t="shared" si="5"/>
        <v>199.44</v>
      </c>
      <c r="N33" s="134">
        <f t="shared" si="6"/>
        <v>22.2222222222222</v>
      </c>
      <c r="O33" s="130" t="s">
        <v>823</v>
      </c>
      <c r="P33" s="150" t="s">
        <v>599</v>
      </c>
      <c r="Q33" s="150" t="s">
        <v>126</v>
      </c>
      <c r="R33" s="160" t="str">
        <f t="shared" si="7"/>
        <v>Ok</v>
      </c>
    </row>
    <row r="34" spans="1:18" x14ac:dyDescent="0.25">
      <c r="A34" s="19" t="s">
        <v>823</v>
      </c>
      <c r="B34" s="19" t="s">
        <v>168</v>
      </c>
      <c r="C34" s="160">
        <f t="shared" si="10"/>
        <v>32</v>
      </c>
      <c r="D34" s="160">
        <f t="shared" si="11"/>
        <v>28</v>
      </c>
      <c r="E34" s="160">
        <f t="shared" si="2"/>
        <v>5</v>
      </c>
      <c r="F34" s="97" t="str">
        <f t="shared" si="8"/>
        <v>pupil number7</v>
      </c>
      <c r="G34" s="160" t="str">
        <f t="shared" si="9"/>
        <v>CIP2125</v>
      </c>
      <c r="H34" s="19"/>
      <c r="I34" s="168"/>
      <c r="J34" s="19"/>
      <c r="K34" s="150" t="str">
        <f t="shared" si="3"/>
        <v>CIP2175</v>
      </c>
      <c r="L34" s="157">
        <f t="shared" si="4"/>
        <v>185</v>
      </c>
      <c r="M34" s="130">
        <f t="shared" si="5"/>
        <v>1115.76</v>
      </c>
      <c r="N34" s="134">
        <f t="shared" si="6"/>
        <v>12.972972972972999</v>
      </c>
      <c r="O34" s="130" t="s">
        <v>823</v>
      </c>
      <c r="P34" s="150" t="s">
        <v>622</v>
      </c>
      <c r="Q34" s="150" t="s">
        <v>168</v>
      </c>
      <c r="R34" s="160" t="str">
        <f t="shared" si="7"/>
        <v>Ok</v>
      </c>
    </row>
    <row r="35" spans="1:18" x14ac:dyDescent="0.25">
      <c r="A35" s="19" t="s">
        <v>823</v>
      </c>
      <c r="B35" s="19" t="s">
        <v>276</v>
      </c>
      <c r="C35" s="160">
        <f t="shared" si="10"/>
        <v>3</v>
      </c>
      <c r="D35" s="160">
        <f t="shared" si="11"/>
        <v>6</v>
      </c>
      <c r="E35" s="160">
        <f t="shared" si="2"/>
        <v>45</v>
      </c>
      <c r="F35" s="97" t="str">
        <f t="shared" si="8"/>
        <v>pupil number32</v>
      </c>
      <c r="G35" s="160" t="str">
        <f t="shared" si="9"/>
        <v>CIP2175</v>
      </c>
      <c r="H35" s="19"/>
      <c r="I35" s="168"/>
      <c r="J35" s="19"/>
      <c r="K35" s="150" t="str">
        <f t="shared" si="3"/>
        <v>CIP2314</v>
      </c>
      <c r="L35" s="157">
        <f t="shared" si="4"/>
        <v>33.013684210526314</v>
      </c>
      <c r="M35" s="130">
        <f t="shared" si="5"/>
        <v>360.81</v>
      </c>
      <c r="N35" s="134">
        <f t="shared" si="6"/>
        <v>53.846153846153797</v>
      </c>
      <c r="O35" s="130" t="s">
        <v>823</v>
      </c>
      <c r="P35" s="150" t="s">
        <v>678</v>
      </c>
      <c r="Q35" s="150" t="s">
        <v>276</v>
      </c>
      <c r="R35" s="160" t="str">
        <f t="shared" si="7"/>
        <v>Ok</v>
      </c>
    </row>
    <row r="36" spans="1:18" x14ac:dyDescent="0.25">
      <c r="A36" s="19" t="s">
        <v>823</v>
      </c>
      <c r="B36" s="19" t="s">
        <v>222</v>
      </c>
      <c r="C36" s="160">
        <f t="shared" si="10"/>
        <v>42</v>
      </c>
      <c r="D36" s="160">
        <f t="shared" si="11"/>
        <v>41</v>
      </c>
      <c r="E36" s="160">
        <f t="shared" si="2"/>
        <v>37</v>
      </c>
      <c r="F36" s="97" t="str">
        <f t="shared" si="8"/>
        <v>pupil number3</v>
      </c>
      <c r="G36" s="160" t="str">
        <f t="shared" si="9"/>
        <v>CIP2314</v>
      </c>
      <c r="H36" s="19"/>
      <c r="I36" s="168"/>
      <c r="J36" s="19"/>
      <c r="K36" s="150" t="str">
        <f t="shared" si="3"/>
        <v>CIP2254</v>
      </c>
      <c r="L36" s="157">
        <f t="shared" si="4"/>
        <v>243.04210526315791</v>
      </c>
      <c r="M36" s="130">
        <f t="shared" si="5"/>
        <v>1327.06</v>
      </c>
      <c r="N36" s="134">
        <f t="shared" si="6"/>
        <v>38.073394495412799</v>
      </c>
      <c r="O36" s="130" t="s">
        <v>823</v>
      </c>
      <c r="P36" s="150" t="s">
        <v>651</v>
      </c>
      <c r="Q36" s="150" t="s">
        <v>222</v>
      </c>
      <c r="R36" s="160" t="str">
        <f t="shared" si="7"/>
        <v>Ok</v>
      </c>
    </row>
    <row r="37" spans="1:18" x14ac:dyDescent="0.25">
      <c r="A37" s="19" t="s">
        <v>823</v>
      </c>
      <c r="B37" s="19" t="s">
        <v>485</v>
      </c>
      <c r="C37" s="160">
        <f t="shared" si="10"/>
        <v>8</v>
      </c>
      <c r="D37" s="160">
        <f t="shared" si="11"/>
        <v>9</v>
      </c>
      <c r="E37" s="160">
        <f t="shared" si="2"/>
        <v>2</v>
      </c>
      <c r="F37" s="97" t="str">
        <f t="shared" si="8"/>
        <v>pupil number42</v>
      </c>
      <c r="G37" s="160" t="str">
        <f t="shared" si="9"/>
        <v>CIP2254</v>
      </c>
      <c r="H37" s="19"/>
      <c r="I37" s="168"/>
      <c r="J37" s="19"/>
      <c r="K37" s="150" t="str">
        <f t="shared" si="3"/>
        <v>CIP3330</v>
      </c>
      <c r="L37" s="157">
        <f t="shared" si="4"/>
        <v>55</v>
      </c>
      <c r="M37" s="130">
        <f t="shared" si="5"/>
        <v>380.72</v>
      </c>
      <c r="N37" s="134">
        <f t="shared" si="6"/>
        <v>5.4545454545454497</v>
      </c>
      <c r="O37" s="130" t="s">
        <v>823</v>
      </c>
      <c r="P37" s="150" t="s">
        <v>792</v>
      </c>
      <c r="Q37" s="150" t="s">
        <v>485</v>
      </c>
      <c r="R37" s="160" t="str">
        <f t="shared" si="7"/>
        <v>Ok</v>
      </c>
    </row>
    <row r="38" spans="1:18" x14ac:dyDescent="0.25">
      <c r="A38" s="19" t="s">
        <v>823</v>
      </c>
      <c r="B38" s="19" t="s">
        <v>270</v>
      </c>
      <c r="C38" s="160">
        <f t="shared" si="10"/>
        <v>39</v>
      </c>
      <c r="D38" s="160">
        <f t="shared" si="11"/>
        <v>40</v>
      </c>
      <c r="E38" s="160">
        <f t="shared" si="2"/>
        <v>19</v>
      </c>
      <c r="F38" s="97" t="str">
        <f t="shared" si="8"/>
        <v>pupil number8</v>
      </c>
      <c r="G38" s="160" t="str">
        <f t="shared" si="9"/>
        <v>CIP3330</v>
      </c>
      <c r="H38" s="19"/>
      <c r="I38" s="168"/>
      <c r="J38" s="19"/>
      <c r="K38" s="150" t="str">
        <f t="shared" si="3"/>
        <v>CIP2306</v>
      </c>
      <c r="L38" s="157">
        <f t="shared" si="4"/>
        <v>215.83684210526314</v>
      </c>
      <c r="M38" s="130">
        <f t="shared" si="5"/>
        <v>1323.05</v>
      </c>
      <c r="N38" s="134">
        <f t="shared" si="6"/>
        <v>26.063829787233999</v>
      </c>
      <c r="O38" s="130" t="s">
        <v>823</v>
      </c>
      <c r="P38" s="150" t="s">
        <v>674</v>
      </c>
      <c r="Q38" s="150" t="s">
        <v>270</v>
      </c>
      <c r="R38" s="160" t="str">
        <f t="shared" si="7"/>
        <v>Ok</v>
      </c>
    </row>
    <row r="39" spans="1:18" x14ac:dyDescent="0.25">
      <c r="A39" s="19" t="s">
        <v>823</v>
      </c>
      <c r="B39" s="19" t="s">
        <v>154</v>
      </c>
      <c r="C39" s="160">
        <f t="shared" si="10"/>
        <v>37</v>
      </c>
      <c r="D39" s="160">
        <f t="shared" si="11"/>
        <v>30</v>
      </c>
      <c r="E39" s="160">
        <f t="shared" si="2"/>
        <v>18</v>
      </c>
      <c r="F39" s="97" t="str">
        <f t="shared" si="8"/>
        <v>pupil number39</v>
      </c>
      <c r="G39" s="160" t="str">
        <f t="shared" si="9"/>
        <v>CIP2306</v>
      </c>
      <c r="H39" s="19"/>
      <c r="I39" s="168"/>
      <c r="J39" s="19"/>
      <c r="K39" s="150" t="str">
        <f t="shared" si="3"/>
        <v>CIP2159</v>
      </c>
      <c r="L39" s="157">
        <f t="shared" si="4"/>
        <v>214.90631578947369</v>
      </c>
      <c r="M39" s="130">
        <f t="shared" si="5"/>
        <v>1121.78</v>
      </c>
      <c r="N39" s="134">
        <f t="shared" si="6"/>
        <v>25.568181818181802</v>
      </c>
      <c r="O39" s="130" t="s">
        <v>823</v>
      </c>
      <c r="P39" s="150" t="s">
        <v>615</v>
      </c>
      <c r="Q39" s="150" t="s">
        <v>154</v>
      </c>
      <c r="R39" s="160" t="str">
        <f t="shared" si="7"/>
        <v>Ok</v>
      </c>
    </row>
    <row r="40" spans="1:18" x14ac:dyDescent="0.25">
      <c r="A40" s="19" t="s">
        <v>823</v>
      </c>
      <c r="B40" s="19" t="s">
        <v>22</v>
      </c>
      <c r="C40" s="160">
        <f t="shared" si="10"/>
        <v>36</v>
      </c>
      <c r="D40" s="160">
        <f t="shared" si="11"/>
        <v>18</v>
      </c>
      <c r="E40" s="160">
        <f t="shared" si="2"/>
        <v>30</v>
      </c>
      <c r="F40" s="97" t="str">
        <f t="shared" si="8"/>
        <v>pupil number37</v>
      </c>
      <c r="G40" s="160" t="str">
        <f t="shared" si="9"/>
        <v>CIP2159</v>
      </c>
      <c r="H40" s="19"/>
      <c r="I40" s="168"/>
      <c r="J40" s="19"/>
      <c r="K40" s="150" t="str">
        <f t="shared" si="3"/>
        <v>CIP2006</v>
      </c>
      <c r="L40" s="157">
        <f t="shared" si="4"/>
        <v>208.91578947368421</v>
      </c>
      <c r="M40" s="130">
        <f t="shared" si="5"/>
        <v>835.48</v>
      </c>
      <c r="N40" s="134">
        <f t="shared" si="6"/>
        <v>33.7078651685393</v>
      </c>
      <c r="O40" s="130" t="s">
        <v>823</v>
      </c>
      <c r="P40" s="150" t="s">
        <v>546</v>
      </c>
      <c r="Q40" s="150" t="s">
        <v>22</v>
      </c>
      <c r="R40" s="160" t="str">
        <f t="shared" si="7"/>
        <v>Ok</v>
      </c>
    </row>
    <row r="41" spans="1:18" x14ac:dyDescent="0.25">
      <c r="A41" s="19" t="s">
        <v>823</v>
      </c>
      <c r="B41" s="19" t="s">
        <v>190</v>
      </c>
      <c r="C41" s="160">
        <f t="shared" si="10"/>
        <v>23</v>
      </c>
      <c r="D41" s="160">
        <f t="shared" si="11"/>
        <v>26</v>
      </c>
      <c r="E41" s="160">
        <f t="shared" si="2"/>
        <v>39</v>
      </c>
      <c r="F41" s="97" t="str">
        <f t="shared" si="8"/>
        <v>pupil number36</v>
      </c>
      <c r="G41" s="160" t="str">
        <f t="shared" si="9"/>
        <v>CIP2006</v>
      </c>
      <c r="H41" s="19"/>
      <c r="I41" s="168"/>
      <c r="J41" s="19"/>
      <c r="K41" s="150" t="str">
        <f t="shared" si="3"/>
        <v>CIP2202</v>
      </c>
      <c r="L41" s="157">
        <f t="shared" si="4"/>
        <v>158</v>
      </c>
      <c r="M41" s="150">
        <f t="shared" si="5"/>
        <v>1017.71</v>
      </c>
      <c r="N41" s="134">
        <f t="shared" si="6"/>
        <v>43.037974683544299</v>
      </c>
      <c r="O41" s="150" t="s">
        <v>823</v>
      </c>
      <c r="P41" s="150" t="s">
        <v>635</v>
      </c>
      <c r="Q41" s="150" t="s">
        <v>190</v>
      </c>
      <c r="R41" s="160" t="str">
        <f t="shared" si="7"/>
        <v>Ok</v>
      </c>
    </row>
    <row r="42" spans="1:18" x14ac:dyDescent="0.25">
      <c r="A42" s="19" t="s">
        <v>823</v>
      </c>
      <c r="B42" s="19" t="s">
        <v>212</v>
      </c>
      <c r="C42" s="160">
        <f t="shared" si="10"/>
        <v>14</v>
      </c>
      <c r="D42" s="160">
        <f t="shared" si="11"/>
        <v>24</v>
      </c>
      <c r="E42" s="160">
        <f t="shared" si="2"/>
        <v>42</v>
      </c>
      <c r="F42" s="97" t="str">
        <f t="shared" si="8"/>
        <v>pupil number23</v>
      </c>
      <c r="G42" s="160" t="str">
        <f t="shared" si="9"/>
        <v>CIP2202</v>
      </c>
      <c r="H42" s="19"/>
      <c r="I42" s="168"/>
      <c r="J42" s="19"/>
      <c r="K42" s="150" t="str">
        <f t="shared" si="3"/>
        <v>CIP2242</v>
      </c>
      <c r="L42" s="157">
        <f t="shared" si="4"/>
        <v>116.44736842105263</v>
      </c>
      <c r="M42" s="130">
        <f t="shared" si="5"/>
        <v>982.1</v>
      </c>
      <c r="N42" s="134">
        <f t="shared" si="6"/>
        <v>46.875</v>
      </c>
      <c r="O42" s="130" t="s">
        <v>823</v>
      </c>
      <c r="P42" s="150" t="s">
        <v>646</v>
      </c>
      <c r="Q42" s="150" t="s">
        <v>212</v>
      </c>
      <c r="R42" s="160" t="str">
        <f t="shared" si="7"/>
        <v>Ok</v>
      </c>
    </row>
    <row r="43" spans="1:18" x14ac:dyDescent="0.25">
      <c r="A43" s="19" t="s">
        <v>823</v>
      </c>
      <c r="B43" s="19" t="s">
        <v>256</v>
      </c>
      <c r="C43" s="160">
        <f t="shared" si="10"/>
        <v>25</v>
      </c>
      <c r="D43" s="160">
        <f t="shared" si="11"/>
        <v>43</v>
      </c>
      <c r="E43" s="160">
        <f t="shared" si="2"/>
        <v>46</v>
      </c>
      <c r="F43" s="97" t="str">
        <f t="shared" si="8"/>
        <v>pupil number14</v>
      </c>
      <c r="G43" s="160" t="str">
        <f t="shared" si="9"/>
        <v>CIP2242</v>
      </c>
      <c r="H43" s="19"/>
      <c r="I43" s="168"/>
      <c r="J43" s="19"/>
      <c r="K43" s="150" t="str">
        <f t="shared" si="3"/>
        <v>CIP2285</v>
      </c>
      <c r="L43" s="157">
        <f t="shared" si="4"/>
        <v>160.10749493927125</v>
      </c>
      <c r="M43" s="130">
        <f t="shared" si="5"/>
        <v>1419.91</v>
      </c>
      <c r="N43" s="134">
        <f t="shared" si="6"/>
        <v>56.000000000000007</v>
      </c>
      <c r="O43" s="130" t="s">
        <v>823</v>
      </c>
      <c r="P43" s="150" t="s">
        <v>668</v>
      </c>
      <c r="Q43" s="150" t="s">
        <v>256</v>
      </c>
      <c r="R43" s="160" t="str">
        <f t="shared" si="7"/>
        <v>Ok</v>
      </c>
    </row>
    <row r="44" spans="1:18" x14ac:dyDescent="0.25">
      <c r="A44" s="19" t="s">
        <v>823</v>
      </c>
      <c r="B44" s="19" t="s">
        <v>335</v>
      </c>
      <c r="C44" s="160">
        <f t="shared" si="10"/>
        <v>34</v>
      </c>
      <c r="D44" s="160">
        <f t="shared" si="11"/>
        <v>15</v>
      </c>
      <c r="E44" s="160">
        <f t="shared" si="2"/>
        <v>12</v>
      </c>
      <c r="F44" s="97" t="str">
        <f t="shared" si="8"/>
        <v>pupil number25</v>
      </c>
      <c r="G44" s="160" t="str">
        <f t="shared" si="9"/>
        <v>CIP2285</v>
      </c>
      <c r="H44" s="19"/>
      <c r="I44" s="168"/>
      <c r="J44" s="19"/>
      <c r="K44" s="150" t="str">
        <f t="shared" si="3"/>
        <v>CIP3002</v>
      </c>
      <c r="L44" s="157">
        <f t="shared" si="4"/>
        <v>199</v>
      </c>
      <c r="M44" s="130">
        <f t="shared" si="5"/>
        <v>740.14</v>
      </c>
      <c r="N44" s="134">
        <f t="shared" si="6"/>
        <v>20.100502512562802</v>
      </c>
      <c r="O44" s="130" t="s">
        <v>823</v>
      </c>
      <c r="P44" s="150" t="s">
        <v>713</v>
      </c>
      <c r="Q44" s="150" t="s">
        <v>335</v>
      </c>
      <c r="R44" s="160" t="str">
        <f t="shared" si="7"/>
        <v>Ok</v>
      </c>
    </row>
    <row r="45" spans="1:18" x14ac:dyDescent="0.25">
      <c r="A45" s="19" t="s">
        <v>823</v>
      </c>
      <c r="B45" s="19" t="s">
        <v>228</v>
      </c>
      <c r="C45" s="160">
        <f t="shared" si="10"/>
        <v>28</v>
      </c>
      <c r="D45" s="160">
        <f t="shared" si="11"/>
        <v>17</v>
      </c>
      <c r="E45" s="160">
        <f t="shared" si="2"/>
        <v>9</v>
      </c>
      <c r="F45" s="97" t="str">
        <f t="shared" si="8"/>
        <v>pupil number34</v>
      </c>
      <c r="G45" s="160" t="str">
        <f t="shared" si="9"/>
        <v>CIP3002</v>
      </c>
      <c r="H45" s="19"/>
      <c r="I45" s="168"/>
      <c r="J45" s="19"/>
      <c r="K45" s="150" t="str">
        <f t="shared" si="3"/>
        <v>CIP2258</v>
      </c>
      <c r="L45" s="157">
        <f t="shared" si="4"/>
        <v>169.79473684210527</v>
      </c>
      <c r="M45" s="130">
        <f t="shared" si="5"/>
        <v>768.69</v>
      </c>
      <c r="N45" s="134">
        <f t="shared" si="6"/>
        <v>16.783216783216801</v>
      </c>
      <c r="O45" s="130" t="s">
        <v>823</v>
      </c>
      <c r="P45" s="150" t="s">
        <v>654</v>
      </c>
      <c r="Q45" s="150" t="s">
        <v>228</v>
      </c>
      <c r="R45" s="160" t="str">
        <f t="shared" si="7"/>
        <v>Ok</v>
      </c>
    </row>
    <row r="46" spans="1:18" x14ac:dyDescent="0.25">
      <c r="A46" s="19" t="s">
        <v>823</v>
      </c>
      <c r="B46" s="19" t="s">
        <v>232</v>
      </c>
      <c r="C46" s="160">
        <f t="shared" si="10"/>
        <v>1</v>
      </c>
      <c r="D46" s="160">
        <f t="shared" si="11"/>
        <v>5</v>
      </c>
      <c r="E46" s="160">
        <f t="shared" si="2"/>
        <v>36</v>
      </c>
      <c r="F46" s="97" t="str">
        <f t="shared" si="8"/>
        <v>pupil number28</v>
      </c>
      <c r="G46" s="160" t="str">
        <f t="shared" si="9"/>
        <v>CIP2258</v>
      </c>
      <c r="H46" s="19"/>
      <c r="I46" s="168"/>
      <c r="J46" s="19"/>
      <c r="K46" s="150" t="str">
        <f t="shared" si="3"/>
        <v>CIP2262</v>
      </c>
      <c r="L46" s="157">
        <f t="shared" si="4"/>
        <v>31.790526315789474</v>
      </c>
      <c r="M46" s="130">
        <f t="shared" si="5"/>
        <v>324.27</v>
      </c>
      <c r="N46" s="134">
        <f t="shared" si="6"/>
        <v>37.5</v>
      </c>
      <c r="O46" s="130" t="s">
        <v>823</v>
      </c>
      <c r="P46" s="150" t="s">
        <v>656</v>
      </c>
      <c r="Q46" s="150" t="s">
        <v>232</v>
      </c>
      <c r="R46" s="160" t="str">
        <f t="shared" si="7"/>
        <v>Ok</v>
      </c>
    </row>
    <row r="47" spans="1:18" x14ac:dyDescent="0.25">
      <c r="A47" s="19" t="s">
        <v>823</v>
      </c>
      <c r="B47" s="19" t="s">
        <v>439</v>
      </c>
      <c r="C47" s="160">
        <f t="shared" si="10"/>
        <v>6</v>
      </c>
      <c r="D47" s="160">
        <f t="shared" si="11"/>
        <v>8</v>
      </c>
      <c r="E47" s="160">
        <f t="shared" si="2"/>
        <v>4</v>
      </c>
      <c r="F47" s="97" t="str">
        <f t="shared" si="8"/>
        <v>pupil number1</v>
      </c>
      <c r="G47" s="160" t="str">
        <f t="shared" si="9"/>
        <v>CIP2262</v>
      </c>
      <c r="H47" s="19"/>
      <c r="I47" s="168"/>
      <c r="J47" s="19"/>
      <c r="K47" s="150" t="str">
        <f t="shared" si="3"/>
        <v>CIP3100</v>
      </c>
      <c r="L47" s="157">
        <f t="shared" si="4"/>
        <v>47</v>
      </c>
      <c r="M47" s="130">
        <f t="shared" si="5"/>
        <v>367.22</v>
      </c>
      <c r="N47" s="134">
        <f t="shared" si="6"/>
        <v>12.765957446808502</v>
      </c>
      <c r="O47" s="130" t="s">
        <v>823</v>
      </c>
      <c r="P47" s="150" t="s">
        <v>769</v>
      </c>
      <c r="Q47" s="150" t="s">
        <v>439</v>
      </c>
      <c r="R47" s="160" t="str">
        <f t="shared" si="7"/>
        <v>Ok</v>
      </c>
    </row>
    <row r="48" spans="1:18" x14ac:dyDescent="0.25">
      <c r="A48" s="19" t="s">
        <v>823</v>
      </c>
      <c r="B48" s="19" t="s">
        <v>246</v>
      </c>
      <c r="C48" s="160">
        <f t="shared" si="10"/>
        <v>2</v>
      </c>
      <c r="D48" s="160">
        <f t="shared" si="11"/>
        <v>10</v>
      </c>
      <c r="E48" s="160">
        <f t="shared" si="2"/>
        <v>40</v>
      </c>
      <c r="F48" s="97" t="str">
        <f t="shared" si="8"/>
        <v>pupil number6</v>
      </c>
      <c r="G48" s="160" t="str">
        <f t="shared" si="9"/>
        <v>CIP3100</v>
      </c>
      <c r="H48" s="19"/>
      <c r="I48" s="168"/>
      <c r="J48" s="19"/>
      <c r="K48" s="150" t="str">
        <f t="shared" si="3"/>
        <v>CIP2276</v>
      </c>
      <c r="L48" s="157">
        <f t="shared" si="4"/>
        <v>32</v>
      </c>
      <c r="M48" s="130">
        <f t="shared" si="5"/>
        <v>435.81</v>
      </c>
      <c r="N48" s="134">
        <f t="shared" si="6"/>
        <v>43.75</v>
      </c>
      <c r="O48" s="130" t="s">
        <v>823</v>
      </c>
      <c r="P48" s="150" t="s">
        <v>663</v>
      </c>
      <c r="Q48" s="150" t="s">
        <v>246</v>
      </c>
      <c r="R48" s="160" t="str">
        <f t="shared" si="7"/>
        <v>Ok</v>
      </c>
    </row>
    <row r="49" spans="1:18" x14ac:dyDescent="0.25">
      <c r="A49" s="19" t="s">
        <v>823</v>
      </c>
      <c r="B49" s="19" t="s">
        <v>250</v>
      </c>
      <c r="C49" s="160">
        <f t="shared" si="10"/>
        <v>44</v>
      </c>
      <c r="D49" s="160">
        <f t="shared" si="11"/>
        <v>21</v>
      </c>
      <c r="E49" s="160">
        <f t="shared" si="2"/>
        <v>38</v>
      </c>
      <c r="F49" s="97" t="str">
        <f t="shared" si="8"/>
        <v>pupil number2</v>
      </c>
      <c r="G49" s="160" t="str">
        <f t="shared" si="9"/>
        <v>CIP2276</v>
      </c>
      <c r="H49" s="19"/>
      <c r="I49" s="168"/>
      <c r="J49" s="19"/>
      <c r="K49" s="150" t="str">
        <f t="shared" si="3"/>
        <v>CIP2278</v>
      </c>
      <c r="L49" s="157">
        <f t="shared" si="4"/>
        <v>259</v>
      </c>
      <c r="M49" s="130">
        <f t="shared" si="5"/>
        <v>914.38</v>
      </c>
      <c r="N49" s="134">
        <f t="shared" si="6"/>
        <v>39.382239382239398</v>
      </c>
      <c r="O49" s="130" t="s">
        <v>823</v>
      </c>
      <c r="P49" s="150" t="s">
        <v>665</v>
      </c>
      <c r="Q49" s="150" t="s">
        <v>250</v>
      </c>
      <c r="R49" s="160" t="str">
        <f t="shared" si="7"/>
        <v>Ok</v>
      </c>
    </row>
    <row r="50" spans="1:18" x14ac:dyDescent="0.25">
      <c r="A50" s="20" t="s">
        <v>823</v>
      </c>
      <c r="B50" s="20"/>
      <c r="C50" s="160"/>
      <c r="D50" s="160"/>
      <c r="E50" s="160"/>
      <c r="F50" s="97" t="str">
        <f>"pupil number"&amp;C49</f>
        <v>pupil number44</v>
      </c>
      <c r="G50" s="160" t="str">
        <f t="shared" si="9"/>
        <v>CIP2278</v>
      </c>
      <c r="H50" s="19"/>
      <c r="I50" s="168"/>
      <c r="J50" s="19"/>
      <c r="K50" s="130"/>
      <c r="L50" s="157"/>
      <c r="M50" s="130"/>
      <c r="N50" s="76"/>
      <c r="O50" s="130"/>
      <c r="P50" s="150"/>
      <c r="Q50" s="130"/>
      <c r="R50" s="160"/>
    </row>
    <row r="51" spans="1:18" x14ac:dyDescent="0.25">
      <c r="A51" s="20"/>
      <c r="B51" s="20"/>
      <c r="C51" s="160"/>
      <c r="D51" s="160"/>
      <c r="E51" s="160"/>
      <c r="F51" s="97" t="str">
        <f t="shared" ref="F51:F57" si="12">"pupil number"&amp;C50</f>
        <v>pupil number</v>
      </c>
      <c r="G51" s="160"/>
      <c r="H51" s="19"/>
      <c r="I51" s="168"/>
      <c r="J51" s="19"/>
      <c r="K51" s="130"/>
      <c r="L51" s="157"/>
      <c r="M51" s="130"/>
      <c r="N51" s="76"/>
      <c r="O51" s="130"/>
      <c r="P51" s="150"/>
      <c r="Q51" s="130"/>
      <c r="R51" s="160"/>
    </row>
    <row r="52" spans="1:18" x14ac:dyDescent="0.25">
      <c r="A52" s="20"/>
      <c r="B52" s="20"/>
      <c r="C52" s="160"/>
      <c r="D52" s="160"/>
      <c r="E52" s="160"/>
      <c r="F52" s="97" t="str">
        <f t="shared" si="12"/>
        <v>pupil number</v>
      </c>
      <c r="G52" s="160"/>
      <c r="H52" s="19"/>
      <c r="I52" s="168"/>
      <c r="J52" s="19"/>
      <c r="K52" s="130"/>
      <c r="L52" s="157"/>
      <c r="M52" s="130"/>
      <c r="N52" s="76"/>
      <c r="O52" s="130"/>
      <c r="P52" s="150"/>
      <c r="Q52" s="130"/>
      <c r="R52" s="160"/>
    </row>
    <row r="53" spans="1:18" x14ac:dyDescent="0.25">
      <c r="A53" s="20"/>
      <c r="B53" s="20"/>
      <c r="C53" s="160"/>
      <c r="D53" s="160"/>
      <c r="E53" s="160"/>
      <c r="F53" s="97" t="str">
        <f t="shared" si="12"/>
        <v>pupil number</v>
      </c>
      <c r="G53" s="160"/>
      <c r="H53" s="19"/>
      <c r="I53" s="168"/>
      <c r="J53" s="19"/>
      <c r="K53" s="130"/>
      <c r="L53" s="157"/>
      <c r="M53" s="130"/>
      <c r="N53" s="76"/>
      <c r="O53" s="130"/>
      <c r="P53" s="150"/>
      <c r="Q53" s="130"/>
      <c r="R53" s="160"/>
    </row>
    <row r="54" spans="1:18" x14ac:dyDescent="0.25">
      <c r="A54" s="20"/>
      <c r="B54" s="20"/>
      <c r="C54" s="160"/>
      <c r="D54" s="160"/>
      <c r="E54" s="160"/>
      <c r="F54" s="97" t="str">
        <f t="shared" si="12"/>
        <v>pupil number</v>
      </c>
      <c r="G54" s="160"/>
      <c r="H54" s="19"/>
      <c r="I54" s="168"/>
      <c r="J54" s="19"/>
      <c r="K54" s="130"/>
      <c r="L54" s="157"/>
      <c r="M54" s="130"/>
      <c r="N54" s="76"/>
      <c r="O54" s="130"/>
      <c r="P54" s="150"/>
      <c r="Q54" s="130"/>
      <c r="R54" s="160"/>
    </row>
    <row r="55" spans="1:18" x14ac:dyDescent="0.25">
      <c r="A55" s="20"/>
      <c r="B55" s="20"/>
      <c r="C55" s="160"/>
      <c r="D55" s="160"/>
      <c r="E55" s="160"/>
      <c r="F55" s="97" t="str">
        <f t="shared" si="12"/>
        <v>pupil number</v>
      </c>
      <c r="G55" s="160"/>
      <c r="H55" s="19"/>
      <c r="I55" s="168"/>
      <c r="J55" s="19"/>
      <c r="K55" s="130"/>
      <c r="L55" s="157"/>
      <c r="M55" s="130"/>
      <c r="N55" s="76"/>
      <c r="O55" s="130"/>
      <c r="P55" s="150"/>
      <c r="Q55" s="130"/>
      <c r="R55" s="160"/>
    </row>
    <row r="56" spans="1:18" x14ac:dyDescent="0.25">
      <c r="A56" s="20"/>
      <c r="B56" s="20"/>
      <c r="C56" s="160"/>
      <c r="D56" s="160"/>
      <c r="E56" s="160"/>
      <c r="F56" s="97" t="str">
        <f t="shared" si="12"/>
        <v>pupil number</v>
      </c>
      <c r="G56" s="160"/>
      <c r="H56" s="19"/>
      <c r="I56" s="168"/>
      <c r="J56" s="19"/>
      <c r="K56" s="130"/>
      <c r="L56" s="157"/>
      <c r="M56" s="130"/>
      <c r="N56" s="76"/>
      <c r="O56" s="130"/>
      <c r="P56" s="150"/>
      <c r="Q56" s="130"/>
      <c r="R56" s="160"/>
    </row>
    <row r="57" spans="1:18" x14ac:dyDescent="0.25">
      <c r="A57" s="20"/>
      <c r="B57" s="20"/>
      <c r="C57" s="160"/>
      <c r="D57" s="160"/>
      <c r="E57" s="160"/>
      <c r="F57" s="97" t="str">
        <f t="shared" si="12"/>
        <v>pupil number</v>
      </c>
      <c r="G57" s="160"/>
      <c r="H57" s="19"/>
      <c r="I57" s="168"/>
      <c r="J57" s="19"/>
      <c r="K57" s="130"/>
      <c r="L57" s="157"/>
      <c r="M57" s="130"/>
      <c r="N57" s="76"/>
      <c r="O57" s="130"/>
      <c r="P57" s="150"/>
      <c r="Q57" s="130"/>
      <c r="R57" s="160"/>
    </row>
    <row r="58" spans="1:18" x14ac:dyDescent="0.25">
      <c r="A58" s="20" t="s">
        <v>824</v>
      </c>
      <c r="B58" s="20" t="s">
        <v>451</v>
      </c>
      <c r="C58" s="160">
        <f t="shared" ref="C58:C92" si="13">VLOOKUP(B58,number,4,FALSE)</f>
        <v>60</v>
      </c>
      <c r="D58" s="160">
        <f t="shared" ref="D58:D92" si="14">VLOOKUP(B58,floor,4,FALSE)</f>
        <v>62</v>
      </c>
      <c r="E58" s="160">
        <f t="shared" ref="E58:E92" si="15">VLOOKUP(B58,deprivation,5,FALSE)</f>
        <v>61</v>
      </c>
      <c r="F58" s="97" t="str">
        <f>"pupil number"&amp;C58</f>
        <v>pupil number60</v>
      </c>
      <c r="G58" s="160" t="str">
        <f>B58</f>
        <v>CIP3151</v>
      </c>
      <c r="H58" s="19"/>
      <c r="I58" s="168"/>
      <c r="J58" s="19"/>
      <c r="K58" s="130" t="str">
        <f>G58</f>
        <v>CIP3151</v>
      </c>
      <c r="L58" s="157">
        <f t="shared" ref="L58:L92" si="16">VLOOKUP(K58,number,3,FALSE)</f>
        <v>76</v>
      </c>
      <c r="M58" s="130">
        <f t="shared" ref="M58:M79" si="17">VLOOKUP(K58,floor,3,FALSE)</f>
        <v>897.57</v>
      </c>
      <c r="N58" s="76">
        <f t="shared" ref="N58:N92" si="18">VLOOKUP(K58,deprivation,4,FALSE)</f>
        <v>17.105263157894701</v>
      </c>
      <c r="O58" s="130" t="s">
        <v>824</v>
      </c>
      <c r="P58" s="150" t="s">
        <v>775</v>
      </c>
      <c r="Q58" s="130" t="s">
        <v>451</v>
      </c>
      <c r="R58" s="160" t="str">
        <f t="shared" si="7"/>
        <v>Ok</v>
      </c>
    </row>
    <row r="59" spans="1:18" x14ac:dyDescent="0.25">
      <c r="A59" s="20" t="s">
        <v>824</v>
      </c>
      <c r="B59" s="20" t="s">
        <v>54</v>
      </c>
      <c r="C59" s="160">
        <f t="shared" si="13"/>
        <v>58</v>
      </c>
      <c r="D59" s="160">
        <f t="shared" si="14"/>
        <v>59</v>
      </c>
      <c r="E59" s="160">
        <f t="shared" si="15"/>
        <v>68</v>
      </c>
      <c r="F59" s="97" t="str">
        <f t="shared" ref="F59:F94" si="19">"pupil number"&amp;C59</f>
        <v>pupil number58</v>
      </c>
      <c r="G59" s="160" t="str">
        <f t="shared" ref="G59:G92" si="20">B59</f>
        <v>CIP2049</v>
      </c>
      <c r="H59" s="19"/>
      <c r="I59" s="168"/>
      <c r="J59" s="19"/>
      <c r="K59" s="150" t="str">
        <f t="shared" ref="K59:K92" si="21">G59</f>
        <v>CIP2049</v>
      </c>
      <c r="L59" s="157">
        <f t="shared" si="16"/>
        <v>38</v>
      </c>
      <c r="M59" s="130">
        <f t="shared" si="17"/>
        <v>413.94</v>
      </c>
      <c r="N59" s="134">
        <f t="shared" si="18"/>
        <v>26.315789473684198</v>
      </c>
      <c r="O59" s="130" t="s">
        <v>824</v>
      </c>
      <c r="P59" s="150" t="s">
        <v>563</v>
      </c>
      <c r="Q59" s="150" t="s">
        <v>54</v>
      </c>
      <c r="R59" s="160" t="str">
        <f t="shared" si="7"/>
        <v>Ok</v>
      </c>
    </row>
    <row r="60" spans="1:18" s="19" customFormat="1" x14ac:dyDescent="0.25">
      <c r="A60" s="20" t="s">
        <v>824</v>
      </c>
      <c r="B60" s="20" t="s">
        <v>298</v>
      </c>
      <c r="C60" s="160">
        <f t="shared" si="13"/>
        <v>80</v>
      </c>
      <c r="D60" s="160">
        <f t="shared" si="14"/>
        <v>74</v>
      </c>
      <c r="E60" s="160">
        <f t="shared" si="15"/>
        <v>62</v>
      </c>
      <c r="F60" s="97" t="str">
        <f t="shared" si="19"/>
        <v>pupil number80</v>
      </c>
      <c r="G60" s="160" t="str">
        <f t="shared" si="20"/>
        <v>CIP2349</v>
      </c>
      <c r="H60" s="20"/>
      <c r="I60" s="168"/>
      <c r="J60" s="20"/>
      <c r="K60" s="150" t="str">
        <f t="shared" si="21"/>
        <v>CIP2349</v>
      </c>
      <c r="L60" s="157">
        <f t="shared" si="16"/>
        <v>253</v>
      </c>
      <c r="M60" s="130">
        <f t="shared" si="17"/>
        <v>1194.98</v>
      </c>
      <c r="N60" s="134">
        <f t="shared" si="18"/>
        <v>17.3913043478261</v>
      </c>
      <c r="O60" s="130" t="s">
        <v>824</v>
      </c>
      <c r="P60" s="150" t="s">
        <v>689</v>
      </c>
      <c r="Q60" s="150" t="s">
        <v>298</v>
      </c>
      <c r="R60" s="160" t="str">
        <f t="shared" si="7"/>
        <v>Ok</v>
      </c>
    </row>
    <row r="61" spans="1:18" s="19" customFormat="1" x14ac:dyDescent="0.25">
      <c r="A61" s="20" t="s">
        <v>824</v>
      </c>
      <c r="B61" s="20" t="s">
        <v>68</v>
      </c>
      <c r="C61" s="160">
        <f t="shared" si="13"/>
        <v>77</v>
      </c>
      <c r="D61" s="160">
        <f t="shared" si="14"/>
        <v>72</v>
      </c>
      <c r="E61" s="160">
        <f t="shared" si="15"/>
        <v>67</v>
      </c>
      <c r="F61" s="97" t="str">
        <f t="shared" si="19"/>
        <v>pupil number77</v>
      </c>
      <c r="G61" s="160" t="str">
        <f t="shared" si="20"/>
        <v>CIP2060</v>
      </c>
      <c r="H61" s="20"/>
      <c r="I61" s="168"/>
      <c r="J61" s="20"/>
      <c r="K61" s="150" t="str">
        <f t="shared" si="21"/>
        <v>CIP2060</v>
      </c>
      <c r="L61" s="157">
        <f t="shared" si="16"/>
        <v>223</v>
      </c>
      <c r="M61" s="130">
        <f t="shared" si="17"/>
        <v>1184.53</v>
      </c>
      <c r="N61" s="134">
        <f t="shared" si="18"/>
        <v>26.008968609865502</v>
      </c>
      <c r="O61" s="130" t="s">
        <v>824</v>
      </c>
      <c r="P61" s="150" t="s">
        <v>570</v>
      </c>
      <c r="Q61" s="150" t="s">
        <v>68</v>
      </c>
      <c r="R61" s="160" t="str">
        <f t="shared" si="7"/>
        <v>Ok</v>
      </c>
    </row>
    <row r="62" spans="1:18" s="19" customFormat="1" x14ac:dyDescent="0.25">
      <c r="A62" s="20" t="s">
        <v>824</v>
      </c>
      <c r="B62" s="20" t="s">
        <v>254</v>
      </c>
      <c r="C62" s="160">
        <f t="shared" si="13"/>
        <v>62</v>
      </c>
      <c r="D62" s="160">
        <f t="shared" si="14"/>
        <v>71</v>
      </c>
      <c r="E62" s="160">
        <f t="shared" si="15"/>
        <v>86</v>
      </c>
      <c r="F62" s="97" t="str">
        <f t="shared" si="19"/>
        <v>pupil number62</v>
      </c>
      <c r="G62" s="160" t="str">
        <f t="shared" si="20"/>
        <v>CIP2283</v>
      </c>
      <c r="H62" s="20"/>
      <c r="I62" s="168"/>
      <c r="J62" s="20"/>
      <c r="K62" s="150" t="str">
        <f t="shared" si="21"/>
        <v>CIP2283</v>
      </c>
      <c r="L62" s="157">
        <f t="shared" si="16"/>
        <v>106</v>
      </c>
      <c r="M62" s="130">
        <f t="shared" si="17"/>
        <v>1152.5899999999999</v>
      </c>
      <c r="N62" s="134">
        <f t="shared" si="18"/>
        <v>42.452830188679201</v>
      </c>
      <c r="O62" s="130" t="s">
        <v>824</v>
      </c>
      <c r="P62" s="150" t="s">
        <v>667</v>
      </c>
      <c r="Q62" s="150" t="s">
        <v>254</v>
      </c>
      <c r="R62" s="160" t="str">
        <f t="shared" si="7"/>
        <v>Ok</v>
      </c>
    </row>
    <row r="63" spans="1:18" s="19" customFormat="1" x14ac:dyDescent="0.25">
      <c r="A63" s="20" t="s">
        <v>824</v>
      </c>
      <c r="B63" s="20" t="s">
        <v>80</v>
      </c>
      <c r="C63" s="160">
        <f t="shared" si="13"/>
        <v>89</v>
      </c>
      <c r="D63" s="160">
        <f t="shared" si="14"/>
        <v>78</v>
      </c>
      <c r="E63" s="160">
        <f t="shared" si="15"/>
        <v>73</v>
      </c>
      <c r="F63" s="97" t="str">
        <f t="shared" si="19"/>
        <v>pupil number89</v>
      </c>
      <c r="G63" s="160" t="str">
        <f t="shared" si="20"/>
        <v>CIP2079</v>
      </c>
      <c r="H63" s="20"/>
      <c r="I63" s="168"/>
      <c r="J63" s="20"/>
      <c r="K63" s="150" t="str">
        <f t="shared" si="21"/>
        <v>CIP2079</v>
      </c>
      <c r="L63" s="157">
        <f t="shared" si="16"/>
        <v>357</v>
      </c>
      <c r="M63" s="130">
        <f t="shared" si="17"/>
        <v>1349.21</v>
      </c>
      <c r="N63" s="134">
        <f t="shared" si="18"/>
        <v>30.252100840336098</v>
      </c>
      <c r="O63" s="130" t="s">
        <v>824</v>
      </c>
      <c r="P63" s="150" t="s">
        <v>576</v>
      </c>
      <c r="Q63" s="150" t="s">
        <v>80</v>
      </c>
      <c r="R63" s="160" t="str">
        <f t="shared" si="7"/>
        <v>Ok</v>
      </c>
    </row>
    <row r="64" spans="1:18" s="19" customFormat="1" x14ac:dyDescent="0.25">
      <c r="A64" s="20" t="s">
        <v>824</v>
      </c>
      <c r="B64" s="20" t="s">
        <v>134</v>
      </c>
      <c r="C64" s="160">
        <f t="shared" si="13"/>
        <v>85</v>
      </c>
      <c r="D64" s="160">
        <f t="shared" si="14"/>
        <v>91</v>
      </c>
      <c r="E64" s="160">
        <f t="shared" si="15"/>
        <v>92</v>
      </c>
      <c r="F64" s="97" t="str">
        <f t="shared" si="19"/>
        <v>pupil number85</v>
      </c>
      <c r="G64" s="160" t="str">
        <f t="shared" si="20"/>
        <v>CIP2138</v>
      </c>
      <c r="H64" s="20"/>
      <c r="I64" s="168"/>
      <c r="J64" s="20"/>
      <c r="K64" s="150" t="str">
        <f t="shared" si="21"/>
        <v>CIP2138</v>
      </c>
      <c r="L64" s="157">
        <f t="shared" si="16"/>
        <v>296</v>
      </c>
      <c r="M64" s="130">
        <f t="shared" si="17"/>
        <v>2663.26</v>
      </c>
      <c r="N64" s="134">
        <f t="shared" si="18"/>
        <v>69.932432432432407</v>
      </c>
      <c r="O64" s="130" t="s">
        <v>824</v>
      </c>
      <c r="P64" s="150" t="s">
        <v>604</v>
      </c>
      <c r="Q64" s="150" t="s">
        <v>134</v>
      </c>
      <c r="R64" s="160" t="str">
        <f t="shared" si="7"/>
        <v>Ok</v>
      </c>
    </row>
    <row r="65" spans="1:18" s="19" customFormat="1" x14ac:dyDescent="0.25">
      <c r="A65" s="20" t="s">
        <v>824</v>
      </c>
      <c r="B65" s="20" t="s">
        <v>110</v>
      </c>
      <c r="C65" s="160">
        <f t="shared" si="13"/>
        <v>83</v>
      </c>
      <c r="D65" s="160">
        <f t="shared" si="14"/>
        <v>79</v>
      </c>
      <c r="E65" s="160">
        <f t="shared" si="15"/>
        <v>89</v>
      </c>
      <c r="F65" s="97" t="str">
        <f t="shared" si="19"/>
        <v>pupil number83</v>
      </c>
      <c r="G65" s="160" t="str">
        <f t="shared" si="20"/>
        <v>CIP2104</v>
      </c>
      <c r="H65" s="20"/>
      <c r="I65" s="168"/>
      <c r="J65" s="20"/>
      <c r="K65" s="150" t="str">
        <f t="shared" si="21"/>
        <v>CIP2104</v>
      </c>
      <c r="L65" s="157">
        <f t="shared" si="16"/>
        <v>271</v>
      </c>
      <c r="M65" s="130">
        <f t="shared" si="17"/>
        <v>1359.3700000000001</v>
      </c>
      <c r="N65" s="134">
        <f t="shared" si="18"/>
        <v>49.077490774907801</v>
      </c>
      <c r="O65" s="130" t="s">
        <v>824</v>
      </c>
      <c r="P65" s="150" t="s">
        <v>591</v>
      </c>
      <c r="Q65" s="150" t="s">
        <v>110</v>
      </c>
      <c r="R65" s="160" t="str">
        <f t="shared" si="7"/>
        <v>Ok</v>
      </c>
    </row>
    <row r="66" spans="1:18" s="19" customFormat="1" x14ac:dyDescent="0.25">
      <c r="A66" s="20" t="s">
        <v>824</v>
      </c>
      <c r="B66" s="20" t="s">
        <v>84</v>
      </c>
      <c r="C66" s="160">
        <f t="shared" si="13"/>
        <v>61</v>
      </c>
      <c r="D66" s="160">
        <f t="shared" si="14"/>
        <v>58</v>
      </c>
      <c r="E66" s="160">
        <f t="shared" si="15"/>
        <v>63</v>
      </c>
      <c r="F66" s="97" t="str">
        <f t="shared" si="19"/>
        <v>pupil number61</v>
      </c>
      <c r="G66" s="160" t="str">
        <f t="shared" si="20"/>
        <v>CIP2082</v>
      </c>
      <c r="H66" s="20"/>
      <c r="I66" s="168"/>
      <c r="J66" s="20"/>
      <c r="K66" s="150" t="str">
        <f t="shared" si="21"/>
        <v>CIP2082</v>
      </c>
      <c r="L66" s="157">
        <f t="shared" si="16"/>
        <v>80</v>
      </c>
      <c r="M66" s="130">
        <f t="shared" si="17"/>
        <v>326.55</v>
      </c>
      <c r="N66" s="134">
        <f t="shared" si="18"/>
        <v>20</v>
      </c>
      <c r="O66" s="130" t="s">
        <v>824</v>
      </c>
      <c r="P66" s="150" t="s">
        <v>578</v>
      </c>
      <c r="Q66" s="150" t="s">
        <v>84</v>
      </c>
      <c r="R66" s="160" t="str">
        <f t="shared" ref="R66:R125" si="22">IF(Q66=K66,"Ok","Check cost centre")</f>
        <v>Ok</v>
      </c>
    </row>
    <row r="67" spans="1:18" s="19" customFormat="1" x14ac:dyDescent="0.25">
      <c r="A67" s="20" t="s">
        <v>824</v>
      </c>
      <c r="B67" s="20" t="s">
        <v>94</v>
      </c>
      <c r="C67" s="160">
        <f t="shared" si="13"/>
        <v>90</v>
      </c>
      <c r="D67" s="160">
        <f t="shared" si="14"/>
        <v>82</v>
      </c>
      <c r="E67" s="160">
        <f t="shared" si="15"/>
        <v>58</v>
      </c>
      <c r="F67" s="97" t="str">
        <f t="shared" si="19"/>
        <v>pupil number90</v>
      </c>
      <c r="G67" s="160" t="str">
        <f t="shared" si="20"/>
        <v>CIP2089</v>
      </c>
      <c r="H67" s="20"/>
      <c r="I67" s="168"/>
      <c r="J67" s="20"/>
      <c r="K67" s="150" t="str">
        <f t="shared" si="21"/>
        <v>CIP2089</v>
      </c>
      <c r="L67" s="157">
        <f t="shared" si="16"/>
        <v>357</v>
      </c>
      <c r="M67" s="130">
        <f t="shared" si="17"/>
        <v>1459.95</v>
      </c>
      <c r="N67" s="134">
        <f t="shared" si="18"/>
        <v>10.924369747899201</v>
      </c>
      <c r="O67" s="130" t="s">
        <v>824</v>
      </c>
      <c r="P67" s="150" t="s">
        <v>583</v>
      </c>
      <c r="Q67" s="150" t="s">
        <v>94</v>
      </c>
      <c r="R67" s="160" t="str">
        <f t="shared" si="22"/>
        <v>Ok</v>
      </c>
    </row>
    <row r="68" spans="1:18" s="19" customFormat="1" x14ac:dyDescent="0.25">
      <c r="A68" s="20" t="s">
        <v>824</v>
      </c>
      <c r="B68" s="20" t="s">
        <v>349</v>
      </c>
      <c r="C68" s="160">
        <f t="shared" si="13"/>
        <v>73</v>
      </c>
      <c r="D68" s="160">
        <f t="shared" si="14"/>
        <v>76</v>
      </c>
      <c r="E68" s="160">
        <f t="shared" si="15"/>
        <v>87</v>
      </c>
      <c r="F68" s="97" t="str">
        <f t="shared" si="19"/>
        <v>pupil number73</v>
      </c>
      <c r="G68" s="160" t="str">
        <f t="shared" si="20"/>
        <v>CIP3019</v>
      </c>
      <c r="H68" s="20"/>
      <c r="I68" s="168"/>
      <c r="J68" s="20"/>
      <c r="K68" s="150" t="str">
        <f t="shared" si="21"/>
        <v>CIP3019</v>
      </c>
      <c r="L68" s="157">
        <f t="shared" si="16"/>
        <v>192</v>
      </c>
      <c r="M68" s="130">
        <f t="shared" si="17"/>
        <v>1291.1500000000001</v>
      </c>
      <c r="N68" s="134">
        <f t="shared" si="18"/>
        <v>43.75</v>
      </c>
      <c r="O68" s="130" t="s">
        <v>824</v>
      </c>
      <c r="P68" s="150" t="s">
        <v>722</v>
      </c>
      <c r="Q68" s="150" t="s">
        <v>349</v>
      </c>
      <c r="R68" s="160" t="str">
        <f t="shared" si="22"/>
        <v>Ok</v>
      </c>
    </row>
    <row r="69" spans="1:18" s="19" customFormat="1" x14ac:dyDescent="0.25">
      <c r="A69" s="20" t="s">
        <v>824</v>
      </c>
      <c r="B69" s="20" t="s">
        <v>206</v>
      </c>
      <c r="C69" s="160">
        <f t="shared" si="13"/>
        <v>92</v>
      </c>
      <c r="D69" s="160">
        <f t="shared" si="14"/>
        <v>88</v>
      </c>
      <c r="E69" s="160">
        <f t="shared" si="15"/>
        <v>76</v>
      </c>
      <c r="F69" s="97" t="str">
        <f t="shared" si="19"/>
        <v>pupil number92</v>
      </c>
      <c r="G69" s="160" t="str">
        <f t="shared" si="20"/>
        <v>CIP2228</v>
      </c>
      <c r="H69" s="20"/>
      <c r="I69" s="168"/>
      <c r="J69" s="20"/>
      <c r="K69" s="150" t="str">
        <f t="shared" si="21"/>
        <v>CIP2228</v>
      </c>
      <c r="L69" s="157">
        <f t="shared" si="16"/>
        <v>394</v>
      </c>
      <c r="M69" s="130">
        <f t="shared" si="17"/>
        <v>1637.91</v>
      </c>
      <c r="N69" s="134">
        <f t="shared" si="18"/>
        <v>32.994923857868002</v>
      </c>
      <c r="O69" s="130" t="s">
        <v>824</v>
      </c>
      <c r="P69" s="150" t="s">
        <v>643</v>
      </c>
      <c r="Q69" s="150" t="s">
        <v>206</v>
      </c>
      <c r="R69" s="160" t="str">
        <f t="shared" si="22"/>
        <v>Ok</v>
      </c>
    </row>
    <row r="70" spans="1:18" x14ac:dyDescent="0.25">
      <c r="A70" s="20" t="s">
        <v>824</v>
      </c>
      <c r="B70" s="20" t="s">
        <v>138</v>
      </c>
      <c r="C70" s="160">
        <f t="shared" si="13"/>
        <v>86</v>
      </c>
      <c r="D70" s="160">
        <f t="shared" si="14"/>
        <v>83</v>
      </c>
      <c r="E70" s="160">
        <f t="shared" si="15"/>
        <v>80</v>
      </c>
      <c r="F70" s="97" t="str">
        <f t="shared" si="19"/>
        <v>pupil number86</v>
      </c>
      <c r="G70" s="160" t="str">
        <f t="shared" si="20"/>
        <v>CIP2141</v>
      </c>
      <c r="H70" s="20"/>
      <c r="I70" s="168"/>
      <c r="J70" s="20"/>
      <c r="K70" s="150" t="str">
        <f t="shared" si="21"/>
        <v>CIP2141</v>
      </c>
      <c r="L70" s="157">
        <f t="shared" si="16"/>
        <v>316</v>
      </c>
      <c r="M70" s="130">
        <f t="shared" si="17"/>
        <v>1461.82</v>
      </c>
      <c r="N70" s="134">
        <f t="shared" si="18"/>
        <v>36.075949367088597</v>
      </c>
      <c r="O70" s="130" t="s">
        <v>824</v>
      </c>
      <c r="P70" s="150" t="s">
        <v>606</v>
      </c>
      <c r="Q70" s="150" t="s">
        <v>138</v>
      </c>
      <c r="R70" s="160" t="str">
        <f t="shared" si="22"/>
        <v>Ok</v>
      </c>
    </row>
    <row r="71" spans="1:18" x14ac:dyDescent="0.25">
      <c r="A71" s="20" t="s">
        <v>824</v>
      </c>
      <c r="B71" s="20" t="s">
        <v>140</v>
      </c>
      <c r="C71" s="160">
        <f t="shared" si="13"/>
        <v>78</v>
      </c>
      <c r="D71" s="160">
        <f t="shared" si="14"/>
        <v>70</v>
      </c>
      <c r="E71" s="160">
        <f t="shared" si="15"/>
        <v>71</v>
      </c>
      <c r="F71" s="97" t="str">
        <f t="shared" si="19"/>
        <v>pupil number78</v>
      </c>
      <c r="G71" s="160" t="str">
        <f t="shared" si="20"/>
        <v>CIP2142</v>
      </c>
      <c r="H71" s="20"/>
      <c r="I71" s="168"/>
      <c r="J71" s="20"/>
      <c r="K71" s="150" t="str">
        <f t="shared" si="21"/>
        <v>CIP2142</v>
      </c>
      <c r="L71" s="157">
        <f t="shared" si="16"/>
        <v>225</v>
      </c>
      <c r="M71" s="130">
        <f t="shared" si="17"/>
        <v>1148.3700000000001</v>
      </c>
      <c r="N71" s="134">
        <f t="shared" si="18"/>
        <v>29.3333333333333</v>
      </c>
      <c r="O71" s="130" t="s">
        <v>824</v>
      </c>
      <c r="P71" s="150" t="s">
        <v>607</v>
      </c>
      <c r="Q71" s="150" t="s">
        <v>140</v>
      </c>
      <c r="R71" s="160" t="str">
        <f t="shared" si="22"/>
        <v>Ok</v>
      </c>
    </row>
    <row r="72" spans="1:18" x14ac:dyDescent="0.25">
      <c r="A72" s="20" t="s">
        <v>824</v>
      </c>
      <c r="B72" s="20" t="s">
        <v>152</v>
      </c>
      <c r="C72" s="160">
        <f t="shared" si="13"/>
        <v>79</v>
      </c>
      <c r="D72" s="160">
        <f t="shared" si="14"/>
        <v>81</v>
      </c>
      <c r="E72" s="160">
        <f t="shared" si="15"/>
        <v>74</v>
      </c>
      <c r="F72" s="97" t="str">
        <f t="shared" si="19"/>
        <v>pupil number79</v>
      </c>
      <c r="G72" s="160" t="str">
        <f t="shared" si="20"/>
        <v>CIP2157</v>
      </c>
      <c r="H72" s="20"/>
      <c r="I72" s="168"/>
      <c r="J72" s="20"/>
      <c r="K72" s="150" t="str">
        <f t="shared" si="21"/>
        <v>CIP2157</v>
      </c>
      <c r="L72" s="157">
        <f t="shared" si="16"/>
        <v>227</v>
      </c>
      <c r="M72" s="130">
        <f t="shared" si="17"/>
        <v>1398.14</v>
      </c>
      <c r="N72" s="134">
        <f t="shared" si="18"/>
        <v>30.3964757709251</v>
      </c>
      <c r="O72" s="130" t="s">
        <v>824</v>
      </c>
      <c r="P72" s="150" t="s">
        <v>614</v>
      </c>
      <c r="Q72" s="150" t="s">
        <v>152</v>
      </c>
      <c r="R72" s="160" t="str">
        <f t="shared" si="22"/>
        <v>Ok</v>
      </c>
    </row>
    <row r="73" spans="1:18" x14ac:dyDescent="0.25">
      <c r="A73" s="20" t="s">
        <v>824</v>
      </c>
      <c r="B73" s="20" t="s">
        <v>260</v>
      </c>
      <c r="C73" s="160">
        <f t="shared" si="13"/>
        <v>91</v>
      </c>
      <c r="D73" s="160">
        <f t="shared" si="14"/>
        <v>90</v>
      </c>
      <c r="E73" s="160">
        <f t="shared" si="15"/>
        <v>66</v>
      </c>
      <c r="F73" s="97" t="str">
        <f t="shared" si="19"/>
        <v>pupil number91</v>
      </c>
      <c r="G73" s="160" t="str">
        <f t="shared" si="20"/>
        <v>CIP2288</v>
      </c>
      <c r="H73" s="20"/>
      <c r="I73" s="168"/>
      <c r="J73" s="20"/>
      <c r="K73" s="150" t="str">
        <f t="shared" si="21"/>
        <v>CIP2288</v>
      </c>
      <c r="L73" s="157">
        <f t="shared" si="16"/>
        <v>376</v>
      </c>
      <c r="M73" s="130">
        <f t="shared" si="17"/>
        <v>2009.64</v>
      </c>
      <c r="N73" s="134">
        <f t="shared" si="18"/>
        <v>23.670212765957398</v>
      </c>
      <c r="O73" s="130" t="s">
        <v>824</v>
      </c>
      <c r="P73" s="150" t="s">
        <v>669</v>
      </c>
      <c r="Q73" s="150" t="s">
        <v>260</v>
      </c>
      <c r="R73" s="160" t="str">
        <f t="shared" si="22"/>
        <v>Ok</v>
      </c>
    </row>
    <row r="74" spans="1:18" x14ac:dyDescent="0.25">
      <c r="A74" s="20" t="s">
        <v>824</v>
      </c>
      <c r="B74" s="20" t="s">
        <v>146</v>
      </c>
      <c r="C74" s="160">
        <f t="shared" si="13"/>
        <v>64</v>
      </c>
      <c r="D74" s="160">
        <f t="shared" si="14"/>
        <v>87</v>
      </c>
      <c r="E74" s="160">
        <f t="shared" si="15"/>
        <v>79</v>
      </c>
      <c r="F74" s="97" t="str">
        <f t="shared" si="19"/>
        <v>pupil number64</v>
      </c>
      <c r="G74" s="160" t="str">
        <f t="shared" si="20"/>
        <v>CIP2150</v>
      </c>
      <c r="H74" s="20"/>
      <c r="I74" s="168"/>
      <c r="J74" s="20"/>
      <c r="K74" s="150" t="str">
        <f t="shared" si="21"/>
        <v>CIP2150</v>
      </c>
      <c r="L74" s="157">
        <f t="shared" si="16"/>
        <v>139</v>
      </c>
      <c r="M74" s="130">
        <f t="shared" si="17"/>
        <v>1549.46</v>
      </c>
      <c r="N74" s="134">
        <f t="shared" si="18"/>
        <v>35.971223021582702</v>
      </c>
      <c r="O74" s="130" t="s">
        <v>824</v>
      </c>
      <c r="P74" s="150" t="s">
        <v>611</v>
      </c>
      <c r="Q74" s="150" t="s">
        <v>146</v>
      </c>
      <c r="R74" s="160" t="str">
        <f t="shared" si="22"/>
        <v>Ok</v>
      </c>
    </row>
    <row r="75" spans="1:18" x14ac:dyDescent="0.25">
      <c r="A75" s="20" t="s">
        <v>824</v>
      </c>
      <c r="B75" s="20" t="s">
        <v>16</v>
      </c>
      <c r="C75" s="160">
        <f t="shared" si="13"/>
        <v>70</v>
      </c>
      <c r="D75" s="160">
        <f t="shared" si="14"/>
        <v>65</v>
      </c>
      <c r="E75" s="160">
        <f t="shared" si="15"/>
        <v>85</v>
      </c>
      <c r="F75" s="97" t="str">
        <f t="shared" si="19"/>
        <v>pupil number70</v>
      </c>
      <c r="G75" s="160" t="str">
        <f t="shared" si="20"/>
        <v>CIP2000</v>
      </c>
      <c r="H75" s="20"/>
      <c r="I75" s="168"/>
      <c r="J75" s="20"/>
      <c r="K75" s="150" t="str">
        <f t="shared" si="21"/>
        <v>CIP2000</v>
      </c>
      <c r="L75" s="157">
        <f t="shared" si="16"/>
        <v>178</v>
      </c>
      <c r="M75" s="130">
        <f t="shared" si="17"/>
        <v>1066.96</v>
      </c>
      <c r="N75" s="134">
        <f t="shared" si="18"/>
        <v>42.134831460674199</v>
      </c>
      <c r="O75" s="130" t="s">
        <v>824</v>
      </c>
      <c r="P75" s="150" t="s">
        <v>543</v>
      </c>
      <c r="Q75" s="150" t="s">
        <v>16</v>
      </c>
      <c r="R75" s="160" t="str">
        <f t="shared" si="22"/>
        <v>Ok</v>
      </c>
    </row>
    <row r="76" spans="1:18" x14ac:dyDescent="0.25">
      <c r="A76" s="20" t="s">
        <v>824</v>
      </c>
      <c r="B76" s="20" t="s">
        <v>124</v>
      </c>
      <c r="C76" s="160">
        <f t="shared" si="13"/>
        <v>65</v>
      </c>
      <c r="D76" s="160">
        <f t="shared" si="14"/>
        <v>61</v>
      </c>
      <c r="E76" s="160">
        <f t="shared" si="15"/>
        <v>78</v>
      </c>
      <c r="F76" s="97" t="str">
        <f t="shared" si="19"/>
        <v>pupil number65</v>
      </c>
      <c r="G76" s="160" t="str">
        <f t="shared" si="20"/>
        <v>CIP2124</v>
      </c>
      <c r="H76" s="20"/>
      <c r="I76" s="168"/>
      <c r="J76" s="20"/>
      <c r="K76" s="150" t="str">
        <f t="shared" si="21"/>
        <v>CIP2124</v>
      </c>
      <c r="L76" s="157">
        <f t="shared" si="16"/>
        <v>141</v>
      </c>
      <c r="M76" s="130">
        <f t="shared" si="17"/>
        <v>838.4</v>
      </c>
      <c r="N76" s="134">
        <f t="shared" si="18"/>
        <v>35.460992907801398</v>
      </c>
      <c r="O76" s="130" t="s">
        <v>824</v>
      </c>
      <c r="P76" s="150" t="s">
        <v>598</v>
      </c>
      <c r="Q76" s="150" t="s">
        <v>124</v>
      </c>
      <c r="R76" s="160" t="str">
        <f t="shared" si="22"/>
        <v>Ok</v>
      </c>
    </row>
    <row r="77" spans="1:18" x14ac:dyDescent="0.25">
      <c r="A77" s="20" t="s">
        <v>824</v>
      </c>
      <c r="B77" s="20" t="s">
        <v>166</v>
      </c>
      <c r="C77" s="160">
        <f t="shared" si="13"/>
        <v>82</v>
      </c>
      <c r="D77" s="160">
        <f t="shared" si="14"/>
        <v>77</v>
      </c>
      <c r="E77" s="160">
        <f t="shared" si="15"/>
        <v>59</v>
      </c>
      <c r="F77" s="97" t="str">
        <f t="shared" si="19"/>
        <v>pupil number82</v>
      </c>
      <c r="G77" s="160" t="str">
        <f t="shared" si="20"/>
        <v>CIP2174</v>
      </c>
      <c r="H77" s="20"/>
      <c r="I77" s="168"/>
      <c r="J77" s="20"/>
      <c r="K77" s="150" t="str">
        <f t="shared" si="21"/>
        <v>CIP2174</v>
      </c>
      <c r="L77" s="157">
        <f t="shared" si="16"/>
        <v>264</v>
      </c>
      <c r="M77" s="130">
        <f t="shared" si="17"/>
        <v>1316.31</v>
      </c>
      <c r="N77" s="134">
        <f t="shared" si="18"/>
        <v>11.363636363636399</v>
      </c>
      <c r="O77" s="130" t="s">
        <v>824</v>
      </c>
      <c r="P77" s="150" t="s">
        <v>621</v>
      </c>
      <c r="Q77" s="150" t="s">
        <v>166</v>
      </c>
      <c r="R77" s="160" t="str">
        <f t="shared" si="22"/>
        <v>Ok</v>
      </c>
    </row>
    <row r="78" spans="1:18" x14ac:dyDescent="0.25">
      <c r="A78" s="20" t="s">
        <v>824</v>
      </c>
      <c r="B78" s="20" t="s">
        <v>387</v>
      </c>
      <c r="C78" s="160">
        <f t="shared" si="13"/>
        <v>71</v>
      </c>
      <c r="D78" s="160">
        <f t="shared" si="14"/>
        <v>67</v>
      </c>
      <c r="E78" s="160">
        <f t="shared" si="15"/>
        <v>65</v>
      </c>
      <c r="F78" s="97" t="str">
        <f t="shared" si="19"/>
        <v>pupil number71</v>
      </c>
      <c r="G78" s="160" t="str">
        <f t="shared" si="20"/>
        <v>CIP3050</v>
      </c>
      <c r="H78" s="20"/>
      <c r="I78" s="168"/>
      <c r="J78" s="20"/>
      <c r="K78" s="150" t="str">
        <f t="shared" si="21"/>
        <v>CIP3050</v>
      </c>
      <c r="L78" s="157">
        <f t="shared" si="16"/>
        <v>181</v>
      </c>
      <c r="M78" s="130">
        <f t="shared" si="17"/>
        <v>1071.7</v>
      </c>
      <c r="N78" s="134">
        <f t="shared" si="18"/>
        <v>22.651933701657502</v>
      </c>
      <c r="O78" s="130" t="s">
        <v>824</v>
      </c>
      <c r="P78" s="150" t="s">
        <v>741</v>
      </c>
      <c r="Q78" s="150" t="s">
        <v>387</v>
      </c>
      <c r="R78" s="160" t="str">
        <f t="shared" si="22"/>
        <v>Ok</v>
      </c>
    </row>
    <row r="79" spans="1:18" x14ac:dyDescent="0.25">
      <c r="A79" s="20" t="s">
        <v>824</v>
      </c>
      <c r="B79" s="20" t="s">
        <v>220</v>
      </c>
      <c r="C79" s="160">
        <f t="shared" si="13"/>
        <v>84</v>
      </c>
      <c r="D79" s="160">
        <f t="shared" si="14"/>
        <v>89</v>
      </c>
      <c r="E79" s="160">
        <f t="shared" si="15"/>
        <v>83</v>
      </c>
      <c r="F79" s="97" t="str">
        <f t="shared" si="19"/>
        <v>pupil number84</v>
      </c>
      <c r="G79" s="160" t="str">
        <f t="shared" si="20"/>
        <v>CIP2253</v>
      </c>
      <c r="H79" s="20"/>
      <c r="I79" s="168"/>
      <c r="J79" s="20"/>
      <c r="K79" s="150" t="str">
        <f t="shared" si="21"/>
        <v>CIP2253</v>
      </c>
      <c r="L79" s="157">
        <f t="shared" si="16"/>
        <v>287</v>
      </c>
      <c r="M79" s="130">
        <f t="shared" si="17"/>
        <v>1728.77</v>
      </c>
      <c r="N79" s="134">
        <f t="shared" si="18"/>
        <v>37.630662020905895</v>
      </c>
      <c r="O79" s="130" t="s">
        <v>824</v>
      </c>
      <c r="P79" s="150" t="s">
        <v>650</v>
      </c>
      <c r="Q79" s="150" t="s">
        <v>220</v>
      </c>
      <c r="R79" s="160" t="str">
        <f t="shared" si="22"/>
        <v>Ok</v>
      </c>
    </row>
    <row r="80" spans="1:18" x14ac:dyDescent="0.25">
      <c r="A80" s="20" t="s">
        <v>824</v>
      </c>
      <c r="B80" s="20" t="s">
        <v>288</v>
      </c>
      <c r="C80" s="160">
        <f t="shared" si="13"/>
        <v>66</v>
      </c>
      <c r="D80" s="160">
        <f t="shared" si="14"/>
        <v>75</v>
      </c>
      <c r="E80" s="160">
        <f t="shared" si="15"/>
        <v>60</v>
      </c>
      <c r="F80" s="97" t="str">
        <f t="shared" si="19"/>
        <v>pupil number66</v>
      </c>
      <c r="G80" s="160" t="str">
        <f t="shared" si="20"/>
        <v>CIP2332</v>
      </c>
      <c r="H80" s="20"/>
      <c r="I80" s="168"/>
      <c r="J80" s="20"/>
      <c r="K80" s="150" t="str">
        <f t="shared" si="21"/>
        <v>CIP2332</v>
      </c>
      <c r="L80" s="157">
        <f t="shared" si="16"/>
        <v>159</v>
      </c>
      <c r="M80" s="130">
        <f t="shared" ref="M80:M92" si="23">VLOOKUP(K80,floor,3,FALSE)</f>
        <v>1272.99</v>
      </c>
      <c r="N80" s="134">
        <f t="shared" si="18"/>
        <v>13.8364779874214</v>
      </c>
      <c r="O80" s="130" t="s">
        <v>824</v>
      </c>
      <c r="P80" s="150" t="s">
        <v>684</v>
      </c>
      <c r="Q80" s="150" t="s">
        <v>288</v>
      </c>
      <c r="R80" s="160" t="str">
        <f t="shared" si="22"/>
        <v>Ok</v>
      </c>
    </row>
    <row r="81" spans="1:18" x14ac:dyDescent="0.25">
      <c r="A81" s="20" t="s">
        <v>824</v>
      </c>
      <c r="B81" s="20" t="s">
        <v>286</v>
      </c>
      <c r="C81" s="160">
        <f t="shared" si="13"/>
        <v>81</v>
      </c>
      <c r="D81" s="160">
        <f t="shared" si="14"/>
        <v>73</v>
      </c>
      <c r="E81" s="160">
        <f t="shared" si="15"/>
        <v>75</v>
      </c>
      <c r="F81" s="97" t="str">
        <f t="shared" si="19"/>
        <v>pupil number81</v>
      </c>
      <c r="G81" s="160" t="str">
        <f t="shared" si="20"/>
        <v>CIP2329</v>
      </c>
      <c r="H81" s="20"/>
      <c r="I81" s="168"/>
      <c r="J81" s="20"/>
      <c r="K81" s="150" t="str">
        <f t="shared" si="21"/>
        <v>CIP2329</v>
      </c>
      <c r="L81" s="157">
        <f t="shared" si="16"/>
        <v>257</v>
      </c>
      <c r="M81" s="130">
        <f t="shared" si="23"/>
        <v>1194.08</v>
      </c>
      <c r="N81" s="134">
        <f t="shared" si="18"/>
        <v>32.295719844358004</v>
      </c>
      <c r="O81" s="130" t="s">
        <v>824</v>
      </c>
      <c r="P81" s="150" t="s">
        <v>287</v>
      </c>
      <c r="Q81" s="150" t="s">
        <v>286</v>
      </c>
      <c r="R81" s="160" t="str">
        <f t="shared" si="22"/>
        <v>Ok</v>
      </c>
    </row>
    <row r="82" spans="1:18" x14ac:dyDescent="0.25">
      <c r="A82" s="20" t="s">
        <v>824</v>
      </c>
      <c r="B82" s="20" t="s">
        <v>280</v>
      </c>
      <c r="C82" s="160">
        <f t="shared" si="13"/>
        <v>74</v>
      </c>
      <c r="D82" s="160">
        <f t="shared" si="14"/>
        <v>86</v>
      </c>
      <c r="E82" s="160">
        <f t="shared" si="15"/>
        <v>72</v>
      </c>
      <c r="F82" s="97" t="str">
        <f t="shared" si="19"/>
        <v>pupil number74</v>
      </c>
      <c r="G82" s="160" t="str">
        <f t="shared" si="20"/>
        <v>CIP2317</v>
      </c>
      <c r="H82" s="20"/>
      <c r="I82" s="168"/>
      <c r="J82" s="20"/>
      <c r="K82" s="150" t="str">
        <f t="shared" si="21"/>
        <v>CIP2317</v>
      </c>
      <c r="L82" s="157">
        <f t="shared" si="16"/>
        <v>197</v>
      </c>
      <c r="M82" s="130">
        <f t="shared" si="23"/>
        <v>1510.88</v>
      </c>
      <c r="N82" s="134">
        <f t="shared" si="18"/>
        <v>29.949238578680198</v>
      </c>
      <c r="O82" s="130" t="s">
        <v>824</v>
      </c>
      <c r="P82" s="150" t="s">
        <v>680</v>
      </c>
      <c r="Q82" s="150" t="s">
        <v>280</v>
      </c>
      <c r="R82" s="160" t="str">
        <f t="shared" si="22"/>
        <v>Ok</v>
      </c>
    </row>
    <row r="83" spans="1:18" x14ac:dyDescent="0.25">
      <c r="A83" s="20" t="s">
        <v>824</v>
      </c>
      <c r="B83" s="20" t="s">
        <v>188</v>
      </c>
      <c r="C83" s="160">
        <f t="shared" si="13"/>
        <v>88</v>
      </c>
      <c r="D83" s="160">
        <f t="shared" si="14"/>
        <v>92</v>
      </c>
      <c r="E83" s="160">
        <f t="shared" si="15"/>
        <v>82</v>
      </c>
      <c r="F83" s="97" t="str">
        <f t="shared" si="19"/>
        <v>pupil number88</v>
      </c>
      <c r="G83" s="160" t="str">
        <f t="shared" si="20"/>
        <v>CIP2201</v>
      </c>
      <c r="H83" s="20"/>
      <c r="I83" s="168"/>
      <c r="J83" s="20"/>
      <c r="K83" s="150" t="str">
        <f t="shared" si="21"/>
        <v>CIP2201</v>
      </c>
      <c r="L83" s="157">
        <f t="shared" si="16"/>
        <v>325</v>
      </c>
      <c r="M83" s="130">
        <f t="shared" si="23"/>
        <v>2816.62</v>
      </c>
      <c r="N83" s="134">
        <f t="shared" si="18"/>
        <v>37.538461538461497</v>
      </c>
      <c r="O83" s="130" t="s">
        <v>824</v>
      </c>
      <c r="P83" s="150" t="s">
        <v>634</v>
      </c>
      <c r="Q83" s="150" t="s">
        <v>188</v>
      </c>
      <c r="R83" s="160" t="str">
        <f t="shared" si="22"/>
        <v>Ok</v>
      </c>
    </row>
    <row r="84" spans="1:18" x14ac:dyDescent="0.25">
      <c r="A84" s="20" t="s">
        <v>824</v>
      </c>
      <c r="B84" s="20" t="s">
        <v>258</v>
      </c>
      <c r="C84" s="160">
        <f t="shared" si="13"/>
        <v>72</v>
      </c>
      <c r="D84" s="160">
        <f t="shared" si="14"/>
        <v>84</v>
      </c>
      <c r="E84" s="160">
        <f t="shared" si="15"/>
        <v>90</v>
      </c>
      <c r="F84" s="97" t="str">
        <f t="shared" si="19"/>
        <v>pupil number72</v>
      </c>
      <c r="G84" s="160" t="str">
        <f t="shared" si="20"/>
        <v>CIP2286</v>
      </c>
      <c r="H84" s="20"/>
      <c r="I84" s="168"/>
      <c r="J84" s="20"/>
      <c r="K84" s="150" t="str">
        <f t="shared" si="21"/>
        <v>CIP2286</v>
      </c>
      <c r="L84" s="157">
        <f t="shared" si="16"/>
        <v>187</v>
      </c>
      <c r="M84" s="130">
        <f t="shared" si="23"/>
        <v>1487.72</v>
      </c>
      <c r="N84" s="134">
        <f t="shared" si="18"/>
        <v>53.475935828876999</v>
      </c>
      <c r="O84" s="130" t="s">
        <v>824</v>
      </c>
      <c r="P84" s="150" t="s">
        <v>259</v>
      </c>
      <c r="Q84" s="150" t="s">
        <v>258</v>
      </c>
      <c r="R84" s="160" t="str">
        <f t="shared" si="22"/>
        <v>Ok</v>
      </c>
    </row>
    <row r="85" spans="1:18" x14ac:dyDescent="0.25">
      <c r="A85" s="20" t="s">
        <v>824</v>
      </c>
      <c r="B85" s="20" t="s">
        <v>449</v>
      </c>
      <c r="C85" s="160">
        <f t="shared" si="13"/>
        <v>75</v>
      </c>
      <c r="D85" s="160">
        <f t="shared" si="14"/>
        <v>66</v>
      </c>
      <c r="E85" s="160">
        <f t="shared" si="15"/>
        <v>84</v>
      </c>
      <c r="F85" s="97" t="str">
        <f t="shared" si="19"/>
        <v>pupil number75</v>
      </c>
      <c r="G85" s="160" t="str">
        <f t="shared" si="20"/>
        <v>CIP3110</v>
      </c>
      <c r="H85" s="20"/>
      <c r="I85" s="168"/>
      <c r="J85" s="20"/>
      <c r="K85" s="150" t="str">
        <f t="shared" si="21"/>
        <v>CIP3110</v>
      </c>
      <c r="L85" s="157">
        <f t="shared" si="16"/>
        <v>205</v>
      </c>
      <c r="M85" s="130">
        <f t="shared" si="23"/>
        <v>1069.1400000000001</v>
      </c>
      <c r="N85" s="134">
        <f t="shared" si="18"/>
        <v>39.024390243902403</v>
      </c>
      <c r="O85" s="130" t="s">
        <v>824</v>
      </c>
      <c r="P85" s="150" t="s">
        <v>774</v>
      </c>
      <c r="Q85" s="150" t="s">
        <v>449</v>
      </c>
      <c r="R85" s="160" t="str">
        <f t="shared" si="22"/>
        <v>Ok</v>
      </c>
    </row>
    <row r="86" spans="1:18" x14ac:dyDescent="0.25">
      <c r="A86" s="20" t="s">
        <v>824</v>
      </c>
      <c r="B86" s="20" t="s">
        <v>210</v>
      </c>
      <c r="C86" s="160">
        <f t="shared" si="13"/>
        <v>68</v>
      </c>
      <c r="D86" s="160">
        <f t="shared" si="14"/>
        <v>64</v>
      </c>
      <c r="E86" s="160">
        <f t="shared" si="15"/>
        <v>91</v>
      </c>
      <c r="F86" s="97" t="str">
        <f t="shared" si="19"/>
        <v>pupil number68</v>
      </c>
      <c r="G86" s="160" t="str">
        <f t="shared" si="20"/>
        <v>CIP2239</v>
      </c>
      <c r="H86" s="20"/>
      <c r="I86" s="168"/>
      <c r="J86" s="20"/>
      <c r="K86" s="150" t="str">
        <f t="shared" si="21"/>
        <v>CIP2239</v>
      </c>
      <c r="L86" s="157">
        <f t="shared" si="16"/>
        <v>166</v>
      </c>
      <c r="M86" s="130">
        <f t="shared" si="23"/>
        <v>1046.02</v>
      </c>
      <c r="N86" s="134">
        <f t="shared" si="18"/>
        <v>57.228915662650607</v>
      </c>
      <c r="O86" s="130" t="s">
        <v>824</v>
      </c>
      <c r="P86" s="150" t="s">
        <v>645</v>
      </c>
      <c r="Q86" s="150" t="s">
        <v>210</v>
      </c>
      <c r="R86" s="160" t="str">
        <f t="shared" si="22"/>
        <v>Ok</v>
      </c>
    </row>
    <row r="87" spans="1:18" x14ac:dyDescent="0.25">
      <c r="A87" s="20" t="s">
        <v>824</v>
      </c>
      <c r="B87" s="20" t="s">
        <v>306</v>
      </c>
      <c r="C87" s="160">
        <f t="shared" si="13"/>
        <v>69</v>
      </c>
      <c r="D87" s="160">
        <f t="shared" si="14"/>
        <v>69</v>
      </c>
      <c r="E87" s="160">
        <f t="shared" si="15"/>
        <v>70</v>
      </c>
      <c r="F87" s="97" t="str">
        <f t="shared" si="19"/>
        <v>pupil number69</v>
      </c>
      <c r="G87" s="160" t="str">
        <f t="shared" si="20"/>
        <v>CIP2361</v>
      </c>
      <c r="H87" s="20"/>
      <c r="I87" s="168"/>
      <c r="J87" s="20"/>
      <c r="K87" s="150" t="str">
        <f t="shared" si="21"/>
        <v>CIP2361</v>
      </c>
      <c r="L87" s="157">
        <f t="shared" si="16"/>
        <v>171</v>
      </c>
      <c r="M87" s="130">
        <f t="shared" si="23"/>
        <v>1139.03</v>
      </c>
      <c r="N87" s="134">
        <f t="shared" si="18"/>
        <v>28.0701754385965</v>
      </c>
      <c r="O87" s="130" t="s">
        <v>824</v>
      </c>
      <c r="P87" s="150" t="s">
        <v>694</v>
      </c>
      <c r="Q87" s="150" t="s">
        <v>306</v>
      </c>
      <c r="R87" s="160" t="str">
        <f t="shared" si="22"/>
        <v>Ok</v>
      </c>
    </row>
    <row r="88" spans="1:18" x14ac:dyDescent="0.25">
      <c r="A88" s="20" t="s">
        <v>824</v>
      </c>
      <c r="B88" s="20" t="s">
        <v>226</v>
      </c>
      <c r="C88" s="160">
        <f t="shared" si="13"/>
        <v>67</v>
      </c>
      <c r="D88" s="160">
        <f t="shared" si="14"/>
        <v>63</v>
      </c>
      <c r="E88" s="160">
        <f t="shared" si="15"/>
        <v>69</v>
      </c>
      <c r="F88" s="97" t="str">
        <f t="shared" si="19"/>
        <v>pupil number67</v>
      </c>
      <c r="G88" s="160" t="str">
        <f t="shared" si="20"/>
        <v>CIP2257</v>
      </c>
      <c r="H88" s="20"/>
      <c r="I88" s="168"/>
      <c r="J88" s="20"/>
      <c r="K88" s="150" t="str">
        <f t="shared" si="21"/>
        <v>CIP2257</v>
      </c>
      <c r="L88" s="157">
        <f t="shared" si="16"/>
        <v>162</v>
      </c>
      <c r="M88" s="130">
        <f t="shared" si="23"/>
        <v>909.88</v>
      </c>
      <c r="N88" s="134">
        <f t="shared" si="18"/>
        <v>26.543209876543202</v>
      </c>
      <c r="O88" s="130" t="s">
        <v>824</v>
      </c>
      <c r="P88" s="150" t="s">
        <v>653</v>
      </c>
      <c r="Q88" s="150" t="s">
        <v>226</v>
      </c>
      <c r="R88" s="160" t="str">
        <f t="shared" si="22"/>
        <v>Ok</v>
      </c>
    </row>
    <row r="89" spans="1:18" x14ac:dyDescent="0.25">
      <c r="A89" s="20" t="s">
        <v>824</v>
      </c>
      <c r="B89" s="20" t="s">
        <v>230</v>
      </c>
      <c r="C89" s="160">
        <f t="shared" si="13"/>
        <v>59</v>
      </c>
      <c r="D89" s="160">
        <f t="shared" si="14"/>
        <v>60</v>
      </c>
      <c r="E89" s="160">
        <f t="shared" si="15"/>
        <v>88</v>
      </c>
      <c r="F89" s="97" t="str">
        <f t="shared" si="19"/>
        <v>pupil number59</v>
      </c>
      <c r="G89" s="160" t="str">
        <f t="shared" si="20"/>
        <v>CIP2260</v>
      </c>
      <c r="H89" s="20"/>
      <c r="I89" s="168"/>
      <c r="J89" s="20"/>
      <c r="K89" s="150" t="str">
        <f t="shared" si="21"/>
        <v>CIP2260</v>
      </c>
      <c r="L89" s="157">
        <f t="shared" si="16"/>
        <v>52</v>
      </c>
      <c r="M89" s="130">
        <f t="shared" si="23"/>
        <v>564.04</v>
      </c>
      <c r="N89" s="134">
        <f t="shared" si="18"/>
        <v>44.230769230769198</v>
      </c>
      <c r="O89" s="130" t="s">
        <v>824</v>
      </c>
      <c r="P89" s="150" t="s">
        <v>655</v>
      </c>
      <c r="Q89" s="150" t="s">
        <v>230</v>
      </c>
      <c r="R89" s="160" t="str">
        <f t="shared" si="22"/>
        <v>Ok</v>
      </c>
    </row>
    <row r="90" spans="1:18" x14ac:dyDescent="0.25">
      <c r="A90" s="20" t="s">
        <v>824</v>
      </c>
      <c r="B90" s="20" t="s">
        <v>244</v>
      </c>
      <c r="C90" s="160">
        <f t="shared" si="13"/>
        <v>63</v>
      </c>
      <c r="D90" s="160">
        <f t="shared" si="14"/>
        <v>68</v>
      </c>
      <c r="E90" s="160">
        <f t="shared" si="15"/>
        <v>64</v>
      </c>
      <c r="F90" s="97" t="str">
        <f t="shared" si="19"/>
        <v>pupil number63</v>
      </c>
      <c r="G90" s="160" t="str">
        <f t="shared" si="20"/>
        <v>CIP2275</v>
      </c>
      <c r="H90" s="20"/>
      <c r="I90" s="168"/>
      <c r="J90" s="20"/>
      <c r="K90" s="150" t="str">
        <f t="shared" si="21"/>
        <v>CIP2275</v>
      </c>
      <c r="L90" s="157">
        <f t="shared" si="16"/>
        <v>134</v>
      </c>
      <c r="M90" s="130">
        <f t="shared" si="23"/>
        <v>1101.23</v>
      </c>
      <c r="N90" s="134">
        <f t="shared" si="18"/>
        <v>22.388059701492498</v>
      </c>
      <c r="O90" s="130" t="s">
        <v>824</v>
      </c>
      <c r="P90" s="150" t="s">
        <v>662</v>
      </c>
      <c r="Q90" s="150" t="s">
        <v>244</v>
      </c>
      <c r="R90" s="160" t="str">
        <f t="shared" si="22"/>
        <v>Ok</v>
      </c>
    </row>
    <row r="91" spans="1:18" x14ac:dyDescent="0.25">
      <c r="A91" s="20" t="s">
        <v>824</v>
      </c>
      <c r="B91" s="20" t="s">
        <v>20</v>
      </c>
      <c r="C91" s="160">
        <f t="shared" si="13"/>
        <v>76</v>
      </c>
      <c r="D91" s="160">
        <f t="shared" si="14"/>
        <v>80</v>
      </c>
      <c r="E91" s="160">
        <f t="shared" si="15"/>
        <v>77</v>
      </c>
      <c r="F91" s="97" t="str">
        <f t="shared" si="19"/>
        <v>pupil number76</v>
      </c>
      <c r="G91" s="160" t="str">
        <f t="shared" si="20"/>
        <v>CIP2003</v>
      </c>
      <c r="H91" s="20"/>
      <c r="I91" s="168"/>
      <c r="J91" s="20"/>
      <c r="K91" s="150" t="str">
        <f t="shared" si="21"/>
        <v>CIP2003</v>
      </c>
      <c r="L91" s="157">
        <f t="shared" si="16"/>
        <v>209</v>
      </c>
      <c r="M91" s="130">
        <f t="shared" si="23"/>
        <v>1383.33</v>
      </c>
      <c r="N91" s="134">
        <f t="shared" si="18"/>
        <v>35.406698564593299</v>
      </c>
      <c r="O91" s="130" t="s">
        <v>824</v>
      </c>
      <c r="P91" s="150" t="s">
        <v>545</v>
      </c>
      <c r="Q91" s="150" t="s">
        <v>20</v>
      </c>
      <c r="R91" s="160" t="str">
        <f t="shared" si="22"/>
        <v>Ok</v>
      </c>
    </row>
    <row r="92" spans="1:18" x14ac:dyDescent="0.25">
      <c r="A92" s="20" t="s">
        <v>824</v>
      </c>
      <c r="B92" s="20" t="s">
        <v>441</v>
      </c>
      <c r="C92" s="160">
        <f t="shared" si="13"/>
        <v>87</v>
      </c>
      <c r="D92" s="160">
        <f t="shared" si="14"/>
        <v>85</v>
      </c>
      <c r="E92" s="160">
        <f t="shared" si="15"/>
        <v>81</v>
      </c>
      <c r="F92" s="97" t="str">
        <f t="shared" si="19"/>
        <v>pupil number87</v>
      </c>
      <c r="G92" s="160" t="str">
        <f t="shared" si="20"/>
        <v>CIP3101</v>
      </c>
      <c r="H92" s="20"/>
      <c r="I92" s="168"/>
      <c r="J92" s="20"/>
      <c r="K92" s="150" t="str">
        <f t="shared" si="21"/>
        <v>CIP3101</v>
      </c>
      <c r="L92" s="157">
        <f t="shared" si="16"/>
        <v>320</v>
      </c>
      <c r="M92" s="130">
        <f t="shared" si="23"/>
        <v>1491.1100000000001</v>
      </c>
      <c r="N92" s="134">
        <f t="shared" si="18"/>
        <v>37.5</v>
      </c>
      <c r="O92" s="130" t="s">
        <v>824</v>
      </c>
      <c r="P92" s="150" t="s">
        <v>770</v>
      </c>
      <c r="Q92" s="150" t="s">
        <v>441</v>
      </c>
      <c r="R92" s="160" t="str">
        <f t="shared" si="22"/>
        <v>Ok</v>
      </c>
    </row>
    <row r="93" spans="1:18" x14ac:dyDescent="0.25">
      <c r="A93" s="21" t="s">
        <v>824</v>
      </c>
      <c r="B93" s="21"/>
      <c r="C93" s="160"/>
      <c r="D93" s="160"/>
      <c r="E93" s="160"/>
      <c r="F93" s="97" t="str">
        <f t="shared" si="19"/>
        <v>pupil number</v>
      </c>
      <c r="G93" s="160"/>
      <c r="H93" s="20"/>
      <c r="I93" s="168"/>
      <c r="J93" s="20"/>
      <c r="K93" s="130"/>
      <c r="L93" s="157"/>
      <c r="M93" s="130"/>
      <c r="N93" s="76"/>
      <c r="O93" s="130"/>
      <c r="P93" s="130"/>
      <c r="Q93" s="130"/>
      <c r="R93" s="160"/>
    </row>
    <row r="94" spans="1:18" x14ac:dyDescent="0.25">
      <c r="A94" s="21"/>
      <c r="B94" s="21"/>
      <c r="C94" s="160"/>
      <c r="D94" s="160"/>
      <c r="E94" s="160"/>
      <c r="F94" s="97" t="str">
        <f t="shared" si="19"/>
        <v>pupil number</v>
      </c>
      <c r="G94" s="160"/>
      <c r="H94" s="20"/>
      <c r="I94" s="168"/>
      <c r="J94" s="20"/>
      <c r="K94" s="130"/>
      <c r="L94" s="157"/>
      <c r="M94" s="130"/>
      <c r="N94" s="76"/>
      <c r="O94" s="130"/>
      <c r="P94" s="130"/>
      <c r="Q94" s="130"/>
      <c r="R94" s="160"/>
    </row>
    <row r="95" spans="1:18" x14ac:dyDescent="0.25">
      <c r="A95" s="21"/>
      <c r="B95" s="21"/>
      <c r="C95" s="160"/>
      <c r="D95" s="160"/>
      <c r="E95" s="160"/>
      <c r="F95" s="97" t="str">
        <f t="shared" ref="F95:F158" si="24">"pupil number"&amp;C95</f>
        <v>pupil number</v>
      </c>
      <c r="G95" s="160"/>
      <c r="H95" s="20"/>
      <c r="I95" s="168"/>
      <c r="J95" s="20"/>
      <c r="K95" s="130"/>
      <c r="L95" s="157"/>
      <c r="M95" s="130"/>
      <c r="N95" s="76"/>
      <c r="O95" s="130"/>
      <c r="P95" s="130"/>
      <c r="Q95" s="130"/>
      <c r="R95" s="160"/>
    </row>
    <row r="96" spans="1:18" x14ac:dyDescent="0.25">
      <c r="A96" s="21"/>
      <c r="B96" s="21"/>
      <c r="C96" s="160"/>
      <c r="D96" s="160"/>
      <c r="E96" s="160"/>
      <c r="F96" s="97" t="str">
        <f t="shared" si="24"/>
        <v>pupil number</v>
      </c>
      <c r="G96" s="160"/>
      <c r="H96" s="20"/>
      <c r="I96" s="168"/>
      <c r="J96" s="20"/>
      <c r="K96" s="130"/>
      <c r="L96" s="157"/>
      <c r="M96" s="130"/>
      <c r="N96" s="76"/>
      <c r="O96" s="130"/>
      <c r="P96" s="130"/>
      <c r="Q96" s="130"/>
      <c r="R96" s="160"/>
    </row>
    <row r="97" spans="1:18" x14ac:dyDescent="0.25">
      <c r="A97" s="21"/>
      <c r="B97" s="21"/>
      <c r="C97" s="160"/>
      <c r="D97" s="160"/>
      <c r="E97" s="160"/>
      <c r="F97" s="97" t="str">
        <f t="shared" si="24"/>
        <v>pupil number</v>
      </c>
      <c r="G97" s="160"/>
      <c r="H97" s="20"/>
      <c r="I97" s="168"/>
      <c r="J97" s="20"/>
      <c r="K97" s="130"/>
      <c r="L97" s="157"/>
      <c r="M97" s="130"/>
      <c r="N97" s="76"/>
      <c r="O97" s="130"/>
      <c r="P97" s="130"/>
      <c r="Q97" s="130"/>
      <c r="R97" s="160"/>
    </row>
    <row r="98" spans="1:18" x14ac:dyDescent="0.25">
      <c r="A98" s="21"/>
      <c r="B98" s="21"/>
      <c r="C98" s="160"/>
      <c r="D98" s="160"/>
      <c r="E98" s="160"/>
      <c r="F98" s="97" t="str">
        <f t="shared" si="24"/>
        <v>pupil number</v>
      </c>
      <c r="G98" s="160"/>
      <c r="H98" s="20"/>
      <c r="I98" s="168"/>
      <c r="J98" s="20"/>
      <c r="K98" s="130"/>
      <c r="L98" s="157"/>
      <c r="M98" s="130"/>
      <c r="N98" s="76"/>
      <c r="O98" s="130"/>
      <c r="P98" s="130"/>
      <c r="Q98" s="130"/>
      <c r="R98" s="160"/>
    </row>
    <row r="99" spans="1:18" x14ac:dyDescent="0.25">
      <c r="A99" s="21" t="s">
        <v>815</v>
      </c>
      <c r="B99" s="21" t="s">
        <v>268</v>
      </c>
      <c r="C99" s="160">
        <f t="shared" ref="C99:C158" si="25">VLOOKUP(B99,number,4,FALSE)</f>
        <v>239</v>
      </c>
      <c r="D99" s="160">
        <f t="shared" ref="D99:D158" si="26">VLOOKUP(B99,floor,4,FALSE)</f>
        <v>251</v>
      </c>
      <c r="E99" s="160">
        <f t="shared" ref="E99:E130" si="27">VLOOKUP(B99,deprivation,5,FALSE)</f>
        <v>234</v>
      </c>
      <c r="F99" s="97" t="str">
        <f t="shared" si="24"/>
        <v>pupil number239</v>
      </c>
      <c r="G99" s="160" t="str">
        <f>B99</f>
        <v>CIP2296</v>
      </c>
      <c r="H99" s="20"/>
      <c r="I99" s="168"/>
      <c r="J99" s="20"/>
      <c r="K99" s="130" t="str">
        <f>G99</f>
        <v>CIP2296</v>
      </c>
      <c r="L99" s="157">
        <f t="shared" ref="L99:L153" si="28">VLOOKUP(K99,number,3,FALSE)</f>
        <v>240.19736842105263</v>
      </c>
      <c r="M99" s="130">
        <f t="shared" ref="M99:M157" si="29">VLOOKUP(K99,floor,3,FALSE)</f>
        <v>1542.97</v>
      </c>
      <c r="N99" s="76">
        <f t="shared" ref="N99:N130" si="30">VLOOKUP(K99,deprivation,4,FALSE)</f>
        <v>28.110599078340996</v>
      </c>
      <c r="O99" s="130" t="s">
        <v>815</v>
      </c>
      <c r="P99" s="130" t="s">
        <v>673</v>
      </c>
      <c r="Q99" s="130" t="s">
        <v>268</v>
      </c>
      <c r="R99" s="160" t="str">
        <f t="shared" si="22"/>
        <v>Ok</v>
      </c>
    </row>
    <row r="100" spans="1:18" x14ac:dyDescent="0.25">
      <c r="A100" s="21" t="s">
        <v>815</v>
      </c>
      <c r="B100" s="21" t="s">
        <v>327</v>
      </c>
      <c r="C100" s="160">
        <f t="shared" si="25"/>
        <v>159</v>
      </c>
      <c r="D100" s="160">
        <f t="shared" si="26"/>
        <v>136</v>
      </c>
      <c r="E100" s="160">
        <f t="shared" si="27"/>
        <v>111</v>
      </c>
      <c r="F100" s="97" t="str">
        <f t="shared" si="24"/>
        <v>pupil number159</v>
      </c>
      <c r="G100" s="160" t="str">
        <f t="shared" ref="G100:G163" si="31">B100</f>
        <v>CIP2623</v>
      </c>
      <c r="H100" s="20"/>
      <c r="I100" s="168"/>
      <c r="J100" s="20"/>
      <c r="K100" s="150" t="str">
        <f t="shared" ref="K100:K163" si="32">G100</f>
        <v>CIP2623</v>
      </c>
      <c r="L100" s="157">
        <f t="shared" si="28"/>
        <v>82</v>
      </c>
      <c r="M100" s="130">
        <f t="shared" si="29"/>
        <v>368.66</v>
      </c>
      <c r="N100" s="134">
        <f t="shared" si="30"/>
        <v>4.8780487804878101</v>
      </c>
      <c r="O100" s="130" t="s">
        <v>815</v>
      </c>
      <c r="P100" s="130" t="s">
        <v>707</v>
      </c>
      <c r="Q100" s="130" t="s">
        <v>327</v>
      </c>
      <c r="R100" s="160" t="str">
        <f t="shared" si="22"/>
        <v>Ok</v>
      </c>
    </row>
    <row r="101" spans="1:18" x14ac:dyDescent="0.25">
      <c r="A101" s="21" t="s">
        <v>815</v>
      </c>
      <c r="B101" s="21" t="s">
        <v>186</v>
      </c>
      <c r="C101" s="160">
        <f t="shared" si="25"/>
        <v>217</v>
      </c>
      <c r="D101" s="160">
        <f t="shared" si="26"/>
        <v>245</v>
      </c>
      <c r="E101" s="160">
        <f t="shared" si="27"/>
        <v>254</v>
      </c>
      <c r="F101" s="97" t="str">
        <f t="shared" si="24"/>
        <v>pupil number217</v>
      </c>
      <c r="G101" s="160" t="str">
        <f t="shared" si="31"/>
        <v>CIP2196</v>
      </c>
      <c r="H101" s="20"/>
      <c r="I101" s="168"/>
      <c r="J101" s="20"/>
      <c r="K101" s="150" t="str">
        <f t="shared" si="32"/>
        <v>CIP2196</v>
      </c>
      <c r="L101" s="157">
        <f t="shared" si="28"/>
        <v>201.54210526315791</v>
      </c>
      <c r="M101" s="130">
        <f t="shared" si="29"/>
        <v>1511.23</v>
      </c>
      <c r="N101" s="134">
        <f t="shared" si="30"/>
        <v>38.674033149171301</v>
      </c>
      <c r="O101" s="130" t="s">
        <v>815</v>
      </c>
      <c r="P101" s="130" t="s">
        <v>633</v>
      </c>
      <c r="Q101" s="130" t="s">
        <v>186</v>
      </c>
      <c r="R101" s="160" t="str">
        <f t="shared" si="22"/>
        <v>Ok</v>
      </c>
    </row>
    <row r="102" spans="1:18" x14ac:dyDescent="0.25">
      <c r="A102" s="21" t="s">
        <v>815</v>
      </c>
      <c r="B102" s="21" t="s">
        <v>218</v>
      </c>
      <c r="C102" s="160">
        <f t="shared" si="25"/>
        <v>170</v>
      </c>
      <c r="D102" s="160">
        <f t="shared" si="26"/>
        <v>200</v>
      </c>
      <c r="E102" s="160">
        <f t="shared" si="27"/>
        <v>255</v>
      </c>
      <c r="F102" s="97" t="str">
        <f t="shared" si="24"/>
        <v>pupil number170</v>
      </c>
      <c r="G102" s="160" t="str">
        <f t="shared" si="31"/>
        <v>CIP2245</v>
      </c>
      <c r="H102" s="20"/>
      <c r="I102" s="168"/>
      <c r="J102" s="20"/>
      <c r="K102" s="150" t="str">
        <f t="shared" si="32"/>
        <v>CIP2245</v>
      </c>
      <c r="L102" s="157">
        <f t="shared" si="28"/>
        <v>98.148947368421048</v>
      </c>
      <c r="M102" s="130">
        <f t="shared" si="29"/>
        <v>886.31000000000006</v>
      </c>
      <c r="N102" s="134">
        <f t="shared" si="30"/>
        <v>38.709677419354797</v>
      </c>
      <c r="O102" s="130" t="s">
        <v>815</v>
      </c>
      <c r="P102" s="130" t="s">
        <v>649</v>
      </c>
      <c r="Q102" s="130" t="s">
        <v>218</v>
      </c>
      <c r="R102" s="160" t="str">
        <f t="shared" si="22"/>
        <v>Ok</v>
      </c>
    </row>
    <row r="103" spans="1:18" x14ac:dyDescent="0.25">
      <c r="A103" s="21" t="s">
        <v>815</v>
      </c>
      <c r="B103" s="21" t="s">
        <v>32</v>
      </c>
      <c r="C103" s="160">
        <f t="shared" si="25"/>
        <v>241</v>
      </c>
      <c r="D103" s="160">
        <f t="shared" si="26"/>
        <v>214</v>
      </c>
      <c r="E103" s="160">
        <f t="shared" si="27"/>
        <v>170</v>
      </c>
      <c r="F103" s="97" t="str">
        <f t="shared" si="24"/>
        <v>pupil number241</v>
      </c>
      <c r="G103" s="160" t="str">
        <f t="shared" si="31"/>
        <v>CIP2017</v>
      </c>
      <c r="H103" s="20"/>
      <c r="I103" s="168"/>
      <c r="J103" s="20"/>
      <c r="K103" s="150" t="str">
        <f t="shared" si="32"/>
        <v>CIP2017</v>
      </c>
      <c r="L103" s="157">
        <f t="shared" si="28"/>
        <v>242.73315789473685</v>
      </c>
      <c r="M103" s="130">
        <f t="shared" si="29"/>
        <v>1144.19</v>
      </c>
      <c r="N103" s="134">
        <f t="shared" si="30"/>
        <v>14.611872146118701</v>
      </c>
      <c r="O103" s="130" t="s">
        <v>815</v>
      </c>
      <c r="P103" s="130" t="s">
        <v>552</v>
      </c>
      <c r="Q103" s="130" t="s">
        <v>32</v>
      </c>
      <c r="R103" s="160" t="str">
        <f t="shared" si="22"/>
        <v>Ok</v>
      </c>
    </row>
    <row r="104" spans="1:18" x14ac:dyDescent="0.25">
      <c r="A104" s="21" t="s">
        <v>815</v>
      </c>
      <c r="B104" s="21" t="s">
        <v>34</v>
      </c>
      <c r="C104" s="160">
        <f t="shared" si="25"/>
        <v>213</v>
      </c>
      <c r="D104" s="160">
        <f t="shared" si="26"/>
        <v>196</v>
      </c>
      <c r="E104" s="160">
        <f t="shared" si="27"/>
        <v>123</v>
      </c>
      <c r="F104" s="97" t="str">
        <f t="shared" si="24"/>
        <v>pupil number213</v>
      </c>
      <c r="G104" s="160" t="str">
        <f t="shared" si="31"/>
        <v>CIP2018</v>
      </c>
      <c r="H104" s="20"/>
      <c r="I104" s="168"/>
      <c r="J104" s="20"/>
      <c r="K104" s="150" t="str">
        <f t="shared" si="32"/>
        <v>CIP2018</v>
      </c>
      <c r="L104" s="157">
        <f t="shared" si="28"/>
        <v>196</v>
      </c>
      <c r="M104" s="130">
        <f t="shared" si="29"/>
        <v>833.61</v>
      </c>
      <c r="N104" s="134">
        <f t="shared" si="30"/>
        <v>7.6530612244898002</v>
      </c>
      <c r="O104" s="130" t="s">
        <v>815</v>
      </c>
      <c r="P104" s="130" t="s">
        <v>553</v>
      </c>
      <c r="Q104" s="130" t="s">
        <v>34</v>
      </c>
      <c r="R104" s="160" t="str">
        <f t="shared" si="22"/>
        <v>Ok</v>
      </c>
    </row>
    <row r="105" spans="1:18" x14ac:dyDescent="0.25">
      <c r="A105" s="21" t="s">
        <v>815</v>
      </c>
      <c r="B105" s="21" t="s">
        <v>38</v>
      </c>
      <c r="C105" s="160">
        <f t="shared" si="25"/>
        <v>147</v>
      </c>
      <c r="D105" s="160">
        <f t="shared" si="26"/>
        <v>163</v>
      </c>
      <c r="E105" s="160">
        <f t="shared" si="27"/>
        <v>148</v>
      </c>
      <c r="F105" s="97" t="str">
        <f t="shared" si="24"/>
        <v>pupil number147</v>
      </c>
      <c r="G105" s="160" t="str">
        <f t="shared" si="31"/>
        <v>CIP2021</v>
      </c>
      <c r="H105" s="20"/>
      <c r="I105" s="168"/>
      <c r="J105" s="20"/>
      <c r="K105" s="150" t="str">
        <f t="shared" si="32"/>
        <v>CIP2021</v>
      </c>
      <c r="L105" s="157">
        <f t="shared" si="28"/>
        <v>70</v>
      </c>
      <c r="M105" s="130">
        <f t="shared" si="29"/>
        <v>476.46000000000004</v>
      </c>
      <c r="N105" s="134">
        <f t="shared" si="30"/>
        <v>11.4285714285714</v>
      </c>
      <c r="O105" s="130" t="s">
        <v>815</v>
      </c>
      <c r="P105" s="130" t="s">
        <v>555</v>
      </c>
      <c r="Q105" s="130" t="s">
        <v>38</v>
      </c>
      <c r="R105" s="160" t="str">
        <f t="shared" si="22"/>
        <v>Ok</v>
      </c>
    </row>
    <row r="106" spans="1:18" x14ac:dyDescent="0.25">
      <c r="A106" s="21" t="s">
        <v>815</v>
      </c>
      <c r="B106" s="21" t="s">
        <v>40</v>
      </c>
      <c r="C106" s="160">
        <f t="shared" si="25"/>
        <v>214</v>
      </c>
      <c r="D106" s="160">
        <f t="shared" si="26"/>
        <v>197</v>
      </c>
      <c r="E106" s="160">
        <f t="shared" si="27"/>
        <v>176</v>
      </c>
      <c r="F106" s="97" t="str">
        <f t="shared" si="24"/>
        <v>pupil number214</v>
      </c>
      <c r="G106" s="160" t="str">
        <f t="shared" si="31"/>
        <v>CIP2022</v>
      </c>
      <c r="H106" s="20"/>
      <c r="I106" s="168"/>
      <c r="J106" s="20"/>
      <c r="K106" s="150" t="str">
        <f t="shared" si="32"/>
        <v>CIP2022</v>
      </c>
      <c r="L106" s="157">
        <f t="shared" si="28"/>
        <v>197</v>
      </c>
      <c r="M106" s="130">
        <f t="shared" si="29"/>
        <v>833.94</v>
      </c>
      <c r="N106" s="134">
        <f t="shared" si="30"/>
        <v>15.736040609137101</v>
      </c>
      <c r="O106" s="130" t="s">
        <v>815</v>
      </c>
      <c r="P106" s="130" t="s">
        <v>556</v>
      </c>
      <c r="Q106" s="130" t="s">
        <v>40</v>
      </c>
      <c r="R106" s="160" t="str">
        <f t="shared" si="22"/>
        <v>Ok</v>
      </c>
    </row>
    <row r="107" spans="1:18" x14ac:dyDescent="0.25">
      <c r="A107" s="21" t="s">
        <v>815</v>
      </c>
      <c r="B107" s="21" t="s">
        <v>337</v>
      </c>
      <c r="C107" s="160">
        <f t="shared" si="25"/>
        <v>154</v>
      </c>
      <c r="D107" s="160">
        <f t="shared" si="26"/>
        <v>131</v>
      </c>
      <c r="E107" s="160">
        <f t="shared" si="27"/>
        <v>161</v>
      </c>
      <c r="F107" s="97" t="str">
        <f t="shared" si="24"/>
        <v>pupil number154</v>
      </c>
      <c r="G107" s="160" t="str">
        <f t="shared" si="31"/>
        <v>CIP3007</v>
      </c>
      <c r="H107" s="20"/>
      <c r="I107" s="168"/>
      <c r="J107" s="20"/>
      <c r="K107" s="150" t="str">
        <f t="shared" si="32"/>
        <v>CIP3007</v>
      </c>
      <c r="L107" s="157">
        <f t="shared" si="28"/>
        <v>77</v>
      </c>
      <c r="M107" s="130">
        <f t="shared" si="29"/>
        <v>336.54</v>
      </c>
      <c r="N107" s="134">
        <f t="shared" si="30"/>
        <v>12.987012987012999</v>
      </c>
      <c r="O107" s="130" t="s">
        <v>815</v>
      </c>
      <c r="P107" s="130" t="s">
        <v>715</v>
      </c>
      <c r="Q107" s="130" t="s">
        <v>337</v>
      </c>
      <c r="R107" s="160" t="str">
        <f t="shared" si="22"/>
        <v>Ok</v>
      </c>
    </row>
    <row r="108" spans="1:18" x14ac:dyDescent="0.25">
      <c r="A108" s="21" t="s">
        <v>815</v>
      </c>
      <c r="B108" s="21" t="s">
        <v>339</v>
      </c>
      <c r="C108" s="160">
        <f t="shared" si="25"/>
        <v>184</v>
      </c>
      <c r="D108" s="160">
        <f t="shared" si="26"/>
        <v>176</v>
      </c>
      <c r="E108" s="160">
        <f t="shared" si="27"/>
        <v>143</v>
      </c>
      <c r="F108" s="97" t="str">
        <f t="shared" si="24"/>
        <v>pupil number184</v>
      </c>
      <c r="G108" s="160" t="str">
        <f t="shared" si="31"/>
        <v>CIP3009</v>
      </c>
      <c r="H108" s="20"/>
      <c r="I108" s="168"/>
      <c r="J108" s="20"/>
      <c r="K108" s="150" t="str">
        <f t="shared" si="32"/>
        <v>CIP3009</v>
      </c>
      <c r="L108" s="157">
        <f t="shared" si="28"/>
        <v>120</v>
      </c>
      <c r="M108" s="130">
        <f t="shared" si="29"/>
        <v>587.87</v>
      </c>
      <c r="N108" s="134">
        <f t="shared" si="30"/>
        <v>10.8333333333333</v>
      </c>
      <c r="O108" s="130" t="s">
        <v>815</v>
      </c>
      <c r="P108" s="130" t="s">
        <v>717</v>
      </c>
      <c r="Q108" s="130" t="s">
        <v>339</v>
      </c>
      <c r="R108" s="160" t="str">
        <f t="shared" si="22"/>
        <v>Ok</v>
      </c>
    </row>
    <row r="109" spans="1:18" x14ac:dyDescent="0.25">
      <c r="A109" s="21" t="s">
        <v>815</v>
      </c>
      <c r="B109" s="21" t="s">
        <v>505</v>
      </c>
      <c r="C109" s="160">
        <f t="shared" si="25"/>
        <v>261</v>
      </c>
      <c r="D109" s="160">
        <f t="shared" si="26"/>
        <v>263</v>
      </c>
      <c r="E109" s="160">
        <f t="shared" si="27"/>
        <v>230</v>
      </c>
      <c r="F109" s="97" t="str">
        <f t="shared" si="24"/>
        <v>pupil number261</v>
      </c>
      <c r="G109" s="160" t="str">
        <f t="shared" si="31"/>
        <v>CIP5200</v>
      </c>
      <c r="H109" s="20"/>
      <c r="I109" s="168"/>
      <c r="J109" s="20"/>
      <c r="K109" s="150" t="str">
        <f t="shared" si="32"/>
        <v>CIP5200</v>
      </c>
      <c r="L109" s="157">
        <f t="shared" si="28"/>
        <v>401</v>
      </c>
      <c r="M109" s="130">
        <f t="shared" si="29"/>
        <v>1955.3</v>
      </c>
      <c r="N109" s="134">
        <f t="shared" si="30"/>
        <v>26.433915211970099</v>
      </c>
      <c r="O109" s="130" t="s">
        <v>815</v>
      </c>
      <c r="P109" s="130" t="s">
        <v>803</v>
      </c>
      <c r="Q109" s="130" t="s">
        <v>505</v>
      </c>
      <c r="R109" s="160" t="str">
        <f t="shared" si="22"/>
        <v>Ok</v>
      </c>
    </row>
    <row r="110" spans="1:18" x14ac:dyDescent="0.25">
      <c r="A110" s="21" t="s">
        <v>815</v>
      </c>
      <c r="B110" s="21" t="s">
        <v>325</v>
      </c>
      <c r="C110" s="160">
        <f t="shared" si="25"/>
        <v>242</v>
      </c>
      <c r="D110" s="160">
        <f t="shared" si="26"/>
        <v>254</v>
      </c>
      <c r="E110" s="160">
        <f t="shared" si="27"/>
        <v>187</v>
      </c>
      <c r="F110" s="97" t="str">
        <f t="shared" si="24"/>
        <v>pupil number242</v>
      </c>
      <c r="G110" s="160" t="str">
        <f t="shared" si="31"/>
        <v>CIP2622</v>
      </c>
      <c r="H110" s="20"/>
      <c r="I110" s="168"/>
      <c r="J110" s="20"/>
      <c r="K110" s="150" t="str">
        <f t="shared" si="32"/>
        <v>CIP2622</v>
      </c>
      <c r="L110" s="157">
        <f t="shared" si="28"/>
        <v>246.7157894736842</v>
      </c>
      <c r="M110" s="130">
        <f t="shared" si="29"/>
        <v>1623.89</v>
      </c>
      <c r="N110" s="134">
        <f t="shared" si="30"/>
        <v>17.647058823529399</v>
      </c>
      <c r="O110" s="130" t="s">
        <v>815</v>
      </c>
      <c r="P110" s="130" t="s">
        <v>706</v>
      </c>
      <c r="Q110" s="130" t="s">
        <v>325</v>
      </c>
      <c r="R110" s="160" t="str">
        <f t="shared" si="22"/>
        <v>Ok</v>
      </c>
    </row>
    <row r="111" spans="1:18" x14ac:dyDescent="0.25">
      <c r="A111" s="21" t="s">
        <v>815</v>
      </c>
      <c r="B111" s="21" t="s">
        <v>377</v>
      </c>
      <c r="C111" s="160">
        <f t="shared" si="25"/>
        <v>108</v>
      </c>
      <c r="D111" s="160">
        <f t="shared" si="26"/>
        <v>113</v>
      </c>
      <c r="E111" s="160">
        <f t="shared" si="27"/>
        <v>180</v>
      </c>
      <c r="F111" s="97" t="str">
        <f t="shared" si="24"/>
        <v>pupil number108</v>
      </c>
      <c r="G111" s="160" t="str">
        <f t="shared" si="31"/>
        <v>CIP3040</v>
      </c>
      <c r="H111" s="20"/>
      <c r="I111" s="168"/>
      <c r="J111" s="20"/>
      <c r="K111" s="150" t="str">
        <f t="shared" si="32"/>
        <v>CIP3040</v>
      </c>
      <c r="L111" s="157">
        <f t="shared" si="28"/>
        <v>25</v>
      </c>
      <c r="M111" s="130">
        <f t="shared" si="29"/>
        <v>243</v>
      </c>
      <c r="N111" s="134">
        <f t="shared" si="30"/>
        <v>16</v>
      </c>
      <c r="O111" s="130" t="s">
        <v>815</v>
      </c>
      <c r="P111" s="130" t="s">
        <v>736</v>
      </c>
      <c r="Q111" s="130" t="s">
        <v>377</v>
      </c>
      <c r="R111" s="160" t="str">
        <f t="shared" si="22"/>
        <v>Ok</v>
      </c>
    </row>
    <row r="112" spans="1:18" x14ac:dyDescent="0.25">
      <c r="A112" s="21" t="s">
        <v>815</v>
      </c>
      <c r="B112" s="21" t="s">
        <v>42</v>
      </c>
      <c r="C112" s="160">
        <f t="shared" si="25"/>
        <v>180</v>
      </c>
      <c r="D112" s="160">
        <f t="shared" si="26"/>
        <v>208</v>
      </c>
      <c r="E112" s="160">
        <f t="shared" si="27"/>
        <v>240</v>
      </c>
      <c r="F112" s="97" t="str">
        <f t="shared" si="24"/>
        <v>pupil number180</v>
      </c>
      <c r="G112" s="160" t="str">
        <f t="shared" si="31"/>
        <v>CIP2041</v>
      </c>
      <c r="H112" s="20"/>
      <c r="I112" s="168"/>
      <c r="J112" s="20"/>
      <c r="K112" s="150" t="str">
        <f t="shared" si="32"/>
        <v>CIP2041</v>
      </c>
      <c r="L112" s="157">
        <f t="shared" si="28"/>
        <v>111.19473684210526</v>
      </c>
      <c r="M112" s="130">
        <f t="shared" si="29"/>
        <v>1060.6400000000001</v>
      </c>
      <c r="N112" s="134">
        <f t="shared" si="30"/>
        <v>30.188679245283002</v>
      </c>
      <c r="O112" s="130" t="s">
        <v>815</v>
      </c>
      <c r="P112" s="130" t="s">
        <v>557</v>
      </c>
      <c r="Q112" s="130" t="s">
        <v>42</v>
      </c>
      <c r="R112" s="160" t="str">
        <f t="shared" si="22"/>
        <v>Ok</v>
      </c>
    </row>
    <row r="113" spans="1:18" x14ac:dyDescent="0.25">
      <c r="A113" s="21" t="s">
        <v>815</v>
      </c>
      <c r="B113" s="21" t="s">
        <v>483</v>
      </c>
      <c r="C113" s="160">
        <f t="shared" si="25"/>
        <v>140</v>
      </c>
      <c r="D113" s="160">
        <f t="shared" si="26"/>
        <v>145</v>
      </c>
      <c r="E113" s="160">
        <f t="shared" si="27"/>
        <v>167</v>
      </c>
      <c r="F113" s="97" t="str">
        <f t="shared" si="24"/>
        <v>pupil number140</v>
      </c>
      <c r="G113" s="160" t="str">
        <f t="shared" si="31"/>
        <v>CIP3326</v>
      </c>
      <c r="H113" s="20"/>
      <c r="I113" s="168"/>
      <c r="J113" s="20"/>
      <c r="K113" s="150" t="str">
        <f t="shared" si="32"/>
        <v>CIP3326</v>
      </c>
      <c r="L113" s="157">
        <f t="shared" si="28"/>
        <v>65</v>
      </c>
      <c r="M113" s="130">
        <f t="shared" si="29"/>
        <v>391.33</v>
      </c>
      <c r="N113" s="134">
        <f t="shared" si="30"/>
        <v>13.846153846153801</v>
      </c>
      <c r="O113" s="130" t="s">
        <v>815</v>
      </c>
      <c r="P113" s="130" t="s">
        <v>791</v>
      </c>
      <c r="Q113" s="130" t="s">
        <v>483</v>
      </c>
      <c r="R113" s="160" t="str">
        <f t="shared" si="22"/>
        <v>Ok</v>
      </c>
    </row>
    <row r="114" spans="1:18" x14ac:dyDescent="0.25">
      <c r="A114" s="21" t="s">
        <v>815</v>
      </c>
      <c r="B114" s="21" t="s">
        <v>341</v>
      </c>
      <c r="C114" s="160">
        <f t="shared" si="25"/>
        <v>109</v>
      </c>
      <c r="D114" s="160">
        <f t="shared" si="26"/>
        <v>117</v>
      </c>
      <c r="E114" s="160">
        <f t="shared" si="27"/>
        <v>178</v>
      </c>
      <c r="F114" s="97" t="str">
        <f t="shared" si="24"/>
        <v>pupil number109</v>
      </c>
      <c r="G114" s="160" t="str">
        <f t="shared" si="31"/>
        <v>CIP3015</v>
      </c>
      <c r="H114" s="20"/>
      <c r="I114" s="168"/>
      <c r="J114" s="20"/>
      <c r="K114" s="150" t="str">
        <f t="shared" si="32"/>
        <v>CIP3015</v>
      </c>
      <c r="L114" s="157">
        <f t="shared" si="28"/>
        <v>25</v>
      </c>
      <c r="M114" s="130">
        <f t="shared" si="29"/>
        <v>259.48</v>
      </c>
      <c r="N114" s="134">
        <f t="shared" si="30"/>
        <v>16</v>
      </c>
      <c r="O114" s="130" t="s">
        <v>815</v>
      </c>
      <c r="P114" s="130" t="s">
        <v>718</v>
      </c>
      <c r="Q114" s="130" t="s">
        <v>341</v>
      </c>
      <c r="R114" s="160" t="str">
        <f t="shared" si="22"/>
        <v>Ok</v>
      </c>
    </row>
    <row r="115" spans="1:18" s="20" customFormat="1" x14ac:dyDescent="0.25">
      <c r="A115" s="21" t="s">
        <v>815</v>
      </c>
      <c r="B115" s="21" t="s">
        <v>345</v>
      </c>
      <c r="C115" s="160">
        <f t="shared" si="25"/>
        <v>176</v>
      </c>
      <c r="D115" s="160">
        <f t="shared" si="26"/>
        <v>158</v>
      </c>
      <c r="E115" s="160">
        <f t="shared" si="27"/>
        <v>132</v>
      </c>
      <c r="F115" s="97" t="str">
        <f t="shared" si="24"/>
        <v>pupil number176</v>
      </c>
      <c r="G115" s="160" t="str">
        <f t="shared" si="31"/>
        <v>CIP3017</v>
      </c>
      <c r="H115" s="21"/>
      <c r="I115" s="168"/>
      <c r="J115" s="21"/>
      <c r="K115" s="150" t="str">
        <f t="shared" si="32"/>
        <v>CIP3017</v>
      </c>
      <c r="L115" s="157">
        <f t="shared" si="28"/>
        <v>108.74947368421053</v>
      </c>
      <c r="M115" s="130">
        <f t="shared" si="29"/>
        <v>443.1</v>
      </c>
      <c r="N115" s="134">
        <f t="shared" si="30"/>
        <v>8.9108910891089099</v>
      </c>
      <c r="O115" s="130" t="s">
        <v>815</v>
      </c>
      <c r="P115" s="130" t="s">
        <v>720</v>
      </c>
      <c r="Q115" s="130" t="s">
        <v>345</v>
      </c>
      <c r="R115" s="160" t="str">
        <f t="shared" si="22"/>
        <v>Ok</v>
      </c>
    </row>
    <row r="116" spans="1:18" s="20" customFormat="1" x14ac:dyDescent="0.25">
      <c r="A116" s="21" t="s">
        <v>815</v>
      </c>
      <c r="B116" s="21" t="s">
        <v>36</v>
      </c>
      <c r="C116" s="160">
        <f t="shared" si="25"/>
        <v>201</v>
      </c>
      <c r="D116" s="160">
        <f t="shared" si="26"/>
        <v>238</v>
      </c>
      <c r="E116" s="160">
        <f t="shared" si="27"/>
        <v>262</v>
      </c>
      <c r="F116" s="97" t="str">
        <f t="shared" si="24"/>
        <v>pupil number201</v>
      </c>
      <c r="G116" s="160" t="str">
        <f t="shared" si="31"/>
        <v>CIP2019</v>
      </c>
      <c r="H116" s="21"/>
      <c r="I116" s="168"/>
      <c r="J116" s="21"/>
      <c r="K116" s="150" t="str">
        <f t="shared" si="32"/>
        <v>CIP2019</v>
      </c>
      <c r="L116" s="157">
        <f t="shared" si="28"/>
        <v>149.69999999999999</v>
      </c>
      <c r="M116" s="130">
        <f t="shared" si="29"/>
        <v>1433.67</v>
      </c>
      <c r="N116" s="134">
        <f t="shared" si="30"/>
        <v>40.909090909090899</v>
      </c>
      <c r="O116" s="130" t="s">
        <v>815</v>
      </c>
      <c r="P116" s="130" t="s">
        <v>554</v>
      </c>
      <c r="Q116" s="130" t="s">
        <v>36</v>
      </c>
      <c r="R116" s="160" t="str">
        <f t="shared" si="22"/>
        <v>Ok</v>
      </c>
    </row>
    <row r="117" spans="1:18" s="20" customFormat="1" x14ac:dyDescent="0.25">
      <c r="A117" s="21" t="s">
        <v>815</v>
      </c>
      <c r="B117" s="21" t="s">
        <v>26</v>
      </c>
      <c r="C117" s="160">
        <f t="shared" si="25"/>
        <v>250</v>
      </c>
      <c r="D117" s="160">
        <f t="shared" si="26"/>
        <v>264</v>
      </c>
      <c r="E117" s="160">
        <f t="shared" si="27"/>
        <v>258</v>
      </c>
      <c r="F117" s="97" t="str">
        <f t="shared" si="24"/>
        <v>pupil number250</v>
      </c>
      <c r="G117" s="160" t="str">
        <f t="shared" si="31"/>
        <v>CIP2011</v>
      </c>
      <c r="H117" s="21"/>
      <c r="I117" s="168"/>
      <c r="J117" s="21"/>
      <c r="K117" s="150" t="str">
        <f t="shared" si="32"/>
        <v>CIP2011</v>
      </c>
      <c r="L117" s="157">
        <f t="shared" si="28"/>
        <v>303.05263157894734</v>
      </c>
      <c r="M117" s="130">
        <f t="shared" si="29"/>
        <v>2074.44</v>
      </c>
      <c r="N117" s="134">
        <f t="shared" si="30"/>
        <v>39.100346020761201</v>
      </c>
      <c r="O117" s="130" t="s">
        <v>815</v>
      </c>
      <c r="P117" s="130" t="s">
        <v>549</v>
      </c>
      <c r="Q117" s="130" t="s">
        <v>26</v>
      </c>
      <c r="R117" s="160" t="str">
        <f t="shared" si="22"/>
        <v>Ok</v>
      </c>
    </row>
    <row r="118" spans="1:18" s="20" customFormat="1" x14ac:dyDescent="0.25">
      <c r="A118" s="21" t="s">
        <v>815</v>
      </c>
      <c r="B118" s="21" t="s">
        <v>60</v>
      </c>
      <c r="C118" s="160">
        <f t="shared" si="25"/>
        <v>127</v>
      </c>
      <c r="D118" s="160">
        <f t="shared" si="26"/>
        <v>120</v>
      </c>
      <c r="E118" s="160">
        <f t="shared" si="27"/>
        <v>171</v>
      </c>
      <c r="F118" s="97" t="str">
        <f t="shared" si="24"/>
        <v>pupil number127</v>
      </c>
      <c r="G118" s="160" t="str">
        <f t="shared" si="31"/>
        <v>CIP2052</v>
      </c>
      <c r="H118" s="21"/>
      <c r="I118" s="168"/>
      <c r="J118" s="21"/>
      <c r="K118" s="150" t="str">
        <f t="shared" si="32"/>
        <v>CIP2052</v>
      </c>
      <c r="L118" s="157">
        <f t="shared" si="28"/>
        <v>54</v>
      </c>
      <c r="M118" s="130">
        <f t="shared" si="29"/>
        <v>271.70999999999998</v>
      </c>
      <c r="N118" s="134">
        <f t="shared" si="30"/>
        <v>14.814814814814801</v>
      </c>
      <c r="O118" s="130" t="s">
        <v>815</v>
      </c>
      <c r="P118" s="130" t="s">
        <v>566</v>
      </c>
      <c r="Q118" s="130" t="s">
        <v>60</v>
      </c>
      <c r="R118" s="160" t="str">
        <f t="shared" si="22"/>
        <v>Ok</v>
      </c>
    </row>
    <row r="119" spans="1:18" s="20" customFormat="1" x14ac:dyDescent="0.25">
      <c r="A119" s="21" t="s">
        <v>815</v>
      </c>
      <c r="B119" s="21" t="s">
        <v>347</v>
      </c>
      <c r="C119" s="160">
        <f t="shared" si="25"/>
        <v>182</v>
      </c>
      <c r="D119" s="160">
        <f t="shared" si="26"/>
        <v>149</v>
      </c>
      <c r="E119" s="160">
        <f t="shared" si="27"/>
        <v>157</v>
      </c>
      <c r="F119" s="97" t="str">
        <f t="shared" si="24"/>
        <v>pupil number182</v>
      </c>
      <c r="G119" s="160" t="str">
        <f t="shared" si="31"/>
        <v>CIP3018</v>
      </c>
      <c r="H119" s="21"/>
      <c r="I119" s="168"/>
      <c r="J119" s="21"/>
      <c r="K119" s="150" t="str">
        <f t="shared" si="32"/>
        <v>CIP3018</v>
      </c>
      <c r="L119" s="157">
        <f t="shared" si="28"/>
        <v>118</v>
      </c>
      <c r="M119" s="130">
        <f t="shared" si="29"/>
        <v>403.83</v>
      </c>
      <c r="N119" s="134">
        <f t="shared" si="30"/>
        <v>12.7118644067797</v>
      </c>
      <c r="O119" s="130" t="s">
        <v>815</v>
      </c>
      <c r="P119" s="130" t="s">
        <v>721</v>
      </c>
      <c r="Q119" s="130" t="s">
        <v>347</v>
      </c>
      <c r="R119" s="160" t="str">
        <f t="shared" si="22"/>
        <v>Ok</v>
      </c>
    </row>
    <row r="120" spans="1:18" s="20" customFormat="1" x14ac:dyDescent="0.25">
      <c r="A120" s="21" t="s">
        <v>815</v>
      </c>
      <c r="B120" s="21" t="s">
        <v>50</v>
      </c>
      <c r="C120" s="160">
        <f t="shared" si="25"/>
        <v>186</v>
      </c>
      <c r="D120" s="160">
        <f t="shared" si="26"/>
        <v>260</v>
      </c>
      <c r="E120" s="160">
        <f t="shared" si="27"/>
        <v>263</v>
      </c>
      <c r="F120" s="97" t="str">
        <f t="shared" si="24"/>
        <v>pupil number186</v>
      </c>
      <c r="G120" s="160" t="str">
        <f t="shared" si="31"/>
        <v>CIP2046</v>
      </c>
      <c r="H120" s="21"/>
      <c r="I120" s="168"/>
      <c r="J120" s="21"/>
      <c r="K120" s="150" t="str">
        <f t="shared" si="32"/>
        <v>CIP2046</v>
      </c>
      <c r="L120" s="157">
        <f t="shared" si="28"/>
        <v>124.47578947368422</v>
      </c>
      <c r="M120" s="130">
        <f t="shared" si="29"/>
        <v>1067.8699999999999</v>
      </c>
      <c r="N120" s="134">
        <f t="shared" si="30"/>
        <v>41.379310344827601</v>
      </c>
      <c r="O120" s="130" t="s">
        <v>815</v>
      </c>
      <c r="P120" s="130" t="s">
        <v>561</v>
      </c>
      <c r="Q120" s="130" t="s">
        <v>50</v>
      </c>
      <c r="R120" s="160" t="str">
        <f t="shared" si="22"/>
        <v>Ok</v>
      </c>
    </row>
    <row r="121" spans="1:18" s="20" customFormat="1" x14ac:dyDescent="0.25">
      <c r="A121" s="21" t="s">
        <v>815</v>
      </c>
      <c r="B121" s="21" t="s">
        <v>198</v>
      </c>
      <c r="C121" s="160">
        <f t="shared" si="25"/>
        <v>207</v>
      </c>
      <c r="D121" s="160">
        <f t="shared" si="26"/>
        <v>229</v>
      </c>
      <c r="E121" s="160">
        <f t="shared" si="27"/>
        <v>270</v>
      </c>
      <c r="F121" s="97" t="str">
        <f t="shared" si="24"/>
        <v>pupil number207</v>
      </c>
      <c r="G121" s="160" t="str">
        <f t="shared" si="31"/>
        <v>CIP2219</v>
      </c>
      <c r="H121" s="21"/>
      <c r="I121" s="168"/>
      <c r="J121" s="21"/>
      <c r="K121" s="150" t="str">
        <f t="shared" si="32"/>
        <v>CIP2219</v>
      </c>
      <c r="L121" s="157">
        <f t="shared" si="28"/>
        <v>183</v>
      </c>
      <c r="M121" s="130">
        <f t="shared" si="29"/>
        <v>1264.97</v>
      </c>
      <c r="N121" s="134">
        <f t="shared" si="30"/>
        <v>55.737704918032804</v>
      </c>
      <c r="O121" s="130" t="s">
        <v>815</v>
      </c>
      <c r="P121" s="130" t="s">
        <v>639</v>
      </c>
      <c r="Q121" s="130" t="s">
        <v>198</v>
      </c>
      <c r="R121" s="160" t="str">
        <f t="shared" si="22"/>
        <v>Ok</v>
      </c>
    </row>
    <row r="122" spans="1:18" s="20" customFormat="1" x14ac:dyDescent="0.25">
      <c r="A122" s="21" t="s">
        <v>815</v>
      </c>
      <c r="B122" s="21" t="s">
        <v>66</v>
      </c>
      <c r="C122" s="160">
        <f t="shared" si="25"/>
        <v>257</v>
      </c>
      <c r="D122" s="160">
        <f t="shared" si="26"/>
        <v>244</v>
      </c>
      <c r="E122" s="160">
        <f t="shared" si="27"/>
        <v>156</v>
      </c>
      <c r="F122" s="97" t="str">
        <f t="shared" si="24"/>
        <v>pupil number257</v>
      </c>
      <c r="G122" s="160" t="str">
        <f t="shared" si="31"/>
        <v>CIP2058</v>
      </c>
      <c r="H122" s="21"/>
      <c r="I122" s="168"/>
      <c r="J122" s="21"/>
      <c r="K122" s="150" t="str">
        <f t="shared" si="32"/>
        <v>CIP2058</v>
      </c>
      <c r="L122" s="157">
        <f t="shared" si="28"/>
        <v>347</v>
      </c>
      <c r="M122" s="130">
        <f t="shared" si="29"/>
        <v>1507.49</v>
      </c>
      <c r="N122" s="134">
        <f t="shared" si="30"/>
        <v>12.3919308357349</v>
      </c>
      <c r="O122" s="130" t="s">
        <v>815</v>
      </c>
      <c r="P122" s="130" t="s">
        <v>569</v>
      </c>
      <c r="Q122" s="130" t="s">
        <v>66</v>
      </c>
      <c r="R122" s="160" t="str">
        <f t="shared" si="22"/>
        <v>Ok</v>
      </c>
    </row>
    <row r="123" spans="1:18" s="20" customFormat="1" x14ac:dyDescent="0.25">
      <c r="A123" s="21" t="s">
        <v>815</v>
      </c>
      <c r="B123" s="21" t="s">
        <v>76</v>
      </c>
      <c r="C123" s="160">
        <f t="shared" si="25"/>
        <v>175</v>
      </c>
      <c r="D123" s="160">
        <f t="shared" si="26"/>
        <v>171</v>
      </c>
      <c r="E123" s="160">
        <f t="shared" si="27"/>
        <v>217</v>
      </c>
      <c r="F123" s="97" t="str">
        <f t="shared" si="24"/>
        <v>pupil number175</v>
      </c>
      <c r="G123" s="160" t="str">
        <f t="shared" si="31"/>
        <v>CIP2072</v>
      </c>
      <c r="H123" s="21"/>
      <c r="I123" s="168"/>
      <c r="J123" s="21"/>
      <c r="K123" s="150" t="str">
        <f t="shared" si="32"/>
        <v>CIP2072</v>
      </c>
      <c r="L123" s="157">
        <f t="shared" si="28"/>
        <v>107</v>
      </c>
      <c r="M123" s="130">
        <f t="shared" si="29"/>
        <v>547.82000000000005</v>
      </c>
      <c r="N123" s="134">
        <f t="shared" si="30"/>
        <v>22.429906542056099</v>
      </c>
      <c r="O123" s="130" t="s">
        <v>815</v>
      </c>
      <c r="P123" s="130" t="s">
        <v>574</v>
      </c>
      <c r="Q123" s="130" t="s">
        <v>76</v>
      </c>
      <c r="R123" s="160" t="str">
        <f t="shared" si="22"/>
        <v>Ok</v>
      </c>
    </row>
    <row r="124" spans="1:18" s="20" customFormat="1" x14ac:dyDescent="0.25">
      <c r="A124" s="21" t="s">
        <v>815</v>
      </c>
      <c r="B124" s="21" t="s">
        <v>459</v>
      </c>
      <c r="C124" s="160">
        <f t="shared" si="25"/>
        <v>202</v>
      </c>
      <c r="D124" s="160">
        <f t="shared" si="26"/>
        <v>221</v>
      </c>
      <c r="E124" s="160">
        <f t="shared" si="27"/>
        <v>236</v>
      </c>
      <c r="F124" s="97" t="str">
        <f t="shared" si="24"/>
        <v>pupil number202</v>
      </c>
      <c r="G124" s="160" t="str">
        <f t="shared" si="31"/>
        <v>CIP3162</v>
      </c>
      <c r="H124" s="21"/>
      <c r="I124" s="168"/>
      <c r="J124" s="21"/>
      <c r="K124" s="150" t="str">
        <f t="shared" si="32"/>
        <v>CIP3162</v>
      </c>
      <c r="L124" s="157">
        <f t="shared" si="28"/>
        <v>161.39368421052632</v>
      </c>
      <c r="M124" s="130">
        <f t="shared" si="29"/>
        <v>1193.96</v>
      </c>
      <c r="N124" s="134">
        <f t="shared" si="30"/>
        <v>28.4722222222222</v>
      </c>
      <c r="O124" s="130" t="s">
        <v>815</v>
      </c>
      <c r="P124" s="130" t="s">
        <v>779</v>
      </c>
      <c r="Q124" s="130" t="s">
        <v>459</v>
      </c>
      <c r="R124" s="160" t="str">
        <f t="shared" si="22"/>
        <v>Ok</v>
      </c>
    </row>
    <row r="125" spans="1:18" x14ac:dyDescent="0.25">
      <c r="A125" s="21" t="s">
        <v>815</v>
      </c>
      <c r="B125" s="21" t="s">
        <v>465</v>
      </c>
      <c r="C125" s="160">
        <f t="shared" si="25"/>
        <v>111</v>
      </c>
      <c r="D125" s="160">
        <f t="shared" si="26"/>
        <v>109</v>
      </c>
      <c r="E125" s="160">
        <f t="shared" si="27"/>
        <v>174</v>
      </c>
      <c r="F125" s="97" t="str">
        <f t="shared" si="24"/>
        <v>pupil number111</v>
      </c>
      <c r="G125" s="160" t="str">
        <f t="shared" si="31"/>
        <v>CIP3306</v>
      </c>
      <c r="H125" s="21"/>
      <c r="I125" s="168"/>
      <c r="J125" s="21"/>
      <c r="K125" s="150" t="str">
        <f t="shared" si="32"/>
        <v>CIP3306</v>
      </c>
      <c r="L125" s="157">
        <f t="shared" si="28"/>
        <v>26</v>
      </c>
      <c r="M125" s="130">
        <f t="shared" si="29"/>
        <v>230.37</v>
      </c>
      <c r="N125" s="134">
        <f t="shared" si="30"/>
        <v>15.384615384615399</v>
      </c>
      <c r="O125" s="130" t="s">
        <v>815</v>
      </c>
      <c r="P125" s="130" t="s">
        <v>782</v>
      </c>
      <c r="Q125" s="130" t="s">
        <v>465</v>
      </c>
      <c r="R125" s="160" t="str">
        <f t="shared" si="22"/>
        <v>Ok</v>
      </c>
    </row>
    <row r="126" spans="1:18" x14ac:dyDescent="0.25">
      <c r="A126" s="21" t="s">
        <v>815</v>
      </c>
      <c r="B126" s="21" t="s">
        <v>351</v>
      </c>
      <c r="C126" s="160">
        <f t="shared" si="25"/>
        <v>114</v>
      </c>
      <c r="D126" s="160">
        <f t="shared" si="26"/>
        <v>160</v>
      </c>
      <c r="E126" s="160">
        <f t="shared" si="27"/>
        <v>104</v>
      </c>
      <c r="F126" s="97" t="str">
        <f t="shared" si="24"/>
        <v>pupil number114</v>
      </c>
      <c r="G126" s="160" t="str">
        <f t="shared" si="31"/>
        <v>CIP3022</v>
      </c>
      <c r="H126" s="21"/>
      <c r="I126" s="168"/>
      <c r="J126" s="21"/>
      <c r="K126" s="150" t="str">
        <f t="shared" si="32"/>
        <v>CIP3022</v>
      </c>
      <c r="L126" s="157">
        <f t="shared" si="28"/>
        <v>26.713684210526317</v>
      </c>
      <c r="M126" s="130">
        <f t="shared" si="29"/>
        <v>454.39</v>
      </c>
      <c r="N126" s="134">
        <f t="shared" si="30"/>
        <v>0</v>
      </c>
      <c r="O126" s="130" t="s">
        <v>815</v>
      </c>
      <c r="P126" s="130" t="s">
        <v>723</v>
      </c>
      <c r="Q126" s="130" t="s">
        <v>351</v>
      </c>
      <c r="R126" s="160" t="str">
        <f t="shared" ref="R126:R189" si="33">IF(Q126=K126,"Ok","Check cost centre")</f>
        <v>Ok</v>
      </c>
    </row>
    <row r="127" spans="1:18" x14ac:dyDescent="0.25">
      <c r="A127" s="21" t="s">
        <v>815</v>
      </c>
      <c r="B127" s="21" t="s">
        <v>30</v>
      </c>
      <c r="C127" s="160">
        <f t="shared" si="25"/>
        <v>270</v>
      </c>
      <c r="D127" s="160">
        <f t="shared" si="26"/>
        <v>269</v>
      </c>
      <c r="E127" s="160">
        <f t="shared" si="27"/>
        <v>229</v>
      </c>
      <c r="F127" s="97" t="str">
        <f t="shared" si="24"/>
        <v>pupil number270</v>
      </c>
      <c r="G127" s="160" t="str">
        <f t="shared" si="31"/>
        <v>CIP2013</v>
      </c>
      <c r="H127" s="21"/>
      <c r="I127" s="168"/>
      <c r="J127" s="21"/>
      <c r="K127" s="150" t="str">
        <f t="shared" si="32"/>
        <v>CIP2013</v>
      </c>
      <c r="L127" s="157">
        <f t="shared" si="28"/>
        <v>467.99473684210528</v>
      </c>
      <c r="M127" s="130">
        <f t="shared" si="29"/>
        <v>2796.9900000000002</v>
      </c>
      <c r="N127" s="134">
        <f t="shared" si="30"/>
        <v>26.136363636363601</v>
      </c>
      <c r="O127" s="130" t="s">
        <v>815</v>
      </c>
      <c r="P127" s="130" t="s">
        <v>551</v>
      </c>
      <c r="Q127" s="130" t="s">
        <v>30</v>
      </c>
      <c r="R127" s="160" t="str">
        <f t="shared" si="33"/>
        <v>Ok</v>
      </c>
    </row>
    <row r="128" spans="1:18" x14ac:dyDescent="0.25">
      <c r="A128" s="21" t="s">
        <v>815</v>
      </c>
      <c r="B128" s="21" t="s">
        <v>461</v>
      </c>
      <c r="C128" s="160">
        <f t="shared" si="25"/>
        <v>177</v>
      </c>
      <c r="D128" s="160">
        <f t="shared" si="26"/>
        <v>186</v>
      </c>
      <c r="E128" s="160">
        <f t="shared" si="27"/>
        <v>214</v>
      </c>
      <c r="F128" s="97" t="str">
        <f t="shared" si="24"/>
        <v>pupil number177</v>
      </c>
      <c r="G128" s="160" t="str">
        <f t="shared" si="31"/>
        <v>CIP3163</v>
      </c>
      <c r="H128" s="21"/>
      <c r="I128" s="168"/>
      <c r="J128" s="21"/>
      <c r="K128" s="150" t="str">
        <f t="shared" si="32"/>
        <v>CIP3163</v>
      </c>
      <c r="L128" s="157">
        <f t="shared" si="28"/>
        <v>110</v>
      </c>
      <c r="M128" s="130">
        <f t="shared" si="29"/>
        <v>665.69</v>
      </c>
      <c r="N128" s="134">
        <f t="shared" si="30"/>
        <v>21.818181818181799</v>
      </c>
      <c r="O128" s="130" t="s">
        <v>815</v>
      </c>
      <c r="P128" s="130" t="s">
        <v>780</v>
      </c>
      <c r="Q128" s="130" t="s">
        <v>461</v>
      </c>
      <c r="R128" s="160" t="str">
        <f t="shared" si="33"/>
        <v>Ok</v>
      </c>
    </row>
    <row r="129" spans="1:18" x14ac:dyDescent="0.25">
      <c r="A129" s="21" t="s">
        <v>815</v>
      </c>
      <c r="B129" s="21" t="s">
        <v>515</v>
      </c>
      <c r="C129" s="160">
        <f t="shared" si="25"/>
        <v>240</v>
      </c>
      <c r="D129" s="160">
        <f t="shared" si="26"/>
        <v>219</v>
      </c>
      <c r="E129" s="160">
        <f t="shared" si="27"/>
        <v>155</v>
      </c>
      <c r="F129" s="97" t="str">
        <f t="shared" si="24"/>
        <v>pupil number240</v>
      </c>
      <c r="G129" s="160" t="str">
        <f t="shared" si="31"/>
        <v>CIP5211</v>
      </c>
      <c r="H129" s="21"/>
      <c r="I129" s="168"/>
      <c r="J129" s="21"/>
      <c r="K129" s="150" t="str">
        <f t="shared" si="32"/>
        <v>CIP5211</v>
      </c>
      <c r="L129" s="157">
        <f t="shared" si="28"/>
        <v>242.32736842105263</v>
      </c>
      <c r="M129" s="130">
        <f t="shared" si="29"/>
        <v>1186.25</v>
      </c>
      <c r="N129" s="134">
        <f t="shared" si="30"/>
        <v>12.2171945701357</v>
      </c>
      <c r="O129" s="130" t="s">
        <v>815</v>
      </c>
      <c r="P129" s="130" t="s">
        <v>808</v>
      </c>
      <c r="Q129" s="130" t="s">
        <v>515</v>
      </c>
      <c r="R129" s="160" t="str">
        <f t="shared" si="33"/>
        <v>Ok</v>
      </c>
    </row>
    <row r="130" spans="1:18" x14ac:dyDescent="0.25">
      <c r="A130" s="21" t="s">
        <v>815</v>
      </c>
      <c r="B130" s="21" t="s">
        <v>453</v>
      </c>
      <c r="C130" s="160">
        <f t="shared" si="25"/>
        <v>157</v>
      </c>
      <c r="D130" s="160">
        <f t="shared" si="26"/>
        <v>166</v>
      </c>
      <c r="E130" s="160">
        <f t="shared" si="27"/>
        <v>193</v>
      </c>
      <c r="F130" s="97" t="str">
        <f t="shared" si="24"/>
        <v>pupil number157</v>
      </c>
      <c r="G130" s="160" t="str">
        <f t="shared" si="31"/>
        <v>CIP3156</v>
      </c>
      <c r="H130" s="21"/>
      <c r="I130" s="168"/>
      <c r="J130" s="21"/>
      <c r="K130" s="150" t="str">
        <f t="shared" si="32"/>
        <v>CIP3156</v>
      </c>
      <c r="L130" s="157">
        <f t="shared" si="28"/>
        <v>82</v>
      </c>
      <c r="M130" s="130">
        <f t="shared" si="29"/>
        <v>530.54999999999995</v>
      </c>
      <c r="N130" s="134">
        <f t="shared" si="30"/>
        <v>18.292682926829301</v>
      </c>
      <c r="O130" s="130" t="s">
        <v>815</v>
      </c>
      <c r="P130" s="130" t="s">
        <v>776</v>
      </c>
      <c r="Q130" s="130" t="s">
        <v>453</v>
      </c>
      <c r="R130" s="160" t="str">
        <f t="shared" si="33"/>
        <v>Ok</v>
      </c>
    </row>
    <row r="131" spans="1:18" x14ac:dyDescent="0.25">
      <c r="A131" s="21" t="s">
        <v>815</v>
      </c>
      <c r="B131" s="21" t="s">
        <v>355</v>
      </c>
      <c r="C131" s="160">
        <f t="shared" si="25"/>
        <v>165</v>
      </c>
      <c r="D131" s="160">
        <f t="shared" si="26"/>
        <v>135</v>
      </c>
      <c r="E131" s="160">
        <f t="shared" ref="E131:E162" si="34">VLOOKUP(B131,deprivation,5,FALSE)</f>
        <v>212</v>
      </c>
      <c r="F131" s="97" t="str">
        <f t="shared" si="24"/>
        <v>pupil number165</v>
      </c>
      <c r="G131" s="160" t="str">
        <f t="shared" si="31"/>
        <v>CIP3026</v>
      </c>
      <c r="H131" s="21"/>
      <c r="I131" s="168"/>
      <c r="J131" s="21"/>
      <c r="K131" s="150" t="str">
        <f t="shared" si="32"/>
        <v>CIP3026</v>
      </c>
      <c r="L131" s="157">
        <f t="shared" si="28"/>
        <v>92</v>
      </c>
      <c r="M131" s="130">
        <f t="shared" si="29"/>
        <v>365.40000000000003</v>
      </c>
      <c r="N131" s="134">
        <f t="shared" ref="N131:N162" si="35">VLOOKUP(K131,deprivation,4,FALSE)</f>
        <v>21.739130434782599</v>
      </c>
      <c r="O131" s="130" t="s">
        <v>815</v>
      </c>
      <c r="P131" s="130" t="s">
        <v>725</v>
      </c>
      <c r="Q131" s="130" t="s">
        <v>355</v>
      </c>
      <c r="R131" s="160" t="str">
        <f t="shared" si="33"/>
        <v>Ok</v>
      </c>
    </row>
    <row r="132" spans="1:18" x14ac:dyDescent="0.25">
      <c r="A132" s="21" t="s">
        <v>815</v>
      </c>
      <c r="B132" s="21" t="s">
        <v>463</v>
      </c>
      <c r="C132" s="160">
        <f t="shared" si="25"/>
        <v>243</v>
      </c>
      <c r="D132" s="160">
        <f t="shared" si="26"/>
        <v>259</v>
      </c>
      <c r="E132" s="160">
        <f t="shared" si="34"/>
        <v>233</v>
      </c>
      <c r="F132" s="97" t="str">
        <f t="shared" si="24"/>
        <v>pupil number243</v>
      </c>
      <c r="G132" s="160" t="str">
        <f t="shared" si="31"/>
        <v>CIP3164</v>
      </c>
      <c r="H132" s="21"/>
      <c r="I132" s="168"/>
      <c r="J132" s="21"/>
      <c r="K132" s="150" t="str">
        <f t="shared" si="32"/>
        <v>CIP3164</v>
      </c>
      <c r="L132" s="157">
        <f t="shared" si="28"/>
        <v>254.71157894736842</v>
      </c>
      <c r="M132" s="130">
        <f t="shared" si="29"/>
        <v>1722.88</v>
      </c>
      <c r="N132" s="134">
        <f t="shared" si="35"/>
        <v>27.6315789473684</v>
      </c>
      <c r="O132" s="130" t="s">
        <v>815</v>
      </c>
      <c r="P132" s="130" t="s">
        <v>781</v>
      </c>
      <c r="Q132" s="130" t="s">
        <v>463</v>
      </c>
      <c r="R132" s="160" t="str">
        <f t="shared" si="33"/>
        <v>Ok</v>
      </c>
    </row>
    <row r="133" spans="1:18" x14ac:dyDescent="0.25">
      <c r="A133" s="21" t="s">
        <v>815</v>
      </c>
      <c r="B133" s="21" t="s">
        <v>128</v>
      </c>
      <c r="C133" s="160">
        <f t="shared" si="25"/>
        <v>234</v>
      </c>
      <c r="D133" s="160">
        <f t="shared" si="26"/>
        <v>225</v>
      </c>
      <c r="E133" s="160">
        <f t="shared" si="34"/>
        <v>261</v>
      </c>
      <c r="F133" s="97" t="str">
        <f t="shared" si="24"/>
        <v>pupil number234</v>
      </c>
      <c r="G133" s="160" t="str">
        <f t="shared" si="31"/>
        <v>CIP2126</v>
      </c>
      <c r="H133" s="21"/>
      <c r="I133" s="168"/>
      <c r="J133" s="21"/>
      <c r="K133" s="150" t="str">
        <f t="shared" si="32"/>
        <v>CIP2126</v>
      </c>
      <c r="L133" s="157">
        <f t="shared" si="28"/>
        <v>227.81684210526316</v>
      </c>
      <c r="M133" s="130">
        <f t="shared" si="29"/>
        <v>1229.27</v>
      </c>
      <c r="N133" s="134">
        <f t="shared" si="35"/>
        <v>40.845070422535201</v>
      </c>
      <c r="O133" s="130" t="s">
        <v>815</v>
      </c>
      <c r="P133" s="130" t="s">
        <v>600</v>
      </c>
      <c r="Q133" s="130" t="s">
        <v>128</v>
      </c>
      <c r="R133" s="160" t="str">
        <f t="shared" si="33"/>
        <v>Ok</v>
      </c>
    </row>
    <row r="134" spans="1:18" x14ac:dyDescent="0.25">
      <c r="A134" s="21" t="s">
        <v>815</v>
      </c>
      <c r="B134" s="21" t="s">
        <v>357</v>
      </c>
      <c r="C134" s="160">
        <f t="shared" si="25"/>
        <v>198</v>
      </c>
      <c r="D134" s="160">
        <f t="shared" si="26"/>
        <v>191</v>
      </c>
      <c r="E134" s="160">
        <f t="shared" si="34"/>
        <v>192</v>
      </c>
      <c r="F134" s="97" t="str">
        <f t="shared" si="24"/>
        <v>pupil number198</v>
      </c>
      <c r="G134" s="160" t="str">
        <f t="shared" si="31"/>
        <v>CIP3027</v>
      </c>
      <c r="H134" s="21"/>
      <c r="I134" s="168"/>
      <c r="J134" s="21"/>
      <c r="K134" s="150" t="str">
        <f t="shared" si="32"/>
        <v>CIP3027</v>
      </c>
      <c r="L134" s="157">
        <f t="shared" si="28"/>
        <v>144</v>
      </c>
      <c r="M134" s="130">
        <f t="shared" si="29"/>
        <v>748.73</v>
      </c>
      <c r="N134" s="134">
        <f t="shared" si="35"/>
        <v>18.0555555555556</v>
      </c>
      <c r="O134" s="130" t="s">
        <v>815</v>
      </c>
      <c r="P134" s="130" t="s">
        <v>726</v>
      </c>
      <c r="Q134" s="130" t="s">
        <v>357</v>
      </c>
      <c r="R134" s="160" t="str">
        <f t="shared" si="33"/>
        <v>Ok</v>
      </c>
    </row>
    <row r="135" spans="1:18" x14ac:dyDescent="0.25">
      <c r="A135" s="21" t="s">
        <v>815</v>
      </c>
      <c r="B135" s="21" t="s">
        <v>443</v>
      </c>
      <c r="C135" s="160">
        <f t="shared" si="25"/>
        <v>136</v>
      </c>
      <c r="D135" s="160">
        <f t="shared" si="26"/>
        <v>133</v>
      </c>
      <c r="E135" s="160">
        <f t="shared" si="34"/>
        <v>128</v>
      </c>
      <c r="F135" s="97" t="str">
        <f t="shared" si="24"/>
        <v>pupil number136</v>
      </c>
      <c r="G135" s="160" t="str">
        <f t="shared" si="31"/>
        <v>CIP3105</v>
      </c>
      <c r="H135" s="21"/>
      <c r="I135" s="168"/>
      <c r="J135" s="21"/>
      <c r="K135" s="150" t="str">
        <f t="shared" si="32"/>
        <v>CIP3105</v>
      </c>
      <c r="L135" s="157">
        <f t="shared" si="28"/>
        <v>62.645263157894739</v>
      </c>
      <c r="M135" s="130">
        <f t="shared" si="29"/>
        <v>359.26</v>
      </c>
      <c r="N135" s="134">
        <f t="shared" si="35"/>
        <v>8.620689655172411</v>
      </c>
      <c r="O135" s="130" t="s">
        <v>815</v>
      </c>
      <c r="P135" s="130" t="s">
        <v>771</v>
      </c>
      <c r="Q135" s="130" t="s">
        <v>443</v>
      </c>
      <c r="R135" s="160" t="str">
        <f t="shared" si="33"/>
        <v>Ok</v>
      </c>
    </row>
    <row r="136" spans="1:18" x14ac:dyDescent="0.25">
      <c r="A136" s="21" t="s">
        <v>815</v>
      </c>
      <c r="B136" s="21" t="s">
        <v>401</v>
      </c>
      <c r="C136" s="160">
        <f t="shared" si="25"/>
        <v>141</v>
      </c>
      <c r="D136" s="160">
        <f t="shared" si="26"/>
        <v>168</v>
      </c>
      <c r="E136" s="160">
        <f t="shared" si="34"/>
        <v>206</v>
      </c>
      <c r="F136" s="97" t="str">
        <f t="shared" si="24"/>
        <v>pupil number141</v>
      </c>
      <c r="G136" s="160" t="str">
        <f t="shared" si="31"/>
        <v>CIP3069</v>
      </c>
      <c r="H136" s="21"/>
      <c r="I136" s="168"/>
      <c r="J136" s="21"/>
      <c r="K136" s="150" t="str">
        <f t="shared" si="32"/>
        <v>CIP3069</v>
      </c>
      <c r="L136" s="157">
        <f t="shared" si="28"/>
        <v>65</v>
      </c>
      <c r="M136" s="130">
        <f t="shared" si="29"/>
        <v>538.01</v>
      </c>
      <c r="N136" s="134">
        <f t="shared" si="35"/>
        <v>20</v>
      </c>
      <c r="O136" s="130" t="s">
        <v>815</v>
      </c>
      <c r="P136" s="130" t="s">
        <v>749</v>
      </c>
      <c r="Q136" s="130" t="s">
        <v>401</v>
      </c>
      <c r="R136" s="160" t="str">
        <f t="shared" si="33"/>
        <v>Ok</v>
      </c>
    </row>
    <row r="137" spans="1:18" x14ac:dyDescent="0.25">
      <c r="A137" s="21" t="s">
        <v>815</v>
      </c>
      <c r="B137" s="21" t="s">
        <v>86</v>
      </c>
      <c r="C137" s="160">
        <f t="shared" si="25"/>
        <v>145</v>
      </c>
      <c r="D137" s="160">
        <f t="shared" si="26"/>
        <v>161</v>
      </c>
      <c r="E137" s="160">
        <f t="shared" si="34"/>
        <v>122</v>
      </c>
      <c r="F137" s="97" t="str">
        <f t="shared" si="24"/>
        <v>pupil number145</v>
      </c>
      <c r="G137" s="160" t="str">
        <f t="shared" si="31"/>
        <v>CIP2083</v>
      </c>
      <c r="H137" s="21"/>
      <c r="I137" s="168"/>
      <c r="J137" s="21"/>
      <c r="K137" s="150" t="str">
        <f t="shared" si="32"/>
        <v>CIP2083</v>
      </c>
      <c r="L137" s="157">
        <f t="shared" si="28"/>
        <v>69</v>
      </c>
      <c r="M137" s="130">
        <f t="shared" si="29"/>
        <v>463.98</v>
      </c>
      <c r="N137" s="134">
        <f t="shared" si="35"/>
        <v>7.2463768115942004</v>
      </c>
      <c r="O137" s="130" t="s">
        <v>815</v>
      </c>
      <c r="P137" s="130" t="s">
        <v>579</v>
      </c>
      <c r="Q137" s="130" t="s">
        <v>86</v>
      </c>
      <c r="R137" s="160" t="str">
        <f t="shared" si="33"/>
        <v>Ok</v>
      </c>
    </row>
    <row r="138" spans="1:18" x14ac:dyDescent="0.25">
      <c r="A138" s="21" t="s">
        <v>815</v>
      </c>
      <c r="B138" s="21" t="s">
        <v>56</v>
      </c>
      <c r="C138" s="160">
        <f t="shared" si="25"/>
        <v>162</v>
      </c>
      <c r="D138" s="160">
        <f t="shared" si="26"/>
        <v>155</v>
      </c>
      <c r="E138" s="160">
        <f t="shared" si="34"/>
        <v>115</v>
      </c>
      <c r="F138" s="97" t="str">
        <f t="shared" si="24"/>
        <v>pupil number162</v>
      </c>
      <c r="G138" s="160" t="str">
        <f t="shared" si="31"/>
        <v>CIP2050</v>
      </c>
      <c r="H138" s="21"/>
      <c r="I138" s="168"/>
      <c r="J138" s="21"/>
      <c r="K138" s="150" t="str">
        <f t="shared" si="32"/>
        <v>CIP2050</v>
      </c>
      <c r="L138" s="157">
        <f t="shared" si="28"/>
        <v>86</v>
      </c>
      <c r="M138" s="130">
        <f t="shared" si="29"/>
        <v>419.07</v>
      </c>
      <c r="N138" s="134">
        <f t="shared" si="35"/>
        <v>5.81395348837209</v>
      </c>
      <c r="O138" s="130" t="s">
        <v>815</v>
      </c>
      <c r="P138" s="130" t="s">
        <v>564</v>
      </c>
      <c r="Q138" s="130" t="s">
        <v>56</v>
      </c>
      <c r="R138" s="160" t="str">
        <f t="shared" si="33"/>
        <v>Ok</v>
      </c>
    </row>
    <row r="139" spans="1:18" x14ac:dyDescent="0.25">
      <c r="A139" s="21" t="s">
        <v>815</v>
      </c>
      <c r="B139" s="21" t="s">
        <v>274</v>
      </c>
      <c r="C139" s="160">
        <f t="shared" si="25"/>
        <v>259</v>
      </c>
      <c r="D139" s="160">
        <f t="shared" si="26"/>
        <v>265</v>
      </c>
      <c r="E139" s="160">
        <f t="shared" si="34"/>
        <v>256</v>
      </c>
      <c r="F139" s="97" t="str">
        <f t="shared" si="24"/>
        <v>pupil number259</v>
      </c>
      <c r="G139" s="160" t="str">
        <f t="shared" si="31"/>
        <v>CIP2310</v>
      </c>
      <c r="H139" s="21"/>
      <c r="I139" s="168"/>
      <c r="J139" s="21"/>
      <c r="K139" s="150" t="str">
        <f t="shared" si="32"/>
        <v>CIP2310</v>
      </c>
      <c r="L139" s="157">
        <f t="shared" si="28"/>
        <v>353.7842105263158</v>
      </c>
      <c r="M139" s="130">
        <f t="shared" si="29"/>
        <v>2084.86</v>
      </c>
      <c r="N139" s="134">
        <f t="shared" si="35"/>
        <v>38.871473354232002</v>
      </c>
      <c r="O139" s="130" t="s">
        <v>815</v>
      </c>
      <c r="P139" s="130" t="s">
        <v>677</v>
      </c>
      <c r="Q139" s="130" t="s">
        <v>274</v>
      </c>
      <c r="R139" s="160" t="str">
        <f t="shared" si="33"/>
        <v>Ok</v>
      </c>
    </row>
    <row r="140" spans="1:18" x14ac:dyDescent="0.25">
      <c r="A140" s="21" t="s">
        <v>815</v>
      </c>
      <c r="B140" s="21" t="s">
        <v>162</v>
      </c>
      <c r="C140" s="160">
        <f t="shared" si="25"/>
        <v>220</v>
      </c>
      <c r="D140" s="160">
        <f t="shared" si="26"/>
        <v>220</v>
      </c>
      <c r="E140" s="160">
        <f t="shared" si="34"/>
        <v>144</v>
      </c>
      <c r="F140" s="97" t="str">
        <f t="shared" si="24"/>
        <v>pupil number220</v>
      </c>
      <c r="G140" s="160" t="str">
        <f t="shared" si="31"/>
        <v>CIP2172</v>
      </c>
      <c r="H140" s="21"/>
      <c r="I140" s="168"/>
      <c r="J140" s="21"/>
      <c r="K140" s="150" t="str">
        <f t="shared" si="32"/>
        <v>CIP2172</v>
      </c>
      <c r="L140" s="157">
        <f t="shared" si="28"/>
        <v>205</v>
      </c>
      <c r="M140" s="130">
        <f t="shared" si="29"/>
        <v>1189.0899999999999</v>
      </c>
      <c r="N140" s="134">
        <f t="shared" si="35"/>
        <v>11.219512195122</v>
      </c>
      <c r="O140" s="130" t="s">
        <v>815</v>
      </c>
      <c r="P140" s="130" t="s">
        <v>619</v>
      </c>
      <c r="Q140" s="130" t="s">
        <v>162</v>
      </c>
      <c r="R140" s="160" t="str">
        <f t="shared" si="33"/>
        <v>Ok</v>
      </c>
    </row>
    <row r="141" spans="1:18" x14ac:dyDescent="0.25">
      <c r="A141" s="21" t="s">
        <v>815</v>
      </c>
      <c r="B141" s="21" t="s">
        <v>242</v>
      </c>
      <c r="C141" s="160">
        <f t="shared" si="25"/>
        <v>256</v>
      </c>
      <c r="D141" s="160">
        <f t="shared" si="26"/>
        <v>235</v>
      </c>
      <c r="E141" s="160">
        <f t="shared" si="34"/>
        <v>131</v>
      </c>
      <c r="F141" s="97" t="str">
        <f t="shared" si="24"/>
        <v>pupil number256</v>
      </c>
      <c r="G141" s="160" t="str">
        <f t="shared" si="31"/>
        <v>CIP2274</v>
      </c>
      <c r="H141" s="21"/>
      <c r="I141" s="168"/>
      <c r="J141" s="21"/>
      <c r="K141" s="150" t="str">
        <f t="shared" si="32"/>
        <v>CIP2274</v>
      </c>
      <c r="L141" s="157">
        <f t="shared" si="28"/>
        <v>341</v>
      </c>
      <c r="M141" s="130">
        <f t="shared" si="29"/>
        <v>1390.77</v>
      </c>
      <c r="N141" s="134">
        <f t="shared" si="35"/>
        <v>8.7976539589442808</v>
      </c>
      <c r="O141" s="130" t="s">
        <v>815</v>
      </c>
      <c r="P141" s="130" t="s">
        <v>661</v>
      </c>
      <c r="Q141" s="130" t="s">
        <v>242</v>
      </c>
      <c r="R141" s="160" t="str">
        <f t="shared" si="33"/>
        <v>Ok</v>
      </c>
    </row>
    <row r="142" spans="1:18" x14ac:dyDescent="0.25">
      <c r="A142" s="21" t="s">
        <v>815</v>
      </c>
      <c r="B142" s="21" t="s">
        <v>469</v>
      </c>
      <c r="C142" s="160">
        <f t="shared" si="25"/>
        <v>189</v>
      </c>
      <c r="D142" s="160">
        <f t="shared" si="26"/>
        <v>185</v>
      </c>
      <c r="E142" s="160">
        <f t="shared" si="34"/>
        <v>119</v>
      </c>
      <c r="F142" s="97" t="str">
        <f t="shared" si="24"/>
        <v>pupil number189</v>
      </c>
      <c r="G142" s="160" t="str">
        <f t="shared" si="31"/>
        <v>CIP3315</v>
      </c>
      <c r="H142" s="21"/>
      <c r="I142" s="168"/>
      <c r="J142" s="21"/>
      <c r="K142" s="150" t="str">
        <f t="shared" si="32"/>
        <v>CIP3315</v>
      </c>
      <c r="L142" s="157">
        <f t="shared" si="28"/>
        <v>129</v>
      </c>
      <c r="M142" s="130">
        <f t="shared" si="29"/>
        <v>652.91999999999996</v>
      </c>
      <c r="N142" s="134">
        <f t="shared" si="35"/>
        <v>6.2015503875968996</v>
      </c>
      <c r="O142" s="130" t="s">
        <v>815</v>
      </c>
      <c r="P142" s="130" t="s">
        <v>784</v>
      </c>
      <c r="Q142" s="130" t="s">
        <v>469</v>
      </c>
      <c r="R142" s="160" t="str">
        <f t="shared" si="33"/>
        <v>Ok</v>
      </c>
    </row>
    <row r="143" spans="1:18" x14ac:dyDescent="0.25">
      <c r="A143" s="21" t="s">
        <v>815</v>
      </c>
      <c r="B143" s="21" t="s">
        <v>475</v>
      </c>
      <c r="C143" s="160">
        <f t="shared" si="25"/>
        <v>192</v>
      </c>
      <c r="D143" s="160">
        <f t="shared" si="26"/>
        <v>183</v>
      </c>
      <c r="E143" s="160">
        <f t="shared" si="34"/>
        <v>154</v>
      </c>
      <c r="F143" s="97" t="str">
        <f t="shared" si="24"/>
        <v>pupil number192</v>
      </c>
      <c r="G143" s="160" t="str">
        <f t="shared" si="31"/>
        <v>CIP3319</v>
      </c>
      <c r="H143" s="21"/>
      <c r="I143" s="168"/>
      <c r="J143" s="21"/>
      <c r="K143" s="150" t="str">
        <f t="shared" si="32"/>
        <v>CIP3319</v>
      </c>
      <c r="L143" s="157">
        <f t="shared" si="28"/>
        <v>133</v>
      </c>
      <c r="M143" s="130">
        <f t="shared" si="29"/>
        <v>647.16</v>
      </c>
      <c r="N143" s="134">
        <f t="shared" si="35"/>
        <v>12.030075187969901</v>
      </c>
      <c r="O143" s="130" t="s">
        <v>815</v>
      </c>
      <c r="P143" s="130" t="s">
        <v>787</v>
      </c>
      <c r="Q143" s="130" t="s">
        <v>475</v>
      </c>
      <c r="R143" s="160" t="str">
        <f t="shared" si="33"/>
        <v>Ok</v>
      </c>
    </row>
    <row r="144" spans="1:18" x14ac:dyDescent="0.25">
      <c r="A144" s="21" t="s">
        <v>815</v>
      </c>
      <c r="B144" s="21" t="s">
        <v>353</v>
      </c>
      <c r="C144" s="160">
        <f t="shared" si="25"/>
        <v>130</v>
      </c>
      <c r="D144" s="160">
        <f t="shared" si="26"/>
        <v>157</v>
      </c>
      <c r="E144" s="160">
        <f t="shared" si="34"/>
        <v>222</v>
      </c>
      <c r="F144" s="97" t="str">
        <f t="shared" si="24"/>
        <v>pupil number130</v>
      </c>
      <c r="G144" s="160" t="str">
        <f t="shared" si="31"/>
        <v>CIP3024</v>
      </c>
      <c r="H144" s="21"/>
      <c r="I144" s="168"/>
      <c r="J144" s="21"/>
      <c r="K144" s="150" t="str">
        <f t="shared" si="32"/>
        <v>CIP3024</v>
      </c>
      <c r="L144" s="157">
        <f t="shared" si="28"/>
        <v>56</v>
      </c>
      <c r="M144" s="130">
        <f t="shared" si="29"/>
        <v>432.15000000000003</v>
      </c>
      <c r="N144" s="134">
        <f t="shared" si="35"/>
        <v>23.214285714285701</v>
      </c>
      <c r="O144" s="130" t="s">
        <v>815</v>
      </c>
      <c r="P144" s="130" t="s">
        <v>724</v>
      </c>
      <c r="Q144" s="130" t="s">
        <v>353</v>
      </c>
      <c r="R144" s="160" t="str">
        <f t="shared" si="33"/>
        <v>Ok</v>
      </c>
    </row>
    <row r="145" spans="1:18" x14ac:dyDescent="0.25">
      <c r="A145" s="21" t="s">
        <v>815</v>
      </c>
      <c r="B145" s="21" t="s">
        <v>90</v>
      </c>
      <c r="C145" s="160">
        <f t="shared" si="25"/>
        <v>168</v>
      </c>
      <c r="D145" s="160">
        <f t="shared" si="26"/>
        <v>173</v>
      </c>
      <c r="E145" s="160">
        <f t="shared" si="34"/>
        <v>137</v>
      </c>
      <c r="F145" s="97" t="str">
        <f t="shared" si="24"/>
        <v>pupil number168</v>
      </c>
      <c r="G145" s="160" t="str">
        <f t="shared" si="31"/>
        <v>CIP2085</v>
      </c>
      <c r="H145" s="21"/>
      <c r="I145" s="168"/>
      <c r="J145" s="21"/>
      <c r="K145" s="150" t="str">
        <f t="shared" si="32"/>
        <v>CIP2085</v>
      </c>
      <c r="L145" s="157">
        <f t="shared" si="28"/>
        <v>95</v>
      </c>
      <c r="M145" s="130">
        <f t="shared" si="29"/>
        <v>552.26</v>
      </c>
      <c r="N145" s="134">
        <f t="shared" si="35"/>
        <v>9.4736842105263204</v>
      </c>
      <c r="O145" s="130" t="s">
        <v>815</v>
      </c>
      <c r="P145" s="130" t="s">
        <v>581</v>
      </c>
      <c r="Q145" s="130" t="s">
        <v>90</v>
      </c>
      <c r="R145" s="160" t="str">
        <f t="shared" si="33"/>
        <v>Ok</v>
      </c>
    </row>
    <row r="146" spans="1:18" x14ac:dyDescent="0.25">
      <c r="A146" s="21" t="s">
        <v>815</v>
      </c>
      <c r="B146" s="21" t="s">
        <v>92</v>
      </c>
      <c r="C146" s="160">
        <f t="shared" si="25"/>
        <v>209</v>
      </c>
      <c r="D146" s="160">
        <f t="shared" si="26"/>
        <v>207</v>
      </c>
      <c r="E146" s="160">
        <f t="shared" si="34"/>
        <v>246</v>
      </c>
      <c r="F146" s="97" t="str">
        <f t="shared" si="24"/>
        <v>pupil number209</v>
      </c>
      <c r="G146" s="160" t="str">
        <f t="shared" si="31"/>
        <v>CIP2086</v>
      </c>
      <c r="H146" s="21"/>
      <c r="I146" s="168"/>
      <c r="J146" s="21"/>
      <c r="K146" s="150" t="str">
        <f t="shared" si="32"/>
        <v>CIP2086</v>
      </c>
      <c r="L146" s="157">
        <f t="shared" si="28"/>
        <v>185.14221153846154</v>
      </c>
      <c r="M146" s="130">
        <f t="shared" si="29"/>
        <v>1054.3700000000001</v>
      </c>
      <c r="N146" s="134">
        <f t="shared" si="35"/>
        <v>33.3333333333333</v>
      </c>
      <c r="O146" s="130" t="s">
        <v>815</v>
      </c>
      <c r="P146" s="130" t="s">
        <v>582</v>
      </c>
      <c r="Q146" s="130" t="s">
        <v>92</v>
      </c>
      <c r="R146" s="160" t="str">
        <f t="shared" si="33"/>
        <v>Ok</v>
      </c>
    </row>
    <row r="147" spans="1:18" x14ac:dyDescent="0.25">
      <c r="A147" s="21" t="s">
        <v>815</v>
      </c>
      <c r="B147" s="21" t="s">
        <v>214</v>
      </c>
      <c r="C147" s="160">
        <f t="shared" si="25"/>
        <v>204</v>
      </c>
      <c r="D147" s="160">
        <f t="shared" si="26"/>
        <v>223</v>
      </c>
      <c r="E147" s="160">
        <f t="shared" si="34"/>
        <v>267</v>
      </c>
      <c r="F147" s="97" t="str">
        <f t="shared" si="24"/>
        <v>pupil number204</v>
      </c>
      <c r="G147" s="160" t="str">
        <f t="shared" si="31"/>
        <v>CIP2243</v>
      </c>
      <c r="H147" s="21"/>
      <c r="I147" s="168"/>
      <c r="J147" s="21"/>
      <c r="K147" s="150" t="str">
        <f t="shared" si="32"/>
        <v>CIP2243</v>
      </c>
      <c r="L147" s="157">
        <f t="shared" si="28"/>
        <v>178.06736842105263</v>
      </c>
      <c r="M147" s="130">
        <f t="shared" si="29"/>
        <v>1206.71</v>
      </c>
      <c r="N147" s="134">
        <f t="shared" si="35"/>
        <v>48.214285714285701</v>
      </c>
      <c r="O147" s="130" t="s">
        <v>815</v>
      </c>
      <c r="P147" s="130" t="s">
        <v>647</v>
      </c>
      <c r="Q147" s="130" t="s">
        <v>214</v>
      </c>
      <c r="R147" s="160" t="str">
        <f t="shared" si="33"/>
        <v>Ok</v>
      </c>
    </row>
    <row r="148" spans="1:18" x14ac:dyDescent="0.25">
      <c r="A148" s="21" t="s">
        <v>815</v>
      </c>
      <c r="B148" s="21" t="s">
        <v>296</v>
      </c>
      <c r="C148" s="160">
        <f t="shared" si="25"/>
        <v>251</v>
      </c>
      <c r="D148" s="160">
        <f t="shared" si="26"/>
        <v>240</v>
      </c>
      <c r="E148" s="160">
        <f t="shared" si="34"/>
        <v>130</v>
      </c>
      <c r="F148" s="97" t="str">
        <f t="shared" si="24"/>
        <v>pupil number251</v>
      </c>
      <c r="G148" s="160" t="str">
        <f t="shared" si="31"/>
        <v>CIP2344</v>
      </c>
      <c r="H148" s="21"/>
      <c r="I148" s="168"/>
      <c r="J148" s="21"/>
      <c r="K148" s="150" t="str">
        <f t="shared" si="32"/>
        <v>CIP2344</v>
      </c>
      <c r="L148" s="157">
        <f t="shared" si="28"/>
        <v>307</v>
      </c>
      <c r="M148" s="130">
        <f t="shared" si="29"/>
        <v>1465.41</v>
      </c>
      <c r="N148" s="134">
        <f t="shared" si="35"/>
        <v>8.7947882736156302</v>
      </c>
      <c r="O148" s="130" t="s">
        <v>815</v>
      </c>
      <c r="P148" s="130" t="s">
        <v>688</v>
      </c>
      <c r="Q148" s="130" t="s">
        <v>296</v>
      </c>
      <c r="R148" s="160" t="str">
        <f t="shared" si="33"/>
        <v>Ok</v>
      </c>
    </row>
    <row r="149" spans="1:18" x14ac:dyDescent="0.25">
      <c r="A149" s="21" t="s">
        <v>815</v>
      </c>
      <c r="B149" s="21" t="s">
        <v>375</v>
      </c>
      <c r="C149" s="160">
        <f t="shared" si="25"/>
        <v>115</v>
      </c>
      <c r="D149" s="160">
        <f t="shared" si="26"/>
        <v>110</v>
      </c>
      <c r="E149" s="160">
        <f t="shared" si="34"/>
        <v>203</v>
      </c>
      <c r="F149" s="97" t="str">
        <f t="shared" si="24"/>
        <v>pupil number115</v>
      </c>
      <c r="G149" s="160" t="str">
        <f t="shared" si="31"/>
        <v>CIP3039</v>
      </c>
      <c r="H149" s="21"/>
      <c r="I149" s="168"/>
      <c r="J149" s="21"/>
      <c r="K149" s="150" t="str">
        <f t="shared" si="32"/>
        <v>CIP3039</v>
      </c>
      <c r="L149" s="157">
        <f t="shared" si="28"/>
        <v>31</v>
      </c>
      <c r="M149" s="130">
        <f t="shared" si="29"/>
        <v>232.68</v>
      </c>
      <c r="N149" s="134">
        <f t="shared" si="35"/>
        <v>19.354838709677399</v>
      </c>
      <c r="O149" s="130" t="s">
        <v>815</v>
      </c>
      <c r="P149" s="130" t="s">
        <v>735</v>
      </c>
      <c r="Q149" s="130" t="s">
        <v>375</v>
      </c>
      <c r="R149" s="160" t="str">
        <f t="shared" si="33"/>
        <v>Ok</v>
      </c>
    </row>
    <row r="150" spans="1:18" x14ac:dyDescent="0.25">
      <c r="A150" s="21" t="s">
        <v>815</v>
      </c>
      <c r="B150" s="21" t="s">
        <v>471</v>
      </c>
      <c r="C150" s="160">
        <f t="shared" si="25"/>
        <v>232</v>
      </c>
      <c r="D150" s="160">
        <f t="shared" si="26"/>
        <v>213</v>
      </c>
      <c r="E150" s="160">
        <f t="shared" si="34"/>
        <v>248</v>
      </c>
      <c r="F150" s="97" t="str">
        <f t="shared" si="24"/>
        <v>pupil number232</v>
      </c>
      <c r="G150" s="160" t="str">
        <f t="shared" si="31"/>
        <v>CIP3316</v>
      </c>
      <c r="H150" s="21"/>
      <c r="I150" s="168"/>
      <c r="J150" s="21"/>
      <c r="K150" s="150" t="str">
        <f t="shared" si="32"/>
        <v>CIP3316</v>
      </c>
      <c r="L150" s="157">
        <f t="shared" si="28"/>
        <v>221.53210526315789</v>
      </c>
      <c r="M150" s="130">
        <f t="shared" si="29"/>
        <v>1129.9000000000001</v>
      </c>
      <c r="N150" s="134">
        <f t="shared" si="35"/>
        <v>35.121951219512198</v>
      </c>
      <c r="O150" s="130" t="s">
        <v>815</v>
      </c>
      <c r="P150" s="130" t="s">
        <v>785</v>
      </c>
      <c r="Q150" s="130" t="s">
        <v>471</v>
      </c>
      <c r="R150" s="160" t="str">
        <f t="shared" si="33"/>
        <v>Ok</v>
      </c>
    </row>
    <row r="151" spans="1:18" x14ac:dyDescent="0.25">
      <c r="A151" s="21" t="s">
        <v>815</v>
      </c>
      <c r="B151" s="21" t="s">
        <v>359</v>
      </c>
      <c r="C151" s="160">
        <f t="shared" si="25"/>
        <v>104</v>
      </c>
      <c r="D151" s="160">
        <f t="shared" si="26"/>
        <v>111</v>
      </c>
      <c r="E151" s="160">
        <f t="shared" si="34"/>
        <v>103</v>
      </c>
      <c r="F151" s="97" t="str">
        <f t="shared" si="24"/>
        <v>pupil number104</v>
      </c>
      <c r="G151" s="160" t="str">
        <f t="shared" si="31"/>
        <v>CIP3030</v>
      </c>
      <c r="H151" s="21"/>
      <c r="I151" s="168"/>
      <c r="J151" s="21"/>
      <c r="K151" s="150" t="str">
        <f t="shared" si="32"/>
        <v>CIP3030</v>
      </c>
      <c r="L151" s="157">
        <f t="shared" si="28"/>
        <v>16</v>
      </c>
      <c r="M151" s="130">
        <f t="shared" si="29"/>
        <v>232.86</v>
      </c>
      <c r="N151" s="134">
        <f t="shared" si="35"/>
        <v>0</v>
      </c>
      <c r="O151" s="130" t="s">
        <v>815</v>
      </c>
      <c r="P151" s="130" t="s">
        <v>727</v>
      </c>
      <c r="Q151" s="130" t="s">
        <v>359</v>
      </c>
      <c r="R151" s="160" t="str">
        <f t="shared" si="33"/>
        <v>Ok</v>
      </c>
    </row>
    <row r="152" spans="1:18" x14ac:dyDescent="0.25">
      <c r="A152" s="21" t="s">
        <v>815</v>
      </c>
      <c r="B152" s="21" t="s">
        <v>108</v>
      </c>
      <c r="C152" s="160">
        <f t="shared" si="25"/>
        <v>137</v>
      </c>
      <c r="D152" s="160">
        <f t="shared" si="26"/>
        <v>167</v>
      </c>
      <c r="E152" s="160">
        <f t="shared" si="34"/>
        <v>198</v>
      </c>
      <c r="F152" s="97" t="str">
        <f t="shared" si="24"/>
        <v>pupil number137</v>
      </c>
      <c r="G152" s="160" t="str">
        <f t="shared" si="31"/>
        <v>CIP2103</v>
      </c>
      <c r="H152" s="21"/>
      <c r="I152" s="168"/>
      <c r="J152" s="21"/>
      <c r="K152" s="150" t="str">
        <f t="shared" si="32"/>
        <v>CIP2103</v>
      </c>
      <c r="L152" s="157">
        <f t="shared" si="28"/>
        <v>63</v>
      </c>
      <c r="M152" s="130">
        <f t="shared" si="29"/>
        <v>534.89</v>
      </c>
      <c r="N152" s="134">
        <f t="shared" si="35"/>
        <v>19.047619047618998</v>
      </c>
      <c r="O152" s="130" t="s">
        <v>815</v>
      </c>
      <c r="P152" s="130" t="s">
        <v>590</v>
      </c>
      <c r="Q152" s="130" t="s">
        <v>108</v>
      </c>
      <c r="R152" s="160" t="str">
        <f t="shared" si="33"/>
        <v>Ok</v>
      </c>
    </row>
    <row r="153" spans="1:18" x14ac:dyDescent="0.25">
      <c r="A153" s="21" t="s">
        <v>815</v>
      </c>
      <c r="B153" s="21" t="s">
        <v>363</v>
      </c>
      <c r="C153" s="160">
        <f t="shared" si="25"/>
        <v>110</v>
      </c>
      <c r="D153" s="160">
        <f t="shared" si="26"/>
        <v>115</v>
      </c>
      <c r="E153" s="160">
        <f t="shared" si="34"/>
        <v>232</v>
      </c>
      <c r="F153" s="97" t="str">
        <f t="shared" si="24"/>
        <v>pupil number110</v>
      </c>
      <c r="G153" s="160" t="str">
        <f t="shared" si="31"/>
        <v>CIP3033</v>
      </c>
      <c r="H153" s="21"/>
      <c r="I153" s="168"/>
      <c r="J153" s="21"/>
      <c r="K153" s="150" t="str">
        <f t="shared" si="32"/>
        <v>CIP3033</v>
      </c>
      <c r="L153" s="157">
        <f t="shared" si="28"/>
        <v>26</v>
      </c>
      <c r="M153" s="130">
        <f t="shared" si="29"/>
        <v>246.04</v>
      </c>
      <c r="N153" s="134">
        <f t="shared" si="35"/>
        <v>26.923076923076898</v>
      </c>
      <c r="O153" s="130" t="s">
        <v>815</v>
      </c>
      <c r="P153" s="130" t="s">
        <v>729</v>
      </c>
      <c r="Q153" s="130" t="s">
        <v>363</v>
      </c>
      <c r="R153" s="160" t="str">
        <f t="shared" si="33"/>
        <v>Ok</v>
      </c>
    </row>
    <row r="154" spans="1:18" x14ac:dyDescent="0.25">
      <c r="A154" s="21" t="s">
        <v>815</v>
      </c>
      <c r="B154" s="21" t="s">
        <v>112</v>
      </c>
      <c r="C154" s="160">
        <f t="shared" si="25"/>
        <v>248</v>
      </c>
      <c r="D154" s="160">
        <f t="shared" si="26"/>
        <v>255</v>
      </c>
      <c r="E154" s="160">
        <f t="shared" si="34"/>
        <v>152</v>
      </c>
      <c r="F154" s="97" t="str">
        <f t="shared" si="24"/>
        <v>pupil number248</v>
      </c>
      <c r="G154" s="160" t="str">
        <f t="shared" si="31"/>
        <v>CIP2105</v>
      </c>
      <c r="H154" s="21"/>
      <c r="I154" s="168"/>
      <c r="J154" s="21"/>
      <c r="K154" s="150" t="str">
        <f t="shared" si="32"/>
        <v>CIP2105</v>
      </c>
      <c r="L154" s="157">
        <f t="shared" ref="L154:L199" si="36">VLOOKUP(K154,number,3,FALSE)</f>
        <v>293</v>
      </c>
      <c r="M154" s="130">
        <f t="shared" si="29"/>
        <v>1633.74</v>
      </c>
      <c r="N154" s="134">
        <f t="shared" si="35"/>
        <v>11.945392491467601</v>
      </c>
      <c r="O154" s="130" t="s">
        <v>815</v>
      </c>
      <c r="P154" s="130" t="s">
        <v>592</v>
      </c>
      <c r="Q154" s="130" t="s">
        <v>112</v>
      </c>
      <c r="R154" s="160" t="str">
        <f t="shared" si="33"/>
        <v>Ok</v>
      </c>
    </row>
    <row r="155" spans="1:18" x14ac:dyDescent="0.25">
      <c r="A155" s="21" t="s">
        <v>815</v>
      </c>
      <c r="B155" s="21" t="s">
        <v>278</v>
      </c>
      <c r="C155" s="160">
        <f t="shared" si="25"/>
        <v>193</v>
      </c>
      <c r="D155" s="160">
        <f t="shared" si="26"/>
        <v>190</v>
      </c>
      <c r="E155" s="160">
        <f t="shared" si="34"/>
        <v>247</v>
      </c>
      <c r="F155" s="97" t="str">
        <f t="shared" si="24"/>
        <v>pupil number193</v>
      </c>
      <c r="G155" s="160" t="str">
        <f t="shared" si="31"/>
        <v>CIP2315</v>
      </c>
      <c r="H155" s="21"/>
      <c r="I155" s="168"/>
      <c r="J155" s="21"/>
      <c r="K155" s="150" t="str">
        <f t="shared" si="32"/>
        <v>CIP2315</v>
      </c>
      <c r="L155" s="157">
        <f t="shared" si="36"/>
        <v>137</v>
      </c>
      <c r="M155" s="130">
        <f t="shared" si="29"/>
        <v>715.2</v>
      </c>
      <c r="N155" s="134">
        <f t="shared" si="35"/>
        <v>34.306569343065703</v>
      </c>
      <c r="O155" s="130" t="s">
        <v>815</v>
      </c>
      <c r="P155" s="130" t="s">
        <v>679</v>
      </c>
      <c r="Q155" s="130" t="s">
        <v>278</v>
      </c>
      <c r="R155" s="160" t="str">
        <f t="shared" si="33"/>
        <v>Ok</v>
      </c>
    </row>
    <row r="156" spans="1:18" x14ac:dyDescent="0.25">
      <c r="A156" s="21" t="s">
        <v>815</v>
      </c>
      <c r="B156" s="21" t="s">
        <v>365</v>
      </c>
      <c r="C156" s="160">
        <f t="shared" si="25"/>
        <v>148</v>
      </c>
      <c r="D156" s="160">
        <f t="shared" si="26"/>
        <v>156</v>
      </c>
      <c r="E156" s="160">
        <f t="shared" si="34"/>
        <v>120</v>
      </c>
      <c r="F156" s="97" t="str">
        <f t="shared" si="24"/>
        <v>pupil number148</v>
      </c>
      <c r="G156" s="160" t="str">
        <f t="shared" si="31"/>
        <v>CIP3034</v>
      </c>
      <c r="H156" s="21"/>
      <c r="I156" s="168"/>
      <c r="J156" s="21"/>
      <c r="K156" s="150" t="str">
        <f t="shared" si="32"/>
        <v>CIP3034</v>
      </c>
      <c r="L156" s="157">
        <f t="shared" si="36"/>
        <v>72</v>
      </c>
      <c r="M156" s="130">
        <f t="shared" si="29"/>
        <v>420.53000000000003</v>
      </c>
      <c r="N156" s="134">
        <f t="shared" si="35"/>
        <v>6.9444444444444402</v>
      </c>
      <c r="O156" s="130" t="s">
        <v>815</v>
      </c>
      <c r="P156" s="130" t="s">
        <v>730</v>
      </c>
      <c r="Q156" s="130" t="s">
        <v>365</v>
      </c>
      <c r="R156" s="160" t="str">
        <f t="shared" si="33"/>
        <v>Ok</v>
      </c>
    </row>
    <row r="157" spans="1:18" x14ac:dyDescent="0.25">
      <c r="A157" s="21" t="s">
        <v>815</v>
      </c>
      <c r="B157" s="21" t="s">
        <v>513</v>
      </c>
      <c r="C157" s="160">
        <f t="shared" si="25"/>
        <v>237</v>
      </c>
      <c r="D157" s="160">
        <f t="shared" si="26"/>
        <v>234</v>
      </c>
      <c r="E157" s="160">
        <f t="shared" si="34"/>
        <v>249</v>
      </c>
      <c r="F157" s="97" t="str">
        <f t="shared" si="24"/>
        <v>pupil number237</v>
      </c>
      <c r="G157" s="160" t="str">
        <f t="shared" si="31"/>
        <v>CIP5208</v>
      </c>
      <c r="H157" s="21"/>
      <c r="I157" s="168"/>
      <c r="J157" s="21"/>
      <c r="K157" s="150" t="str">
        <f t="shared" si="32"/>
        <v>CIP5208</v>
      </c>
      <c r="L157" s="157">
        <f t="shared" si="36"/>
        <v>231.34421052631578</v>
      </c>
      <c r="M157" s="130">
        <f t="shared" si="29"/>
        <v>1359.17</v>
      </c>
      <c r="N157" s="134">
        <f t="shared" si="35"/>
        <v>35.820895522388099</v>
      </c>
      <c r="O157" s="130" t="s">
        <v>815</v>
      </c>
      <c r="P157" s="130" t="s">
        <v>807</v>
      </c>
      <c r="Q157" s="130" t="s">
        <v>513</v>
      </c>
      <c r="R157" s="160" t="str">
        <f t="shared" si="33"/>
        <v>Ok</v>
      </c>
    </row>
    <row r="158" spans="1:18" x14ac:dyDescent="0.25">
      <c r="A158" s="21" t="s">
        <v>815</v>
      </c>
      <c r="B158" s="21" t="s">
        <v>116</v>
      </c>
      <c r="C158" s="160">
        <f t="shared" si="25"/>
        <v>221</v>
      </c>
      <c r="D158" s="160">
        <f t="shared" si="26"/>
        <v>194</v>
      </c>
      <c r="E158" s="160">
        <f t="shared" si="34"/>
        <v>138</v>
      </c>
      <c r="F158" s="97" t="str">
        <f t="shared" si="24"/>
        <v>pupil number221</v>
      </c>
      <c r="G158" s="160" t="str">
        <f t="shared" si="31"/>
        <v>CIP2107</v>
      </c>
      <c r="H158" s="21"/>
      <c r="I158" s="168"/>
      <c r="J158" s="21"/>
      <c r="K158" s="150" t="str">
        <f t="shared" si="32"/>
        <v>CIP2107</v>
      </c>
      <c r="L158" s="157">
        <f t="shared" si="36"/>
        <v>206.84210526315789</v>
      </c>
      <c r="M158" s="130">
        <f t="shared" ref="M158:M199" si="37">VLOOKUP(K158,floor,3,FALSE)</f>
        <v>760.88</v>
      </c>
      <c r="N158" s="134">
        <f t="shared" si="35"/>
        <v>9.8039215686274499</v>
      </c>
      <c r="O158" s="130" t="s">
        <v>815</v>
      </c>
      <c r="P158" s="130" t="s">
        <v>594</v>
      </c>
      <c r="Q158" s="130" t="s">
        <v>116</v>
      </c>
      <c r="R158" s="160" t="str">
        <f t="shared" si="33"/>
        <v>Ok</v>
      </c>
    </row>
    <row r="159" spans="1:18" x14ac:dyDescent="0.25">
      <c r="A159" s="21" t="s">
        <v>815</v>
      </c>
      <c r="B159" s="21" t="s">
        <v>62</v>
      </c>
      <c r="C159" s="160">
        <f t="shared" ref="C159:C207" si="38">VLOOKUP(B159,number,4,FALSE)</f>
        <v>263</v>
      </c>
      <c r="D159" s="160">
        <f t="shared" ref="D159:D207" si="39">VLOOKUP(B159,floor,4,FALSE)</f>
        <v>241</v>
      </c>
      <c r="E159" s="160">
        <f t="shared" si="34"/>
        <v>142</v>
      </c>
      <c r="F159" s="97" t="str">
        <f t="shared" ref="F159:F220" si="40">"pupil number"&amp;C159</f>
        <v>pupil number263</v>
      </c>
      <c r="G159" s="160" t="str">
        <f t="shared" si="31"/>
        <v>CIP2053</v>
      </c>
      <c r="H159" s="21"/>
      <c r="I159" s="168"/>
      <c r="J159" s="21"/>
      <c r="K159" s="150" t="str">
        <f t="shared" si="32"/>
        <v>CIP2053</v>
      </c>
      <c r="L159" s="157">
        <f t="shared" si="36"/>
        <v>408</v>
      </c>
      <c r="M159" s="130">
        <f t="shared" si="37"/>
        <v>1497.07</v>
      </c>
      <c r="N159" s="134">
        <f t="shared" si="35"/>
        <v>10.784313725490199</v>
      </c>
      <c r="O159" s="130" t="s">
        <v>815</v>
      </c>
      <c r="P159" s="130" t="s">
        <v>567</v>
      </c>
      <c r="Q159" s="130" t="s">
        <v>62</v>
      </c>
      <c r="R159" s="160" t="str">
        <f t="shared" si="33"/>
        <v>Ok</v>
      </c>
    </row>
    <row r="160" spans="1:18" x14ac:dyDescent="0.25">
      <c r="A160" s="21" t="s">
        <v>815</v>
      </c>
      <c r="B160" s="21" t="s">
        <v>467</v>
      </c>
      <c r="C160" s="160">
        <f t="shared" si="38"/>
        <v>163</v>
      </c>
      <c r="D160" s="160">
        <f t="shared" si="39"/>
        <v>188</v>
      </c>
      <c r="E160" s="160">
        <f t="shared" si="34"/>
        <v>231</v>
      </c>
      <c r="F160" s="97" t="str">
        <f t="shared" si="40"/>
        <v>pupil number163</v>
      </c>
      <c r="G160" s="160" t="str">
        <f t="shared" si="31"/>
        <v>CIP3312</v>
      </c>
      <c r="H160" s="21"/>
      <c r="I160" s="168"/>
      <c r="J160" s="21"/>
      <c r="K160" s="150" t="str">
        <f t="shared" si="32"/>
        <v>CIP3312</v>
      </c>
      <c r="L160" s="157">
        <f t="shared" si="36"/>
        <v>88.557325404858304</v>
      </c>
      <c r="M160" s="130">
        <f t="shared" si="37"/>
        <v>691.9</v>
      </c>
      <c r="N160" s="134">
        <f t="shared" si="35"/>
        <v>26.923076923076898</v>
      </c>
      <c r="O160" s="130" t="s">
        <v>815</v>
      </c>
      <c r="P160" s="130" t="s">
        <v>783</v>
      </c>
      <c r="Q160" s="130" t="s">
        <v>467</v>
      </c>
      <c r="R160" s="160" t="str">
        <f t="shared" si="33"/>
        <v>Ok</v>
      </c>
    </row>
    <row r="161" spans="1:18" x14ac:dyDescent="0.25">
      <c r="A161" s="21" t="s">
        <v>815</v>
      </c>
      <c r="B161" s="21" t="s">
        <v>238</v>
      </c>
      <c r="C161" s="160">
        <f t="shared" si="38"/>
        <v>167</v>
      </c>
      <c r="D161" s="160">
        <f t="shared" si="39"/>
        <v>162</v>
      </c>
      <c r="E161" s="160">
        <f t="shared" si="34"/>
        <v>195</v>
      </c>
      <c r="F161" s="97" t="str">
        <f t="shared" si="40"/>
        <v>pupil number167</v>
      </c>
      <c r="G161" s="160" t="str">
        <f t="shared" si="31"/>
        <v>CIP2269</v>
      </c>
      <c r="H161" s="21"/>
      <c r="I161" s="168"/>
      <c r="J161" s="21"/>
      <c r="K161" s="150" t="str">
        <f t="shared" si="32"/>
        <v>CIP2269</v>
      </c>
      <c r="L161" s="157">
        <f t="shared" si="36"/>
        <v>93.644210526315788</v>
      </c>
      <c r="M161" s="130">
        <f t="shared" si="37"/>
        <v>466.84000000000003</v>
      </c>
      <c r="N161" s="134">
        <f t="shared" si="35"/>
        <v>18.390804597701099</v>
      </c>
      <c r="O161" s="130" t="s">
        <v>815</v>
      </c>
      <c r="P161" s="130" t="s">
        <v>659</v>
      </c>
      <c r="Q161" s="130" t="s">
        <v>238</v>
      </c>
      <c r="R161" s="160" t="str">
        <f t="shared" si="33"/>
        <v>Ok</v>
      </c>
    </row>
    <row r="162" spans="1:18" x14ac:dyDescent="0.25">
      <c r="A162" s="21" t="s">
        <v>815</v>
      </c>
      <c r="B162" s="21" t="s">
        <v>28</v>
      </c>
      <c r="C162" s="160">
        <f t="shared" si="38"/>
        <v>236</v>
      </c>
      <c r="D162" s="160">
        <f t="shared" si="39"/>
        <v>226</v>
      </c>
      <c r="E162" s="160">
        <f t="shared" si="34"/>
        <v>140</v>
      </c>
      <c r="F162" s="97" t="str">
        <f t="shared" si="40"/>
        <v>pupil number236</v>
      </c>
      <c r="G162" s="160" t="str">
        <f t="shared" si="31"/>
        <v>CIP2012</v>
      </c>
      <c r="H162" s="21"/>
      <c r="I162" s="168"/>
      <c r="J162" s="21"/>
      <c r="K162" s="150" t="str">
        <f t="shared" si="32"/>
        <v>CIP2012</v>
      </c>
      <c r="L162" s="157">
        <f t="shared" si="36"/>
        <v>229.87789473684211</v>
      </c>
      <c r="M162" s="130">
        <f t="shared" si="37"/>
        <v>1237.5</v>
      </c>
      <c r="N162" s="134">
        <f t="shared" si="35"/>
        <v>10.377358490565999</v>
      </c>
      <c r="O162" s="130" t="s">
        <v>815</v>
      </c>
      <c r="P162" s="130" t="s">
        <v>550</v>
      </c>
      <c r="Q162" s="130" t="s">
        <v>28</v>
      </c>
      <c r="R162" s="160" t="str">
        <f t="shared" si="33"/>
        <v>Ok</v>
      </c>
    </row>
    <row r="163" spans="1:18" x14ac:dyDescent="0.25">
      <c r="A163" s="21" t="s">
        <v>815</v>
      </c>
      <c r="B163" s="21" t="s">
        <v>156</v>
      </c>
      <c r="C163" s="160">
        <f t="shared" si="38"/>
        <v>269</v>
      </c>
      <c r="D163" s="160" t="e">
        <f t="shared" si="39"/>
        <v>#N/A</v>
      </c>
      <c r="E163" s="160">
        <f t="shared" ref="E163:E194" si="41">VLOOKUP(B163,deprivation,5,FALSE)</f>
        <v>238</v>
      </c>
      <c r="F163" s="97" t="str">
        <f t="shared" si="40"/>
        <v>pupil number269</v>
      </c>
      <c r="G163" s="160" t="str">
        <f t="shared" si="31"/>
        <v>CIP2160</v>
      </c>
      <c r="H163" s="21"/>
      <c r="I163" s="168"/>
      <c r="J163" s="21"/>
      <c r="K163" s="150" t="str">
        <f t="shared" si="32"/>
        <v>CIP2160</v>
      </c>
      <c r="L163" s="157">
        <f t="shared" si="36"/>
        <v>438.98947368421051</v>
      </c>
      <c r="M163" s="130" t="e">
        <f t="shared" si="37"/>
        <v>#N/A</v>
      </c>
      <c r="N163" s="134">
        <f t="shared" ref="N163:N194" si="42">VLOOKUP(K163,deprivation,4,FALSE)</f>
        <v>29.055690072639202</v>
      </c>
      <c r="O163" s="130" t="s">
        <v>815</v>
      </c>
      <c r="P163" s="130" t="s">
        <v>616</v>
      </c>
      <c r="Q163" s="130" t="s">
        <v>156</v>
      </c>
      <c r="R163" s="160" t="str">
        <f t="shared" si="33"/>
        <v>Ok</v>
      </c>
    </row>
    <row r="164" spans="1:18" x14ac:dyDescent="0.25">
      <c r="A164" s="21" t="s">
        <v>815</v>
      </c>
      <c r="B164" s="21" t="s">
        <v>120</v>
      </c>
      <c r="C164" s="160">
        <f t="shared" si="38"/>
        <v>233</v>
      </c>
      <c r="D164" s="160">
        <f t="shared" si="39"/>
        <v>228</v>
      </c>
      <c r="E164" s="160">
        <f t="shared" si="41"/>
        <v>253</v>
      </c>
      <c r="F164" s="97" t="str">
        <f t="shared" si="40"/>
        <v>pupil number233</v>
      </c>
      <c r="G164" s="160" t="str">
        <f t="shared" ref="G164:G225" si="43">B164</f>
        <v>CIP2113</v>
      </c>
      <c r="H164" s="21"/>
      <c r="I164" s="168"/>
      <c r="J164" s="21"/>
      <c r="K164" s="150" t="str">
        <f t="shared" ref="K164:K225" si="44">G164</f>
        <v>CIP2113</v>
      </c>
      <c r="L164" s="157">
        <f t="shared" si="36"/>
        <v>226.21894736842106</v>
      </c>
      <c r="M164" s="130">
        <f t="shared" si="37"/>
        <v>1246.6300000000001</v>
      </c>
      <c r="N164" s="134">
        <f t="shared" si="42"/>
        <v>37.745098039215705</v>
      </c>
      <c r="O164" s="130" t="s">
        <v>815</v>
      </c>
      <c r="P164" s="130" t="s">
        <v>596</v>
      </c>
      <c r="Q164" s="130" t="s">
        <v>120</v>
      </c>
      <c r="R164" s="160" t="str">
        <f t="shared" si="33"/>
        <v>Ok</v>
      </c>
    </row>
    <row r="165" spans="1:18" x14ac:dyDescent="0.25">
      <c r="A165" s="21" t="s">
        <v>815</v>
      </c>
      <c r="B165" s="21" t="s">
        <v>371</v>
      </c>
      <c r="C165" s="160">
        <f t="shared" si="38"/>
        <v>106</v>
      </c>
      <c r="D165" s="160">
        <f t="shared" si="39"/>
        <v>121</v>
      </c>
      <c r="E165" s="160">
        <f t="shared" si="41"/>
        <v>197</v>
      </c>
      <c r="F165" s="97" t="str">
        <f t="shared" si="40"/>
        <v>pupil number106</v>
      </c>
      <c r="G165" s="160" t="str">
        <f t="shared" si="43"/>
        <v>CIP3037</v>
      </c>
      <c r="H165" s="21"/>
      <c r="I165" s="168"/>
      <c r="J165" s="21"/>
      <c r="K165" s="150" t="str">
        <f t="shared" si="44"/>
        <v>CIP3037</v>
      </c>
      <c r="L165" s="157">
        <f t="shared" si="36"/>
        <v>16.431578947368422</v>
      </c>
      <c r="M165" s="130">
        <f t="shared" si="37"/>
        <v>271.89</v>
      </c>
      <c r="N165" s="134">
        <f t="shared" si="42"/>
        <v>18.75</v>
      </c>
      <c r="O165" s="130" t="s">
        <v>815</v>
      </c>
      <c r="P165" s="130" t="s">
        <v>733</v>
      </c>
      <c r="Q165" s="130" t="s">
        <v>371</v>
      </c>
      <c r="R165" s="160" t="str">
        <f t="shared" si="33"/>
        <v>Ok</v>
      </c>
    </row>
    <row r="166" spans="1:18" x14ac:dyDescent="0.25">
      <c r="A166" s="21" t="s">
        <v>815</v>
      </c>
      <c r="B166" s="21" t="s">
        <v>114</v>
      </c>
      <c r="C166" s="160">
        <f t="shared" si="38"/>
        <v>132</v>
      </c>
      <c r="D166" s="160">
        <f t="shared" si="39"/>
        <v>138</v>
      </c>
      <c r="E166" s="160">
        <f t="shared" si="41"/>
        <v>109</v>
      </c>
      <c r="F166" s="97" t="str">
        <f t="shared" si="40"/>
        <v>pupil number132</v>
      </c>
      <c r="G166" s="160" t="str">
        <f t="shared" si="43"/>
        <v>CIP2106</v>
      </c>
      <c r="H166" s="21"/>
      <c r="I166" s="168"/>
      <c r="J166" s="21"/>
      <c r="K166" s="150" t="str">
        <f t="shared" si="44"/>
        <v>CIP2106</v>
      </c>
      <c r="L166" s="157">
        <f t="shared" si="36"/>
        <v>58</v>
      </c>
      <c r="M166" s="130">
        <f t="shared" si="37"/>
        <v>375.06</v>
      </c>
      <c r="N166" s="134">
        <f t="shared" si="42"/>
        <v>3.4482758620689702</v>
      </c>
      <c r="O166" s="130" t="s">
        <v>815</v>
      </c>
      <c r="P166" s="130" t="s">
        <v>593</v>
      </c>
      <c r="Q166" s="130" t="s">
        <v>114</v>
      </c>
      <c r="R166" s="160" t="str">
        <f t="shared" si="33"/>
        <v>Ok</v>
      </c>
    </row>
    <row r="167" spans="1:18" x14ac:dyDescent="0.25">
      <c r="A167" s="21" t="s">
        <v>815</v>
      </c>
      <c r="B167" s="21" t="s">
        <v>264</v>
      </c>
      <c r="C167" s="160">
        <f t="shared" si="38"/>
        <v>255</v>
      </c>
      <c r="D167" s="160">
        <f t="shared" si="39"/>
        <v>233</v>
      </c>
      <c r="E167" s="160">
        <f t="shared" si="41"/>
        <v>202</v>
      </c>
      <c r="F167" s="97" t="str">
        <f t="shared" si="40"/>
        <v>pupil number255</v>
      </c>
      <c r="G167" s="160" t="str">
        <f t="shared" si="43"/>
        <v>CIP2290</v>
      </c>
      <c r="H167" s="21"/>
      <c r="I167" s="168"/>
      <c r="J167" s="21"/>
      <c r="K167" s="150" t="str">
        <f t="shared" si="44"/>
        <v>CIP2290</v>
      </c>
      <c r="L167" s="157">
        <f t="shared" si="36"/>
        <v>321.11789473684212</v>
      </c>
      <c r="M167" s="130">
        <f t="shared" si="37"/>
        <v>1358.67</v>
      </c>
      <c r="N167" s="134">
        <f t="shared" si="42"/>
        <v>19.256756756756801</v>
      </c>
      <c r="O167" s="130" t="s">
        <v>815</v>
      </c>
      <c r="P167" s="130" t="s">
        <v>671</v>
      </c>
      <c r="Q167" s="130" t="s">
        <v>264</v>
      </c>
      <c r="R167" s="160" t="str">
        <f t="shared" si="33"/>
        <v>Ok</v>
      </c>
    </row>
    <row r="168" spans="1:18" x14ac:dyDescent="0.25">
      <c r="A168" s="21" t="s">
        <v>815</v>
      </c>
      <c r="B168" s="21" t="s">
        <v>72</v>
      </c>
      <c r="C168" s="160">
        <f t="shared" si="38"/>
        <v>252</v>
      </c>
      <c r="D168" s="160">
        <f t="shared" si="39"/>
        <v>261</v>
      </c>
      <c r="E168" s="160">
        <f t="shared" si="41"/>
        <v>199</v>
      </c>
      <c r="F168" s="97" t="str">
        <f t="shared" si="40"/>
        <v>pupil number252</v>
      </c>
      <c r="G168" s="160" t="str">
        <f t="shared" si="43"/>
        <v>CIP2062</v>
      </c>
      <c r="H168" s="21"/>
      <c r="I168" s="168"/>
      <c r="J168" s="21"/>
      <c r="K168" s="150" t="str">
        <f t="shared" si="44"/>
        <v>CIP2062</v>
      </c>
      <c r="L168" s="157">
        <f t="shared" si="36"/>
        <v>312.02</v>
      </c>
      <c r="M168" s="130">
        <f t="shared" si="37"/>
        <v>1839.69</v>
      </c>
      <c r="N168" s="134">
        <f t="shared" si="42"/>
        <v>19.0647482014388</v>
      </c>
      <c r="O168" s="130" t="s">
        <v>815</v>
      </c>
      <c r="P168" s="130" t="s">
        <v>572</v>
      </c>
      <c r="Q168" s="130" t="s">
        <v>72</v>
      </c>
      <c r="R168" s="160" t="str">
        <f t="shared" si="33"/>
        <v>Ok</v>
      </c>
    </row>
    <row r="169" spans="1:18" x14ac:dyDescent="0.25">
      <c r="A169" s="21" t="s">
        <v>815</v>
      </c>
      <c r="B169" s="21" t="s">
        <v>379</v>
      </c>
      <c r="C169" s="160">
        <f t="shared" si="38"/>
        <v>105</v>
      </c>
      <c r="D169" s="160">
        <f t="shared" si="39"/>
        <v>144</v>
      </c>
      <c r="E169" s="160">
        <f t="shared" si="41"/>
        <v>105</v>
      </c>
      <c r="F169" s="97" t="str">
        <f t="shared" si="40"/>
        <v>pupil number105</v>
      </c>
      <c r="G169" s="160" t="str">
        <f t="shared" si="43"/>
        <v>CIP3041</v>
      </c>
      <c r="H169" s="21"/>
      <c r="I169" s="168"/>
      <c r="J169" s="21"/>
      <c r="K169" s="150" t="str">
        <f t="shared" si="44"/>
        <v>CIP3041</v>
      </c>
      <c r="L169" s="157">
        <f t="shared" si="36"/>
        <v>16</v>
      </c>
      <c r="M169" s="130">
        <f t="shared" si="37"/>
        <v>387.68</v>
      </c>
      <c r="N169" s="134">
        <f t="shared" si="42"/>
        <v>0</v>
      </c>
      <c r="O169" s="130" t="s">
        <v>815</v>
      </c>
      <c r="P169" s="130" t="s">
        <v>737</v>
      </c>
      <c r="Q169" s="130" t="s">
        <v>379</v>
      </c>
      <c r="R169" s="160" t="str">
        <f t="shared" si="33"/>
        <v>Ok</v>
      </c>
    </row>
    <row r="170" spans="1:18" x14ac:dyDescent="0.25">
      <c r="A170" s="21" t="s">
        <v>815</v>
      </c>
      <c r="B170" s="21" t="s">
        <v>381</v>
      </c>
      <c r="C170" s="160">
        <f t="shared" si="38"/>
        <v>181</v>
      </c>
      <c r="D170" s="160">
        <f t="shared" si="39"/>
        <v>172</v>
      </c>
      <c r="E170" s="160">
        <f t="shared" si="41"/>
        <v>215</v>
      </c>
      <c r="F170" s="97" t="str">
        <f t="shared" si="40"/>
        <v>pupil number181</v>
      </c>
      <c r="G170" s="160" t="str">
        <f t="shared" si="43"/>
        <v>CIP3042</v>
      </c>
      <c r="H170" s="21"/>
      <c r="I170" s="168"/>
      <c r="J170" s="21"/>
      <c r="K170" s="150" t="str">
        <f t="shared" si="44"/>
        <v>CIP3042</v>
      </c>
      <c r="L170" s="157">
        <f t="shared" si="36"/>
        <v>111.84105263157895</v>
      </c>
      <c r="M170" s="130">
        <f t="shared" si="37"/>
        <v>550.44000000000005</v>
      </c>
      <c r="N170" s="134">
        <f t="shared" si="42"/>
        <v>21.904761904761898</v>
      </c>
      <c r="O170" s="130" t="s">
        <v>815</v>
      </c>
      <c r="P170" s="130" t="s">
        <v>738</v>
      </c>
      <c r="Q170" s="130" t="s">
        <v>381</v>
      </c>
      <c r="R170" s="160" t="str">
        <f t="shared" si="33"/>
        <v>Ok</v>
      </c>
    </row>
    <row r="171" spans="1:18" x14ac:dyDescent="0.25">
      <c r="A171" s="21" t="s">
        <v>815</v>
      </c>
      <c r="B171" s="21" t="s">
        <v>477</v>
      </c>
      <c r="C171" s="160">
        <f t="shared" si="38"/>
        <v>190</v>
      </c>
      <c r="D171" s="160">
        <f t="shared" si="39"/>
        <v>198</v>
      </c>
      <c r="E171" s="160">
        <f t="shared" si="41"/>
        <v>165</v>
      </c>
      <c r="F171" s="97" t="str">
        <f t="shared" si="40"/>
        <v>pupil number190</v>
      </c>
      <c r="G171" s="160" t="str">
        <f t="shared" si="43"/>
        <v>CIP3321</v>
      </c>
      <c r="H171" s="21"/>
      <c r="I171" s="168"/>
      <c r="J171" s="21"/>
      <c r="K171" s="150" t="str">
        <f t="shared" si="44"/>
        <v>CIP3321</v>
      </c>
      <c r="L171" s="157">
        <f t="shared" si="36"/>
        <v>129.25263157894736</v>
      </c>
      <c r="M171" s="130">
        <f t="shared" si="37"/>
        <v>852.62</v>
      </c>
      <c r="N171" s="134">
        <f t="shared" si="42"/>
        <v>13.223140495867799</v>
      </c>
      <c r="O171" s="130" t="s">
        <v>815</v>
      </c>
      <c r="P171" s="130" t="s">
        <v>788</v>
      </c>
      <c r="Q171" s="130" t="s">
        <v>477</v>
      </c>
      <c r="R171" s="160" t="str">
        <f t="shared" si="33"/>
        <v>Ok</v>
      </c>
    </row>
    <row r="172" spans="1:18" x14ac:dyDescent="0.25">
      <c r="A172" s="21" t="s">
        <v>815</v>
      </c>
      <c r="B172" s="21" t="s">
        <v>122</v>
      </c>
      <c r="C172" s="160">
        <f t="shared" si="38"/>
        <v>212</v>
      </c>
      <c r="D172" s="160">
        <f t="shared" si="39"/>
        <v>210</v>
      </c>
      <c r="E172" s="160">
        <f t="shared" si="41"/>
        <v>194</v>
      </c>
      <c r="F172" s="97" t="str">
        <f t="shared" si="40"/>
        <v>pupil number212</v>
      </c>
      <c r="G172" s="160" t="str">
        <f t="shared" si="43"/>
        <v>CIP2115</v>
      </c>
      <c r="H172" s="21"/>
      <c r="I172" s="168"/>
      <c r="J172" s="21"/>
      <c r="K172" s="150" t="str">
        <f t="shared" si="44"/>
        <v>CIP2115</v>
      </c>
      <c r="L172" s="157">
        <f t="shared" si="36"/>
        <v>196</v>
      </c>
      <c r="M172" s="130">
        <f t="shared" si="37"/>
        <v>1113.6500000000001</v>
      </c>
      <c r="N172" s="134">
        <f t="shared" si="42"/>
        <v>18.367346938775501</v>
      </c>
      <c r="O172" s="130" t="s">
        <v>815</v>
      </c>
      <c r="P172" s="130" t="s">
        <v>597</v>
      </c>
      <c r="Q172" s="130" t="s">
        <v>122</v>
      </c>
      <c r="R172" s="160" t="str">
        <f t="shared" si="33"/>
        <v>Ok</v>
      </c>
    </row>
    <row r="173" spans="1:18" x14ac:dyDescent="0.25">
      <c r="A173" s="21" t="s">
        <v>815</v>
      </c>
      <c r="B173" s="21" t="s">
        <v>320</v>
      </c>
      <c r="C173" s="160">
        <f t="shared" si="38"/>
        <v>205</v>
      </c>
      <c r="D173" s="160">
        <f t="shared" si="39"/>
        <v>206</v>
      </c>
      <c r="E173" s="160">
        <f t="shared" si="41"/>
        <v>158</v>
      </c>
      <c r="F173" s="97" t="str">
        <f t="shared" si="40"/>
        <v>pupil number205</v>
      </c>
      <c r="G173" s="160" t="str">
        <f t="shared" si="43"/>
        <v>CIP2511</v>
      </c>
      <c r="H173" s="21"/>
      <c r="I173" s="168"/>
      <c r="J173" s="21"/>
      <c r="K173" s="150" t="str">
        <f t="shared" si="44"/>
        <v>CIP2511</v>
      </c>
      <c r="L173" s="157">
        <f t="shared" si="36"/>
        <v>179</v>
      </c>
      <c r="M173" s="130">
        <f t="shared" si="37"/>
        <v>1039.0899999999999</v>
      </c>
      <c r="N173" s="134">
        <f t="shared" si="42"/>
        <v>12.849162011173201</v>
      </c>
      <c r="O173" s="130" t="s">
        <v>815</v>
      </c>
      <c r="P173" s="130" t="s">
        <v>703</v>
      </c>
      <c r="Q173" s="130" t="s">
        <v>320</v>
      </c>
      <c r="R173" s="160" t="str">
        <f t="shared" si="33"/>
        <v>Ok</v>
      </c>
    </row>
    <row r="174" spans="1:18" x14ac:dyDescent="0.25">
      <c r="A174" s="21" t="s">
        <v>815</v>
      </c>
      <c r="B174" s="21" t="s">
        <v>282</v>
      </c>
      <c r="C174" s="160">
        <f t="shared" si="38"/>
        <v>225</v>
      </c>
      <c r="D174" s="160">
        <f t="shared" si="39"/>
        <v>217</v>
      </c>
      <c r="E174" s="160">
        <f t="shared" si="41"/>
        <v>208</v>
      </c>
      <c r="F174" s="97" t="str">
        <f t="shared" si="40"/>
        <v>pupil number225</v>
      </c>
      <c r="G174" s="160" t="str">
        <f t="shared" si="43"/>
        <v>CIP2321</v>
      </c>
      <c r="H174" s="21"/>
      <c r="I174" s="168"/>
      <c r="J174" s="21"/>
      <c r="K174" s="150" t="str">
        <f t="shared" si="44"/>
        <v>CIP2321</v>
      </c>
      <c r="L174" s="157">
        <f t="shared" si="36"/>
        <v>210</v>
      </c>
      <c r="M174" s="130">
        <f t="shared" si="37"/>
        <v>1175.26</v>
      </c>
      <c r="N174" s="134">
        <f t="shared" si="42"/>
        <v>20.476190476190499</v>
      </c>
      <c r="O174" s="130" t="s">
        <v>815</v>
      </c>
      <c r="P174" s="130" t="s">
        <v>681</v>
      </c>
      <c r="Q174" s="130" t="s">
        <v>282</v>
      </c>
      <c r="R174" s="160" t="str">
        <f t="shared" si="33"/>
        <v>Ok</v>
      </c>
    </row>
    <row r="175" spans="1:18" x14ac:dyDescent="0.25">
      <c r="A175" s="21" t="s">
        <v>815</v>
      </c>
      <c r="B175" s="21" t="s">
        <v>333</v>
      </c>
      <c r="C175" s="160">
        <f t="shared" si="38"/>
        <v>211</v>
      </c>
      <c r="D175" s="160">
        <f t="shared" si="39"/>
        <v>230</v>
      </c>
      <c r="E175" s="160">
        <f t="shared" si="41"/>
        <v>237</v>
      </c>
      <c r="F175" s="97" t="str">
        <f t="shared" si="40"/>
        <v>pupil number211</v>
      </c>
      <c r="G175" s="160" t="str">
        <f t="shared" si="43"/>
        <v>CIP2626</v>
      </c>
      <c r="H175" s="21"/>
      <c r="I175" s="168"/>
      <c r="J175" s="21"/>
      <c r="K175" s="150" t="str">
        <f t="shared" si="44"/>
        <v>CIP2626</v>
      </c>
      <c r="L175" s="157">
        <f t="shared" si="36"/>
        <v>192</v>
      </c>
      <c r="M175" s="130">
        <f t="shared" si="37"/>
        <v>1270.69</v>
      </c>
      <c r="N175" s="134">
        <f t="shared" si="42"/>
        <v>28.645833333333297</v>
      </c>
      <c r="O175" s="130" t="s">
        <v>815</v>
      </c>
      <c r="P175" s="130" t="s">
        <v>710</v>
      </c>
      <c r="Q175" s="130" t="s">
        <v>333</v>
      </c>
      <c r="R175" s="160" t="str">
        <f t="shared" si="33"/>
        <v>Ok</v>
      </c>
    </row>
    <row r="176" spans="1:18" x14ac:dyDescent="0.25">
      <c r="A176" s="21" t="s">
        <v>815</v>
      </c>
      <c r="B176" s="21" t="s">
        <v>266</v>
      </c>
      <c r="C176" s="160">
        <f t="shared" si="38"/>
        <v>266</v>
      </c>
      <c r="D176" s="160">
        <f t="shared" si="39"/>
        <v>267</v>
      </c>
      <c r="E176" s="160">
        <f t="shared" si="41"/>
        <v>245</v>
      </c>
      <c r="F176" s="97" t="str">
        <f t="shared" si="40"/>
        <v>pupil number266</v>
      </c>
      <c r="G176" s="160" t="str">
        <f t="shared" si="43"/>
        <v>CIP2293</v>
      </c>
      <c r="H176" s="21"/>
      <c r="I176" s="168"/>
      <c r="J176" s="21"/>
      <c r="K176" s="150" t="str">
        <f t="shared" si="44"/>
        <v>CIP2293</v>
      </c>
      <c r="L176" s="157">
        <f t="shared" si="36"/>
        <v>419.75473684210527</v>
      </c>
      <c r="M176" s="130">
        <f t="shared" si="37"/>
        <v>2123.92</v>
      </c>
      <c r="N176" s="134">
        <f t="shared" si="42"/>
        <v>32.3979591836735</v>
      </c>
      <c r="O176" s="130" t="s">
        <v>815</v>
      </c>
      <c r="P176" s="130" t="s">
        <v>672</v>
      </c>
      <c r="Q176" s="130" t="s">
        <v>266</v>
      </c>
      <c r="R176" s="160" t="str">
        <f t="shared" si="33"/>
        <v>Ok</v>
      </c>
    </row>
    <row r="177" spans="1:18" x14ac:dyDescent="0.25">
      <c r="A177" s="21" t="s">
        <v>815</v>
      </c>
      <c r="B177" s="21" t="s">
        <v>78</v>
      </c>
      <c r="C177" s="160">
        <f t="shared" si="38"/>
        <v>235</v>
      </c>
      <c r="D177" s="160">
        <f t="shared" si="39"/>
        <v>258</v>
      </c>
      <c r="E177" s="160">
        <f t="shared" si="41"/>
        <v>260</v>
      </c>
      <c r="F177" s="97" t="str">
        <f t="shared" si="40"/>
        <v>pupil number235</v>
      </c>
      <c r="G177" s="160" t="str">
        <f t="shared" si="43"/>
        <v>CIP2076</v>
      </c>
      <c r="H177" s="21"/>
      <c r="I177" s="168"/>
      <c r="J177" s="21"/>
      <c r="K177" s="150" t="str">
        <f t="shared" si="44"/>
        <v>CIP2076</v>
      </c>
      <c r="L177" s="157">
        <f t="shared" si="36"/>
        <v>228.31789473684211</v>
      </c>
      <c r="M177" s="130">
        <f t="shared" si="37"/>
        <v>1693.26</v>
      </c>
      <c r="N177" s="134">
        <f t="shared" si="42"/>
        <v>39.903846153846203</v>
      </c>
      <c r="O177" s="130" t="s">
        <v>815</v>
      </c>
      <c r="P177" s="130" t="s">
        <v>575</v>
      </c>
      <c r="Q177" s="130" t="s">
        <v>78</v>
      </c>
      <c r="R177" s="160" t="str">
        <f t="shared" si="33"/>
        <v>Ok</v>
      </c>
    </row>
    <row r="178" spans="1:18" x14ac:dyDescent="0.25">
      <c r="A178" s="21" t="s">
        <v>815</v>
      </c>
      <c r="B178" s="21" t="s">
        <v>132</v>
      </c>
      <c r="C178" s="160">
        <f t="shared" si="38"/>
        <v>125</v>
      </c>
      <c r="D178" s="160">
        <f t="shared" si="39"/>
        <v>148</v>
      </c>
      <c r="E178" s="160">
        <f t="shared" si="41"/>
        <v>166</v>
      </c>
      <c r="F178" s="97" t="str">
        <f t="shared" si="40"/>
        <v>pupil number125</v>
      </c>
      <c r="G178" s="160" t="str">
        <f t="shared" si="43"/>
        <v>CIP2132</v>
      </c>
      <c r="H178" s="21"/>
      <c r="I178" s="168"/>
      <c r="J178" s="21"/>
      <c r="K178" s="150" t="str">
        <f t="shared" si="44"/>
        <v>CIP2132</v>
      </c>
      <c r="L178" s="157">
        <f t="shared" si="36"/>
        <v>52</v>
      </c>
      <c r="M178" s="130">
        <f t="shared" si="37"/>
        <v>401.7</v>
      </c>
      <c r="N178" s="134">
        <f t="shared" si="42"/>
        <v>13.461538461538499</v>
      </c>
      <c r="O178" s="130" t="s">
        <v>815</v>
      </c>
      <c r="P178" s="130" t="s">
        <v>602</v>
      </c>
      <c r="Q178" s="130" t="s">
        <v>132</v>
      </c>
      <c r="R178" s="160" t="str">
        <f t="shared" si="33"/>
        <v>Ok</v>
      </c>
    </row>
    <row r="179" spans="1:18" x14ac:dyDescent="0.25">
      <c r="A179" s="21" t="s">
        <v>815</v>
      </c>
      <c r="B179" s="21" t="s">
        <v>389</v>
      </c>
      <c r="C179" s="160">
        <f t="shared" si="38"/>
        <v>171</v>
      </c>
      <c r="D179" s="160">
        <f t="shared" si="39"/>
        <v>143</v>
      </c>
      <c r="E179" s="160">
        <f t="shared" si="41"/>
        <v>190</v>
      </c>
      <c r="F179" s="97" t="str">
        <f t="shared" si="40"/>
        <v>pupil number171</v>
      </c>
      <c r="G179" s="160" t="str">
        <f t="shared" si="43"/>
        <v>CIP3055</v>
      </c>
      <c r="H179" s="21"/>
      <c r="I179" s="168"/>
      <c r="J179" s="21"/>
      <c r="K179" s="150" t="str">
        <f t="shared" si="44"/>
        <v>CIP3055</v>
      </c>
      <c r="L179" s="157">
        <f t="shared" si="36"/>
        <v>100</v>
      </c>
      <c r="M179" s="130">
        <f t="shared" si="37"/>
        <v>383.27</v>
      </c>
      <c r="N179" s="134">
        <f t="shared" si="42"/>
        <v>18</v>
      </c>
      <c r="O179" s="130" t="s">
        <v>815</v>
      </c>
      <c r="P179" s="130" t="s">
        <v>742</v>
      </c>
      <c r="Q179" s="130" t="s">
        <v>389</v>
      </c>
      <c r="R179" s="160" t="str">
        <f t="shared" si="33"/>
        <v>Ok</v>
      </c>
    </row>
    <row r="180" spans="1:18" x14ac:dyDescent="0.25">
      <c r="A180" s="21" t="s">
        <v>815</v>
      </c>
      <c r="B180" s="21" t="s">
        <v>391</v>
      </c>
      <c r="C180" s="160">
        <f t="shared" si="38"/>
        <v>133</v>
      </c>
      <c r="D180" s="160">
        <f t="shared" si="39"/>
        <v>187</v>
      </c>
      <c r="E180" s="160">
        <f t="shared" si="41"/>
        <v>112</v>
      </c>
      <c r="F180" s="97" t="str">
        <f t="shared" si="40"/>
        <v>pupil number133</v>
      </c>
      <c r="G180" s="160" t="str">
        <f t="shared" si="43"/>
        <v>CIP3056</v>
      </c>
      <c r="H180" s="21"/>
      <c r="I180" s="168"/>
      <c r="J180" s="21"/>
      <c r="K180" s="150" t="str">
        <f t="shared" si="44"/>
        <v>CIP3056</v>
      </c>
      <c r="L180" s="157">
        <f t="shared" si="36"/>
        <v>61</v>
      </c>
      <c r="M180" s="130">
        <f t="shared" si="37"/>
        <v>679.71</v>
      </c>
      <c r="N180" s="134">
        <f t="shared" si="42"/>
        <v>4.9180327868852496</v>
      </c>
      <c r="O180" s="130" t="s">
        <v>815</v>
      </c>
      <c r="P180" s="130" t="s">
        <v>743</v>
      </c>
      <c r="Q180" s="130" t="s">
        <v>391</v>
      </c>
      <c r="R180" s="160" t="str">
        <f t="shared" si="33"/>
        <v>Ok</v>
      </c>
    </row>
    <row r="181" spans="1:18" x14ac:dyDescent="0.25">
      <c r="A181" s="21" t="s">
        <v>815</v>
      </c>
      <c r="B181" s="21" t="s">
        <v>304</v>
      </c>
      <c r="C181" s="160">
        <f t="shared" si="38"/>
        <v>245</v>
      </c>
      <c r="D181" s="160">
        <f t="shared" si="39"/>
        <v>242</v>
      </c>
      <c r="E181" s="160">
        <f t="shared" si="41"/>
        <v>177</v>
      </c>
      <c r="F181" s="97" t="str">
        <f t="shared" si="40"/>
        <v>pupil number245</v>
      </c>
      <c r="G181" s="160" t="str">
        <f t="shared" si="43"/>
        <v>CIP2359</v>
      </c>
      <c r="H181" s="21"/>
      <c r="I181" s="168"/>
      <c r="J181" s="21"/>
      <c r="K181" s="150" t="str">
        <f t="shared" si="44"/>
        <v>CIP2359</v>
      </c>
      <c r="L181" s="157">
        <f t="shared" si="36"/>
        <v>285.13203947368419</v>
      </c>
      <c r="M181" s="130">
        <f t="shared" si="37"/>
        <v>1502.16</v>
      </c>
      <c r="N181" s="134">
        <f t="shared" si="42"/>
        <v>15.925925925925899</v>
      </c>
      <c r="O181" s="130" t="s">
        <v>815</v>
      </c>
      <c r="P181" s="130" t="s">
        <v>693</v>
      </c>
      <c r="Q181" s="130" t="s">
        <v>304</v>
      </c>
      <c r="R181" s="160" t="str">
        <f t="shared" si="33"/>
        <v>Ok</v>
      </c>
    </row>
    <row r="182" spans="1:18" x14ac:dyDescent="0.25">
      <c r="A182" s="21" t="s">
        <v>815</v>
      </c>
      <c r="B182" s="21" t="s">
        <v>393</v>
      </c>
      <c r="C182" s="160">
        <f t="shared" si="38"/>
        <v>123</v>
      </c>
      <c r="D182" s="160">
        <f t="shared" si="39"/>
        <v>114</v>
      </c>
      <c r="E182" s="160">
        <f t="shared" si="41"/>
        <v>125</v>
      </c>
      <c r="F182" s="97" t="str">
        <f t="shared" si="40"/>
        <v>pupil number123</v>
      </c>
      <c r="G182" s="160" t="str">
        <f t="shared" si="43"/>
        <v>CIP3060</v>
      </c>
      <c r="H182" s="21"/>
      <c r="I182" s="168"/>
      <c r="J182" s="21"/>
      <c r="K182" s="150" t="str">
        <f t="shared" si="44"/>
        <v>CIP3060</v>
      </c>
      <c r="L182" s="157">
        <f t="shared" si="36"/>
        <v>49</v>
      </c>
      <c r="M182" s="130">
        <f t="shared" si="37"/>
        <v>245.63</v>
      </c>
      <c r="N182" s="134">
        <f t="shared" si="42"/>
        <v>8.1632653061224492</v>
      </c>
      <c r="O182" s="130" t="s">
        <v>815</v>
      </c>
      <c r="P182" s="130" t="s">
        <v>744</v>
      </c>
      <c r="Q182" s="130" t="s">
        <v>393</v>
      </c>
      <c r="R182" s="160" t="str">
        <f t="shared" si="33"/>
        <v>Ok</v>
      </c>
    </row>
    <row r="183" spans="1:18" x14ac:dyDescent="0.25">
      <c r="A183" s="21" t="s">
        <v>815</v>
      </c>
      <c r="B183" s="21" t="s">
        <v>395</v>
      </c>
      <c r="C183" s="160">
        <f t="shared" si="38"/>
        <v>173</v>
      </c>
      <c r="D183" s="160">
        <f t="shared" si="39"/>
        <v>116</v>
      </c>
      <c r="E183" s="160">
        <f t="shared" si="41"/>
        <v>151</v>
      </c>
      <c r="F183" s="97" t="str">
        <f t="shared" si="40"/>
        <v>pupil number173</v>
      </c>
      <c r="G183" s="160" t="str">
        <f t="shared" si="43"/>
        <v>CIP3061</v>
      </c>
      <c r="H183" s="21"/>
      <c r="I183" s="168"/>
      <c r="J183" s="21"/>
      <c r="K183" s="150" t="str">
        <f t="shared" si="44"/>
        <v>CIP3061</v>
      </c>
      <c r="L183" s="157">
        <f t="shared" si="36"/>
        <v>101</v>
      </c>
      <c r="M183" s="130">
        <f t="shared" si="37"/>
        <v>253.45000000000002</v>
      </c>
      <c r="N183" s="134">
        <f t="shared" si="42"/>
        <v>11.881188118811901</v>
      </c>
      <c r="O183" s="130" t="s">
        <v>815</v>
      </c>
      <c r="P183" s="130" t="s">
        <v>745</v>
      </c>
      <c r="Q183" s="130" t="s">
        <v>395</v>
      </c>
      <c r="R183" s="160" t="str">
        <f t="shared" si="33"/>
        <v>Ok</v>
      </c>
    </row>
    <row r="184" spans="1:18" x14ac:dyDescent="0.25">
      <c r="A184" s="21" t="s">
        <v>815</v>
      </c>
      <c r="B184" s="21" t="s">
        <v>397</v>
      </c>
      <c r="C184" s="160">
        <f t="shared" si="38"/>
        <v>128</v>
      </c>
      <c r="D184" s="160">
        <f t="shared" si="39"/>
        <v>132</v>
      </c>
      <c r="E184" s="160">
        <f t="shared" si="41"/>
        <v>160</v>
      </c>
      <c r="F184" s="97" t="str">
        <f t="shared" si="40"/>
        <v>pupil number128</v>
      </c>
      <c r="G184" s="160" t="str">
        <f t="shared" si="43"/>
        <v>CIP3062</v>
      </c>
      <c r="H184" s="21"/>
      <c r="I184" s="168"/>
      <c r="J184" s="21"/>
      <c r="K184" s="150" t="str">
        <f t="shared" si="44"/>
        <v>CIP3062</v>
      </c>
      <c r="L184" s="157">
        <f t="shared" si="36"/>
        <v>54</v>
      </c>
      <c r="M184" s="130">
        <f t="shared" si="37"/>
        <v>338.48</v>
      </c>
      <c r="N184" s="134">
        <f t="shared" si="42"/>
        <v>12.962962962963001</v>
      </c>
      <c r="O184" s="130" t="s">
        <v>815</v>
      </c>
      <c r="P184" s="130" t="s">
        <v>746</v>
      </c>
      <c r="Q184" s="130" t="s">
        <v>397</v>
      </c>
      <c r="R184" s="160" t="str">
        <f t="shared" si="33"/>
        <v>Ok</v>
      </c>
    </row>
    <row r="185" spans="1:18" x14ac:dyDescent="0.25">
      <c r="A185" s="21" t="s">
        <v>815</v>
      </c>
      <c r="B185" s="21" t="s">
        <v>88</v>
      </c>
      <c r="C185" s="160">
        <f t="shared" si="38"/>
        <v>195</v>
      </c>
      <c r="D185" s="160">
        <f t="shared" si="39"/>
        <v>179</v>
      </c>
      <c r="E185" s="160">
        <f t="shared" si="41"/>
        <v>106</v>
      </c>
      <c r="F185" s="97" t="str">
        <f t="shared" si="40"/>
        <v>pupil number195</v>
      </c>
      <c r="G185" s="160" t="str">
        <f t="shared" si="43"/>
        <v>CIP2084</v>
      </c>
      <c r="H185" s="21"/>
      <c r="I185" s="168"/>
      <c r="J185" s="21"/>
      <c r="K185" s="150" t="str">
        <f t="shared" si="44"/>
        <v>CIP2084</v>
      </c>
      <c r="L185" s="157">
        <f t="shared" si="36"/>
        <v>140</v>
      </c>
      <c r="M185" s="130">
        <f t="shared" si="37"/>
        <v>612.69000000000005</v>
      </c>
      <c r="N185" s="134">
        <f t="shared" si="42"/>
        <v>1.4285714285714299</v>
      </c>
      <c r="O185" s="130" t="s">
        <v>815</v>
      </c>
      <c r="P185" s="130" t="s">
        <v>580</v>
      </c>
      <c r="Q185" s="130" t="s">
        <v>88</v>
      </c>
      <c r="R185" s="160" t="str">
        <f t="shared" si="33"/>
        <v>Ok</v>
      </c>
    </row>
    <row r="186" spans="1:18" x14ac:dyDescent="0.25">
      <c r="A186" s="21" t="s">
        <v>815</v>
      </c>
      <c r="B186" s="21" t="s">
        <v>509</v>
      </c>
      <c r="C186" s="160">
        <f t="shared" si="38"/>
        <v>246</v>
      </c>
      <c r="D186" s="160">
        <f t="shared" si="39"/>
        <v>248</v>
      </c>
      <c r="E186" s="160">
        <f t="shared" si="41"/>
        <v>244</v>
      </c>
      <c r="F186" s="97" t="str">
        <f t="shared" si="40"/>
        <v>pupil number246</v>
      </c>
      <c r="G186" s="160" t="str">
        <f t="shared" si="43"/>
        <v>CIP5204</v>
      </c>
      <c r="H186" s="21"/>
      <c r="I186" s="168"/>
      <c r="J186" s="21"/>
      <c r="K186" s="150" t="str">
        <f t="shared" si="44"/>
        <v>CIP5204</v>
      </c>
      <c r="L186" s="157">
        <f t="shared" si="36"/>
        <v>286.99578947368423</v>
      </c>
      <c r="M186" s="130">
        <f t="shared" si="37"/>
        <v>1526.25</v>
      </c>
      <c r="N186" s="134">
        <f t="shared" si="42"/>
        <v>32.209737827715401</v>
      </c>
      <c r="O186" s="130" t="s">
        <v>815</v>
      </c>
      <c r="P186" s="130" t="s">
        <v>805</v>
      </c>
      <c r="Q186" s="130" t="s">
        <v>509</v>
      </c>
      <c r="R186" s="160" t="str">
        <f t="shared" si="33"/>
        <v>Ok</v>
      </c>
    </row>
    <row r="187" spans="1:18" x14ac:dyDescent="0.25">
      <c r="A187" s="21" t="s">
        <v>815</v>
      </c>
      <c r="B187" s="21" t="s">
        <v>150</v>
      </c>
      <c r="C187" s="160">
        <f t="shared" si="38"/>
        <v>230</v>
      </c>
      <c r="D187" s="160">
        <f t="shared" si="39"/>
        <v>209</v>
      </c>
      <c r="E187" s="160">
        <f t="shared" si="41"/>
        <v>116</v>
      </c>
      <c r="F187" s="97" t="str">
        <f t="shared" si="40"/>
        <v>pupil number230</v>
      </c>
      <c r="G187" s="160" t="str">
        <f t="shared" si="43"/>
        <v>CIP2153</v>
      </c>
      <c r="H187" s="21"/>
      <c r="I187" s="168"/>
      <c r="J187" s="21"/>
      <c r="K187" s="150" t="str">
        <f t="shared" si="44"/>
        <v>CIP2153</v>
      </c>
      <c r="L187" s="157">
        <f t="shared" si="36"/>
        <v>217</v>
      </c>
      <c r="M187" s="130">
        <f t="shared" si="37"/>
        <v>1074.8</v>
      </c>
      <c r="N187" s="134">
        <f t="shared" si="42"/>
        <v>5.99078341013825</v>
      </c>
      <c r="O187" s="130" t="s">
        <v>815</v>
      </c>
      <c r="P187" s="130" t="s">
        <v>613</v>
      </c>
      <c r="Q187" s="130" t="s">
        <v>150</v>
      </c>
      <c r="R187" s="160" t="str">
        <f t="shared" si="33"/>
        <v>Ok</v>
      </c>
    </row>
    <row r="188" spans="1:18" x14ac:dyDescent="0.25">
      <c r="A188" s="21" t="s">
        <v>815</v>
      </c>
      <c r="B188" s="21" t="s">
        <v>479</v>
      </c>
      <c r="C188" s="160">
        <f t="shared" si="38"/>
        <v>124</v>
      </c>
      <c r="D188" s="160">
        <f t="shared" si="39"/>
        <v>129</v>
      </c>
      <c r="E188" s="160">
        <f t="shared" si="41"/>
        <v>153</v>
      </c>
      <c r="F188" s="97" t="str">
        <f t="shared" si="40"/>
        <v>pupil number124</v>
      </c>
      <c r="G188" s="160" t="str">
        <f t="shared" si="43"/>
        <v>CIP3324</v>
      </c>
      <c r="H188" s="21"/>
      <c r="I188" s="168"/>
      <c r="J188" s="21"/>
      <c r="K188" s="150" t="str">
        <f t="shared" si="44"/>
        <v>CIP3324</v>
      </c>
      <c r="L188" s="157">
        <f t="shared" si="36"/>
        <v>50</v>
      </c>
      <c r="M188" s="130">
        <f t="shared" si="37"/>
        <v>325.91000000000003</v>
      </c>
      <c r="N188" s="134">
        <f t="shared" si="42"/>
        <v>12</v>
      </c>
      <c r="O188" s="130" t="s">
        <v>815</v>
      </c>
      <c r="P188" s="130" t="s">
        <v>789</v>
      </c>
      <c r="Q188" s="130" t="s">
        <v>479</v>
      </c>
      <c r="R188" s="160" t="str">
        <f t="shared" si="33"/>
        <v>Ok</v>
      </c>
    </row>
    <row r="189" spans="1:18" x14ac:dyDescent="0.25">
      <c r="A189" s="21" t="s">
        <v>815</v>
      </c>
      <c r="B189" s="21" t="s">
        <v>413</v>
      </c>
      <c r="C189" s="160">
        <f t="shared" si="38"/>
        <v>118</v>
      </c>
      <c r="D189" s="160">
        <f t="shared" si="39"/>
        <v>104</v>
      </c>
      <c r="E189" s="160">
        <f t="shared" si="41"/>
        <v>108</v>
      </c>
      <c r="F189" s="97" t="str">
        <f t="shared" si="40"/>
        <v>pupil number118</v>
      </c>
      <c r="G189" s="160" t="str">
        <f t="shared" si="43"/>
        <v>CIP3076</v>
      </c>
      <c r="H189" s="21"/>
      <c r="I189" s="168"/>
      <c r="J189" s="21"/>
      <c r="K189" s="150" t="str">
        <f t="shared" si="44"/>
        <v>CIP3076</v>
      </c>
      <c r="L189" s="157">
        <f t="shared" si="36"/>
        <v>36</v>
      </c>
      <c r="M189" s="130">
        <f t="shared" si="37"/>
        <v>201.77</v>
      </c>
      <c r="N189" s="134">
        <f t="shared" si="42"/>
        <v>2.7777777777777799</v>
      </c>
      <c r="O189" s="130" t="s">
        <v>815</v>
      </c>
      <c r="P189" s="130" t="s">
        <v>755</v>
      </c>
      <c r="Q189" s="130" t="s">
        <v>413</v>
      </c>
      <c r="R189" s="160" t="str">
        <f t="shared" si="33"/>
        <v>Ok</v>
      </c>
    </row>
    <row r="190" spans="1:18" x14ac:dyDescent="0.25">
      <c r="A190" s="21" t="s">
        <v>815</v>
      </c>
      <c r="B190" s="21" t="s">
        <v>158</v>
      </c>
      <c r="C190" s="160">
        <f t="shared" si="38"/>
        <v>265</v>
      </c>
      <c r="D190" s="160">
        <f t="shared" si="39"/>
        <v>256</v>
      </c>
      <c r="E190" s="160">
        <f t="shared" si="41"/>
        <v>242</v>
      </c>
      <c r="F190" s="97" t="str">
        <f t="shared" si="40"/>
        <v>pupil number265</v>
      </c>
      <c r="G190" s="160" t="str">
        <f t="shared" si="43"/>
        <v>CIP2161</v>
      </c>
      <c r="H190" s="21"/>
      <c r="I190" s="168"/>
      <c r="J190" s="21"/>
      <c r="K190" s="150" t="str">
        <f t="shared" si="44"/>
        <v>CIP2161</v>
      </c>
      <c r="L190" s="157">
        <f t="shared" si="36"/>
        <v>415.46105263157892</v>
      </c>
      <c r="M190" s="130">
        <f t="shared" si="37"/>
        <v>1652.02</v>
      </c>
      <c r="N190" s="134">
        <f t="shared" si="42"/>
        <v>30.690537084399001</v>
      </c>
      <c r="O190" s="130" t="s">
        <v>815</v>
      </c>
      <c r="P190" s="130" t="s">
        <v>617</v>
      </c>
      <c r="Q190" s="130" t="s">
        <v>158</v>
      </c>
      <c r="R190" s="160" t="str">
        <f t="shared" ref="R190:R249" si="45">IF(Q190=K190,"Ok","Check cost centre")</f>
        <v>Ok</v>
      </c>
    </row>
    <row r="191" spans="1:18" x14ac:dyDescent="0.25">
      <c r="A191" s="21" t="s">
        <v>815</v>
      </c>
      <c r="B191" s="21" t="s">
        <v>481</v>
      </c>
      <c r="C191" s="160">
        <f t="shared" si="38"/>
        <v>178</v>
      </c>
      <c r="D191" s="160">
        <f t="shared" si="39"/>
        <v>193</v>
      </c>
      <c r="E191" s="160">
        <f t="shared" si="41"/>
        <v>183</v>
      </c>
      <c r="F191" s="97" t="str">
        <f t="shared" si="40"/>
        <v>pupil number178</v>
      </c>
      <c r="G191" s="160" t="str">
        <f t="shared" si="43"/>
        <v>CIP3325</v>
      </c>
      <c r="H191" s="21"/>
      <c r="I191" s="168"/>
      <c r="J191" s="21"/>
      <c r="K191" s="150" t="str">
        <f t="shared" si="44"/>
        <v>CIP3325</v>
      </c>
      <c r="L191" s="157">
        <f t="shared" si="36"/>
        <v>110</v>
      </c>
      <c r="M191" s="130">
        <f t="shared" si="37"/>
        <v>757.78</v>
      </c>
      <c r="N191" s="134">
        <f t="shared" si="42"/>
        <v>16.363636363636399</v>
      </c>
      <c r="O191" s="130" t="s">
        <v>815</v>
      </c>
      <c r="P191" s="130" t="s">
        <v>790</v>
      </c>
      <c r="Q191" s="130" t="s">
        <v>481</v>
      </c>
      <c r="R191" s="160" t="str">
        <f t="shared" si="45"/>
        <v>Ok</v>
      </c>
    </row>
    <row r="192" spans="1:18" x14ac:dyDescent="0.25">
      <c r="A192" s="21" t="s">
        <v>815</v>
      </c>
      <c r="B192" s="21" t="s">
        <v>399</v>
      </c>
      <c r="C192" s="160">
        <f t="shared" si="38"/>
        <v>135</v>
      </c>
      <c r="D192" s="160">
        <f t="shared" si="39"/>
        <v>119</v>
      </c>
      <c r="E192" s="160">
        <f t="shared" si="41"/>
        <v>189</v>
      </c>
      <c r="F192" s="97" t="str">
        <f t="shared" si="40"/>
        <v>pupil number135</v>
      </c>
      <c r="G192" s="160" t="str">
        <f t="shared" si="43"/>
        <v>CIP3065</v>
      </c>
      <c r="H192" s="21"/>
      <c r="I192" s="168"/>
      <c r="J192" s="21"/>
      <c r="K192" s="150" t="str">
        <f t="shared" si="44"/>
        <v>CIP3065</v>
      </c>
      <c r="L192" s="157">
        <f t="shared" si="36"/>
        <v>62</v>
      </c>
      <c r="M192" s="130">
        <f t="shared" si="37"/>
        <v>271.24</v>
      </c>
      <c r="N192" s="134">
        <f t="shared" si="42"/>
        <v>17.741935483871</v>
      </c>
      <c r="O192" s="130" t="s">
        <v>815</v>
      </c>
      <c r="P192" s="130" t="s">
        <v>748</v>
      </c>
      <c r="Q192" s="130" t="s">
        <v>399</v>
      </c>
      <c r="R192" s="160" t="str">
        <f t="shared" si="45"/>
        <v>Ok</v>
      </c>
    </row>
    <row r="193" spans="1:18" x14ac:dyDescent="0.25">
      <c r="A193" s="21" t="s">
        <v>815</v>
      </c>
      <c r="B193" s="21" t="s">
        <v>102</v>
      </c>
      <c r="C193" s="160">
        <f t="shared" si="38"/>
        <v>196</v>
      </c>
      <c r="D193" s="160">
        <f t="shared" si="39"/>
        <v>189</v>
      </c>
      <c r="E193" s="160">
        <f t="shared" si="41"/>
        <v>169</v>
      </c>
      <c r="F193" s="97" t="str">
        <f t="shared" si="40"/>
        <v>pupil number196</v>
      </c>
      <c r="G193" s="160" t="str">
        <f t="shared" si="43"/>
        <v>CIP2097</v>
      </c>
      <c r="H193" s="21"/>
      <c r="I193" s="168"/>
      <c r="J193" s="21"/>
      <c r="K193" s="150" t="str">
        <f t="shared" si="44"/>
        <v>CIP2097</v>
      </c>
      <c r="L193" s="157">
        <f t="shared" si="36"/>
        <v>141</v>
      </c>
      <c r="M193" s="130">
        <f t="shared" si="37"/>
        <v>705.28</v>
      </c>
      <c r="N193" s="134">
        <f t="shared" si="42"/>
        <v>14.184397163120599</v>
      </c>
      <c r="O193" s="130" t="s">
        <v>815</v>
      </c>
      <c r="P193" s="130" t="s">
        <v>587</v>
      </c>
      <c r="Q193" s="130" t="s">
        <v>102</v>
      </c>
      <c r="R193" s="160" t="str">
        <f t="shared" si="45"/>
        <v>Ok</v>
      </c>
    </row>
    <row r="194" spans="1:18" x14ac:dyDescent="0.25">
      <c r="A194" s="21" t="s">
        <v>815</v>
      </c>
      <c r="B194" s="21" t="s">
        <v>160</v>
      </c>
      <c r="C194" s="160">
        <f t="shared" si="38"/>
        <v>116</v>
      </c>
      <c r="D194" s="160">
        <f t="shared" si="39"/>
        <v>128</v>
      </c>
      <c r="E194" s="160">
        <f t="shared" si="41"/>
        <v>227</v>
      </c>
      <c r="F194" s="97" t="str">
        <f t="shared" si="40"/>
        <v>pupil number116</v>
      </c>
      <c r="G194" s="160" t="str">
        <f t="shared" si="43"/>
        <v>CIP2169</v>
      </c>
      <c r="H194" s="21"/>
      <c r="I194" s="168"/>
      <c r="J194" s="21"/>
      <c r="K194" s="150" t="str">
        <f t="shared" si="44"/>
        <v>CIP2169</v>
      </c>
      <c r="L194" s="157">
        <f t="shared" si="36"/>
        <v>35</v>
      </c>
      <c r="M194" s="130">
        <f t="shared" si="37"/>
        <v>322.88</v>
      </c>
      <c r="N194" s="134">
        <f t="shared" si="42"/>
        <v>25.714285714285701</v>
      </c>
      <c r="O194" s="130" t="s">
        <v>815</v>
      </c>
      <c r="P194" s="130" t="s">
        <v>618</v>
      </c>
      <c r="Q194" s="130" t="s">
        <v>160</v>
      </c>
      <c r="R194" s="160" t="str">
        <f t="shared" si="45"/>
        <v>Ok</v>
      </c>
    </row>
    <row r="195" spans="1:18" x14ac:dyDescent="0.25">
      <c r="A195" s="21" t="s">
        <v>815</v>
      </c>
      <c r="B195" s="21" t="s">
        <v>403</v>
      </c>
      <c r="C195" s="160">
        <f t="shared" si="38"/>
        <v>121</v>
      </c>
      <c r="D195" s="160">
        <f t="shared" si="39"/>
        <v>150</v>
      </c>
      <c r="E195" s="160">
        <f t="shared" ref="E195:E223" si="46">VLOOKUP(B195,deprivation,5,FALSE)</f>
        <v>146</v>
      </c>
      <c r="F195" s="97" t="str">
        <f t="shared" si="40"/>
        <v>pupil number121</v>
      </c>
      <c r="G195" s="160" t="str">
        <f t="shared" si="43"/>
        <v>CIP3070</v>
      </c>
      <c r="H195" s="21"/>
      <c r="I195" s="168"/>
      <c r="J195" s="21"/>
      <c r="K195" s="150" t="str">
        <f t="shared" si="44"/>
        <v>CIP3070</v>
      </c>
      <c r="L195" s="157">
        <f t="shared" si="36"/>
        <v>44</v>
      </c>
      <c r="M195" s="130">
        <f t="shared" si="37"/>
        <v>405.94</v>
      </c>
      <c r="N195" s="134">
        <f t="shared" ref="N195:N223" si="47">VLOOKUP(K195,deprivation,4,FALSE)</f>
        <v>11.363636363636399</v>
      </c>
      <c r="O195" s="130" t="s">
        <v>815</v>
      </c>
      <c r="P195" s="130" t="s">
        <v>750</v>
      </c>
      <c r="Q195" s="130" t="s">
        <v>403</v>
      </c>
      <c r="R195" s="160" t="str">
        <f t="shared" si="45"/>
        <v>Ok</v>
      </c>
    </row>
    <row r="196" spans="1:18" x14ac:dyDescent="0.25">
      <c r="A196" s="21" t="s">
        <v>815</v>
      </c>
      <c r="B196" s="21" t="s">
        <v>248</v>
      </c>
      <c r="C196" s="160">
        <f t="shared" si="38"/>
        <v>164</v>
      </c>
      <c r="D196" s="160">
        <f t="shared" si="39"/>
        <v>134</v>
      </c>
      <c r="E196" s="160">
        <f t="shared" si="46"/>
        <v>221</v>
      </c>
      <c r="F196" s="97" t="str">
        <f t="shared" si="40"/>
        <v>pupil number164</v>
      </c>
      <c r="G196" s="160" t="str">
        <f t="shared" si="43"/>
        <v>CIP2277</v>
      </c>
      <c r="H196" s="21"/>
      <c r="I196" s="168"/>
      <c r="J196" s="21"/>
      <c r="K196" s="150" t="str">
        <f t="shared" si="44"/>
        <v>CIP2277</v>
      </c>
      <c r="L196" s="157">
        <f t="shared" si="36"/>
        <v>91</v>
      </c>
      <c r="M196" s="130">
        <f t="shared" si="37"/>
        <v>364.57</v>
      </c>
      <c r="N196" s="134">
        <f t="shared" si="47"/>
        <v>23.076923076923102</v>
      </c>
      <c r="O196" s="130" t="s">
        <v>815</v>
      </c>
      <c r="P196" s="130" t="s">
        <v>664</v>
      </c>
      <c r="Q196" s="130" t="s">
        <v>248</v>
      </c>
      <c r="R196" s="160" t="str">
        <f t="shared" si="45"/>
        <v>Ok</v>
      </c>
    </row>
    <row r="197" spans="1:18" x14ac:dyDescent="0.25">
      <c r="A197" s="21" t="s">
        <v>815</v>
      </c>
      <c r="B197" s="21" t="s">
        <v>331</v>
      </c>
      <c r="C197" s="160">
        <f t="shared" si="38"/>
        <v>172</v>
      </c>
      <c r="D197" s="160">
        <f t="shared" si="39"/>
        <v>205</v>
      </c>
      <c r="E197" s="160">
        <f t="shared" si="46"/>
        <v>172</v>
      </c>
      <c r="F197" s="97" t="str">
        <f t="shared" si="40"/>
        <v>pupil number172</v>
      </c>
      <c r="G197" s="160" t="str">
        <f t="shared" si="43"/>
        <v>CIP2625</v>
      </c>
      <c r="H197" s="21"/>
      <c r="I197" s="168"/>
      <c r="J197" s="21"/>
      <c r="K197" s="150" t="str">
        <f t="shared" si="44"/>
        <v>CIP2625</v>
      </c>
      <c r="L197" s="157">
        <f t="shared" si="36"/>
        <v>100</v>
      </c>
      <c r="M197" s="130">
        <f t="shared" si="37"/>
        <v>967.37</v>
      </c>
      <c r="N197" s="134">
        <f t="shared" si="47"/>
        <v>15</v>
      </c>
      <c r="O197" s="130" t="s">
        <v>815</v>
      </c>
      <c r="P197" s="130" t="s">
        <v>709</v>
      </c>
      <c r="Q197" s="130" t="s">
        <v>331</v>
      </c>
      <c r="R197" s="160" t="str">
        <f t="shared" si="45"/>
        <v>Ok</v>
      </c>
    </row>
    <row r="198" spans="1:18" x14ac:dyDescent="0.25">
      <c r="A198" s="21" t="s">
        <v>815</v>
      </c>
      <c r="B198" s="21" t="s">
        <v>407</v>
      </c>
      <c r="C198" s="160">
        <f t="shared" si="38"/>
        <v>119</v>
      </c>
      <c r="D198" s="160">
        <f t="shared" si="39"/>
        <v>112</v>
      </c>
      <c r="E198" s="160">
        <f t="shared" si="46"/>
        <v>209</v>
      </c>
      <c r="F198" s="97" t="str">
        <f t="shared" si="40"/>
        <v>pupil number119</v>
      </c>
      <c r="G198" s="160" t="str">
        <f t="shared" si="43"/>
        <v>CIP3073</v>
      </c>
      <c r="H198" s="21"/>
      <c r="I198" s="168"/>
      <c r="J198" s="21"/>
      <c r="K198" s="150" t="str">
        <f t="shared" si="44"/>
        <v>CIP3073</v>
      </c>
      <c r="L198" s="157">
        <f t="shared" si="36"/>
        <v>38</v>
      </c>
      <c r="M198" s="130">
        <f t="shared" si="37"/>
        <v>233.62</v>
      </c>
      <c r="N198" s="134">
        <f t="shared" si="47"/>
        <v>21.052631578947402</v>
      </c>
      <c r="O198" s="130" t="s">
        <v>815</v>
      </c>
      <c r="P198" s="130" t="s">
        <v>752</v>
      </c>
      <c r="Q198" s="130" t="s">
        <v>407</v>
      </c>
      <c r="R198" s="160" t="str">
        <f t="shared" si="45"/>
        <v>Ok</v>
      </c>
    </row>
    <row r="199" spans="1:18" x14ac:dyDescent="0.25">
      <c r="A199" s="21" t="s">
        <v>815</v>
      </c>
      <c r="B199" s="21" t="s">
        <v>170</v>
      </c>
      <c r="C199" s="160">
        <f t="shared" si="38"/>
        <v>158</v>
      </c>
      <c r="D199" s="160">
        <f t="shared" si="39"/>
        <v>125</v>
      </c>
      <c r="E199" s="160">
        <f t="shared" si="46"/>
        <v>118</v>
      </c>
      <c r="F199" s="97" t="str">
        <f t="shared" si="40"/>
        <v>pupil number158</v>
      </c>
      <c r="G199" s="160" t="str">
        <f t="shared" si="43"/>
        <v>CIP2177</v>
      </c>
      <c r="H199" s="21"/>
      <c r="I199" s="168"/>
      <c r="J199" s="21"/>
      <c r="K199" s="150" t="str">
        <f t="shared" si="44"/>
        <v>CIP2177</v>
      </c>
      <c r="L199" s="157">
        <f t="shared" si="36"/>
        <v>82</v>
      </c>
      <c r="M199" s="130">
        <f t="shared" si="37"/>
        <v>298.95</v>
      </c>
      <c r="N199" s="134">
        <f t="shared" si="47"/>
        <v>6.0975609756097597</v>
      </c>
      <c r="O199" s="130" t="s">
        <v>815</v>
      </c>
      <c r="P199" s="130" t="s">
        <v>623</v>
      </c>
      <c r="Q199" s="130" t="s">
        <v>170</v>
      </c>
      <c r="R199" s="160" t="str">
        <f t="shared" si="45"/>
        <v>Ok</v>
      </c>
    </row>
    <row r="200" spans="1:18" x14ac:dyDescent="0.25">
      <c r="A200" s="21" t="s">
        <v>815</v>
      </c>
      <c r="B200" s="21" t="s">
        <v>435</v>
      </c>
      <c r="C200" s="160">
        <f t="shared" si="38"/>
        <v>134</v>
      </c>
      <c r="D200" s="160">
        <f t="shared" si="39"/>
        <v>105</v>
      </c>
      <c r="E200" s="160">
        <f t="shared" si="46"/>
        <v>149</v>
      </c>
      <c r="F200" s="97" t="str">
        <f t="shared" si="40"/>
        <v>pupil number134</v>
      </c>
      <c r="G200" s="160" t="str">
        <f t="shared" si="43"/>
        <v>CIP3098</v>
      </c>
      <c r="H200" s="21"/>
      <c r="I200" s="168"/>
      <c r="J200" s="21"/>
      <c r="K200" s="150" t="str">
        <f t="shared" si="44"/>
        <v>CIP3098</v>
      </c>
      <c r="L200" s="157">
        <f t="shared" ref="L200:L242" si="48">VLOOKUP(K200,number,3,FALSE)</f>
        <v>61</v>
      </c>
      <c r="M200" s="130">
        <f t="shared" ref="M200:M242" si="49">VLOOKUP(K200,floor,3,FALSE)</f>
        <v>202.14000000000001</v>
      </c>
      <c r="N200" s="134">
        <f t="shared" si="47"/>
        <v>11.4754098360656</v>
      </c>
      <c r="O200" s="130" t="s">
        <v>815</v>
      </c>
      <c r="P200" s="130" t="s">
        <v>767</v>
      </c>
      <c r="Q200" s="130" t="s">
        <v>435</v>
      </c>
      <c r="R200" s="160" t="str">
        <f t="shared" si="45"/>
        <v>Ok</v>
      </c>
    </row>
    <row r="201" spans="1:18" x14ac:dyDescent="0.25">
      <c r="A201" s="21" t="s">
        <v>815</v>
      </c>
      <c r="B201" s="21" t="s">
        <v>409</v>
      </c>
      <c r="C201" s="160">
        <f t="shared" si="38"/>
        <v>139</v>
      </c>
      <c r="D201" s="160">
        <f t="shared" si="39"/>
        <v>123</v>
      </c>
      <c r="E201" s="160">
        <f t="shared" si="46"/>
        <v>175</v>
      </c>
      <c r="F201" s="97" t="str">
        <f t="shared" si="40"/>
        <v>pupil number139</v>
      </c>
      <c r="G201" s="160" t="str">
        <f t="shared" si="43"/>
        <v>CIP3074</v>
      </c>
      <c r="H201" s="21"/>
      <c r="I201" s="168"/>
      <c r="J201" s="21"/>
      <c r="K201" s="150" t="str">
        <f t="shared" si="44"/>
        <v>CIP3074</v>
      </c>
      <c r="L201" s="157">
        <f t="shared" si="48"/>
        <v>64</v>
      </c>
      <c r="M201" s="130">
        <f t="shared" si="49"/>
        <v>283.7</v>
      </c>
      <c r="N201" s="134">
        <f t="shared" si="47"/>
        <v>15.625</v>
      </c>
      <c r="O201" s="130" t="s">
        <v>815</v>
      </c>
      <c r="P201" s="130" t="s">
        <v>753</v>
      </c>
      <c r="Q201" s="130" t="s">
        <v>409</v>
      </c>
      <c r="R201" s="160" t="str">
        <f t="shared" si="45"/>
        <v>Ok</v>
      </c>
    </row>
    <row r="202" spans="1:18" x14ac:dyDescent="0.25">
      <c r="A202" s="21" t="s">
        <v>815</v>
      </c>
      <c r="B202" s="21" t="s">
        <v>48</v>
      </c>
      <c r="C202" s="160">
        <f t="shared" si="38"/>
        <v>238</v>
      </c>
      <c r="D202" s="160">
        <f t="shared" si="39"/>
        <v>227</v>
      </c>
      <c r="E202" s="160">
        <f t="shared" si="46"/>
        <v>269</v>
      </c>
      <c r="F202" s="97" t="str">
        <f t="shared" si="40"/>
        <v>pupil number238</v>
      </c>
      <c r="G202" s="160" t="str">
        <f t="shared" si="43"/>
        <v>CIP2045</v>
      </c>
      <c r="H202" s="21"/>
      <c r="I202" s="168"/>
      <c r="J202" s="21"/>
      <c r="K202" s="150" t="str">
        <f t="shared" si="44"/>
        <v>CIP2045</v>
      </c>
      <c r="L202" s="157">
        <f t="shared" si="48"/>
        <v>239.31052631578947</v>
      </c>
      <c r="M202" s="130">
        <f t="shared" si="49"/>
        <v>1240.22</v>
      </c>
      <c r="N202" s="134">
        <f t="shared" si="47"/>
        <v>53.271028037383196</v>
      </c>
      <c r="O202" s="130" t="s">
        <v>815</v>
      </c>
      <c r="P202" s="130" t="s">
        <v>560</v>
      </c>
      <c r="Q202" s="130" t="s">
        <v>48</v>
      </c>
      <c r="R202" s="160" t="str">
        <f t="shared" si="45"/>
        <v>Ok</v>
      </c>
    </row>
    <row r="203" spans="1:18" x14ac:dyDescent="0.25">
      <c r="A203" s="21" t="s">
        <v>815</v>
      </c>
      <c r="B203" s="21" t="s">
        <v>172</v>
      </c>
      <c r="C203" s="160">
        <f t="shared" si="38"/>
        <v>219</v>
      </c>
      <c r="D203" s="160">
        <f t="shared" si="39"/>
        <v>215</v>
      </c>
      <c r="E203" s="160">
        <f t="shared" si="46"/>
        <v>200</v>
      </c>
      <c r="F203" s="97" t="str">
        <f t="shared" si="40"/>
        <v>pupil number219</v>
      </c>
      <c r="G203" s="160" t="str">
        <f t="shared" si="43"/>
        <v>CIP2179</v>
      </c>
      <c r="H203" s="21"/>
      <c r="I203" s="168"/>
      <c r="J203" s="21"/>
      <c r="K203" s="150" t="str">
        <f t="shared" si="44"/>
        <v>CIP2179</v>
      </c>
      <c r="L203" s="157">
        <f t="shared" si="48"/>
        <v>203</v>
      </c>
      <c r="M203" s="130">
        <f t="shared" si="49"/>
        <v>1154.3900000000001</v>
      </c>
      <c r="N203" s="134">
        <f t="shared" si="47"/>
        <v>19.211822660098498</v>
      </c>
      <c r="O203" s="130" t="s">
        <v>815</v>
      </c>
      <c r="P203" s="130" t="s">
        <v>625</v>
      </c>
      <c r="Q203" s="130" t="s">
        <v>172</v>
      </c>
      <c r="R203" s="160" t="str">
        <f t="shared" si="45"/>
        <v>Ok</v>
      </c>
    </row>
    <row r="204" spans="1:18" x14ac:dyDescent="0.25">
      <c r="A204" s="21" t="s">
        <v>815</v>
      </c>
      <c r="B204" s="21" t="s">
        <v>44</v>
      </c>
      <c r="C204" s="160">
        <f t="shared" si="38"/>
        <v>199</v>
      </c>
      <c r="D204" s="160">
        <f t="shared" si="39"/>
        <v>192</v>
      </c>
      <c r="E204" s="160">
        <f t="shared" si="46"/>
        <v>186</v>
      </c>
      <c r="F204" s="97" t="str">
        <f t="shared" si="40"/>
        <v>pupil number199</v>
      </c>
      <c r="G204" s="160" t="str">
        <f t="shared" si="43"/>
        <v>CIP2043</v>
      </c>
      <c r="H204" s="21"/>
      <c r="I204" s="168"/>
      <c r="J204" s="21"/>
      <c r="K204" s="150" t="str">
        <f t="shared" si="44"/>
        <v>CIP2043</v>
      </c>
      <c r="L204" s="157">
        <f t="shared" si="48"/>
        <v>146</v>
      </c>
      <c r="M204" s="130">
        <f t="shared" si="49"/>
        <v>751.77</v>
      </c>
      <c r="N204" s="134">
        <f t="shared" si="47"/>
        <v>17.123287671232902</v>
      </c>
      <c r="O204" s="130" t="s">
        <v>815</v>
      </c>
      <c r="P204" s="130" t="s">
        <v>558</v>
      </c>
      <c r="Q204" s="130" t="s">
        <v>44</v>
      </c>
      <c r="R204" s="160" t="str">
        <f t="shared" si="45"/>
        <v>Ok</v>
      </c>
    </row>
    <row r="205" spans="1:18" x14ac:dyDescent="0.25">
      <c r="A205" s="21" t="s">
        <v>815</v>
      </c>
      <c r="B205" s="21" t="s">
        <v>174</v>
      </c>
      <c r="C205" s="160">
        <f t="shared" si="38"/>
        <v>160</v>
      </c>
      <c r="D205" s="160">
        <f t="shared" si="39"/>
        <v>169</v>
      </c>
      <c r="E205" s="160">
        <f t="shared" si="46"/>
        <v>241</v>
      </c>
      <c r="F205" s="97" t="str">
        <f t="shared" si="40"/>
        <v>pupil number160</v>
      </c>
      <c r="G205" s="160" t="str">
        <f t="shared" si="43"/>
        <v>CIP2181</v>
      </c>
      <c r="H205" s="21"/>
      <c r="I205" s="168"/>
      <c r="J205" s="21"/>
      <c r="K205" s="150" t="str">
        <f t="shared" si="44"/>
        <v>CIP2181</v>
      </c>
      <c r="L205" s="157">
        <f t="shared" si="48"/>
        <v>85</v>
      </c>
      <c r="M205" s="130">
        <f t="shared" si="49"/>
        <v>538.43000000000006</v>
      </c>
      <c r="N205" s="134">
        <f t="shared" si="47"/>
        <v>30.588235294117599</v>
      </c>
      <c r="O205" s="130" t="s">
        <v>815</v>
      </c>
      <c r="P205" s="130" t="s">
        <v>627</v>
      </c>
      <c r="Q205" s="130" t="s">
        <v>174</v>
      </c>
      <c r="R205" s="160" t="str">
        <f t="shared" si="45"/>
        <v>Ok</v>
      </c>
    </row>
    <row r="206" spans="1:18" x14ac:dyDescent="0.25">
      <c r="A206" s="21" t="s">
        <v>815</v>
      </c>
      <c r="B206" s="21" t="s">
        <v>312</v>
      </c>
      <c r="C206" s="160">
        <f t="shared" si="38"/>
        <v>208</v>
      </c>
      <c r="D206" s="160">
        <f t="shared" si="39"/>
        <v>216</v>
      </c>
      <c r="E206" s="160">
        <f t="shared" si="46"/>
        <v>266</v>
      </c>
      <c r="F206" s="97" t="str">
        <f t="shared" si="40"/>
        <v>pupil number208</v>
      </c>
      <c r="G206" s="160" t="str">
        <f t="shared" si="43"/>
        <v>CIP2372</v>
      </c>
      <c r="H206" s="21"/>
      <c r="I206" s="168"/>
      <c r="J206" s="21"/>
      <c r="K206" s="150" t="str">
        <f t="shared" si="44"/>
        <v>CIP2372</v>
      </c>
      <c r="L206" s="157">
        <f t="shared" si="48"/>
        <v>183.04947368421054</v>
      </c>
      <c r="M206" s="130">
        <f t="shared" si="49"/>
        <v>1154.74</v>
      </c>
      <c r="N206" s="134">
        <f t="shared" si="47"/>
        <v>47.674418604651194</v>
      </c>
      <c r="O206" s="130" t="s">
        <v>815</v>
      </c>
      <c r="P206" s="130" t="s">
        <v>698</v>
      </c>
      <c r="Q206" s="130" t="s">
        <v>312</v>
      </c>
      <c r="R206" s="160" t="str">
        <f t="shared" si="45"/>
        <v>Ok</v>
      </c>
    </row>
    <row r="207" spans="1:18" x14ac:dyDescent="0.25">
      <c r="A207" s="21" t="s">
        <v>815</v>
      </c>
      <c r="B207" s="21" t="s">
        <v>411</v>
      </c>
      <c r="C207" s="160">
        <f t="shared" si="38"/>
        <v>144</v>
      </c>
      <c r="D207" s="160">
        <f t="shared" si="39"/>
        <v>108</v>
      </c>
      <c r="E207" s="160">
        <f t="shared" si="46"/>
        <v>181</v>
      </c>
      <c r="F207" s="97" t="str">
        <f t="shared" si="40"/>
        <v>pupil number144</v>
      </c>
      <c r="G207" s="160" t="str">
        <f t="shared" si="43"/>
        <v>CIP3075</v>
      </c>
      <c r="H207" s="21"/>
      <c r="I207" s="168"/>
      <c r="J207" s="21"/>
      <c r="K207" s="150" t="str">
        <f t="shared" si="44"/>
        <v>CIP3075</v>
      </c>
      <c r="L207" s="157">
        <f t="shared" si="48"/>
        <v>68</v>
      </c>
      <c r="M207" s="130">
        <f t="shared" si="49"/>
        <v>218.70000000000002</v>
      </c>
      <c r="N207" s="134">
        <f t="shared" si="47"/>
        <v>16.176470588235301</v>
      </c>
      <c r="O207" s="130" t="s">
        <v>815</v>
      </c>
      <c r="P207" s="130" t="s">
        <v>754</v>
      </c>
      <c r="Q207" s="130" t="s">
        <v>411</v>
      </c>
      <c r="R207" s="160" t="str">
        <f t="shared" si="45"/>
        <v>Ok</v>
      </c>
    </row>
    <row r="208" spans="1:18" x14ac:dyDescent="0.25">
      <c r="A208" s="21" t="s">
        <v>815</v>
      </c>
      <c r="B208" s="21" t="s">
        <v>415</v>
      </c>
      <c r="C208" s="160">
        <f t="shared" ref="C208:C255" si="50">VLOOKUP(B208,number,4,FALSE)</f>
        <v>200</v>
      </c>
      <c r="D208" s="160">
        <f t="shared" ref="D208:D255" si="51">VLOOKUP(B208,floor,4,FALSE)</f>
        <v>182</v>
      </c>
      <c r="E208" s="160">
        <f t="shared" si="46"/>
        <v>126</v>
      </c>
      <c r="F208" s="97" t="str">
        <f t="shared" si="40"/>
        <v>pupil number200</v>
      </c>
      <c r="G208" s="160" t="str">
        <f t="shared" si="43"/>
        <v>CIP3077</v>
      </c>
      <c r="H208" s="21"/>
      <c r="I208" s="168"/>
      <c r="J208" s="21"/>
      <c r="K208" s="150" t="str">
        <f t="shared" si="44"/>
        <v>CIP3077</v>
      </c>
      <c r="L208" s="157">
        <f t="shared" si="48"/>
        <v>146</v>
      </c>
      <c r="M208" s="130">
        <f t="shared" si="49"/>
        <v>637.53</v>
      </c>
      <c r="N208" s="134">
        <f t="shared" si="47"/>
        <v>8.2191780821917799</v>
      </c>
      <c r="O208" s="130" t="s">
        <v>815</v>
      </c>
      <c r="P208" s="130" t="s">
        <v>756</v>
      </c>
      <c r="Q208" s="130" t="s">
        <v>415</v>
      </c>
      <c r="R208" s="160" t="str">
        <f t="shared" si="45"/>
        <v>Ok</v>
      </c>
    </row>
    <row r="209" spans="1:18" x14ac:dyDescent="0.25">
      <c r="A209" s="21" t="s">
        <v>815</v>
      </c>
      <c r="B209" s="21" t="s">
        <v>178</v>
      </c>
      <c r="C209" s="160">
        <f t="shared" si="50"/>
        <v>224</v>
      </c>
      <c r="D209" s="160">
        <f t="shared" si="51"/>
        <v>201</v>
      </c>
      <c r="E209" s="160">
        <f t="shared" si="46"/>
        <v>224</v>
      </c>
      <c r="F209" s="97" t="str">
        <f t="shared" si="40"/>
        <v>pupil number224</v>
      </c>
      <c r="G209" s="160" t="str">
        <f t="shared" si="43"/>
        <v>CIP2186</v>
      </c>
      <c r="H209" s="21"/>
      <c r="I209" s="168"/>
      <c r="J209" s="21"/>
      <c r="K209" s="150" t="str">
        <f t="shared" si="44"/>
        <v>CIP2186</v>
      </c>
      <c r="L209" s="157">
        <f t="shared" si="48"/>
        <v>209</v>
      </c>
      <c r="M209" s="130">
        <f t="shared" si="49"/>
        <v>897.51</v>
      </c>
      <c r="N209" s="134">
        <f t="shared" si="47"/>
        <v>23.923444976076599</v>
      </c>
      <c r="O209" s="130" t="s">
        <v>815</v>
      </c>
      <c r="P209" s="130" t="s">
        <v>629</v>
      </c>
      <c r="Q209" s="130" t="s">
        <v>178</v>
      </c>
      <c r="R209" s="160" t="str">
        <f t="shared" si="45"/>
        <v>Ok</v>
      </c>
    </row>
    <row r="210" spans="1:18" x14ac:dyDescent="0.25">
      <c r="A210" s="21" t="s">
        <v>815</v>
      </c>
      <c r="B210" s="21" t="s">
        <v>118</v>
      </c>
      <c r="C210" s="160">
        <f t="shared" si="50"/>
        <v>179</v>
      </c>
      <c r="D210" s="160">
        <f t="shared" si="51"/>
        <v>165</v>
      </c>
      <c r="E210" s="160">
        <f t="shared" si="46"/>
        <v>182</v>
      </c>
      <c r="F210" s="97" t="str">
        <f t="shared" si="40"/>
        <v>pupil number179</v>
      </c>
      <c r="G210" s="160" t="str">
        <f t="shared" si="43"/>
        <v>CIP2109</v>
      </c>
      <c r="H210" s="21"/>
      <c r="I210" s="168"/>
      <c r="J210" s="21"/>
      <c r="K210" s="150" t="str">
        <f t="shared" si="44"/>
        <v>CIP2109</v>
      </c>
      <c r="L210" s="157">
        <f t="shared" si="48"/>
        <v>111</v>
      </c>
      <c r="M210" s="130">
        <f t="shared" si="49"/>
        <v>508.27000000000004</v>
      </c>
      <c r="N210" s="134">
        <f t="shared" si="47"/>
        <v>16.2162162162162</v>
      </c>
      <c r="O210" s="130" t="s">
        <v>815</v>
      </c>
      <c r="P210" s="130" t="s">
        <v>595</v>
      </c>
      <c r="Q210" s="130" t="s">
        <v>118</v>
      </c>
      <c r="R210" s="160" t="str">
        <f t="shared" si="45"/>
        <v>Ok</v>
      </c>
    </row>
    <row r="211" spans="1:18" x14ac:dyDescent="0.25">
      <c r="A211" s="21" t="s">
        <v>815</v>
      </c>
      <c r="B211" s="21" t="s">
        <v>196</v>
      </c>
      <c r="C211" s="160">
        <f t="shared" si="50"/>
        <v>169</v>
      </c>
      <c r="D211" s="160">
        <f t="shared" si="51"/>
        <v>140</v>
      </c>
      <c r="E211" s="160">
        <f t="shared" si="46"/>
        <v>204</v>
      </c>
      <c r="F211" s="97" t="str">
        <f t="shared" si="40"/>
        <v>pupil number169</v>
      </c>
      <c r="G211" s="160" t="str">
        <f t="shared" si="43"/>
        <v>CIP2213</v>
      </c>
      <c r="H211" s="21"/>
      <c r="I211" s="168"/>
      <c r="J211" s="21"/>
      <c r="K211" s="150" t="str">
        <f t="shared" si="44"/>
        <v>CIP2213</v>
      </c>
      <c r="L211" s="157">
        <f t="shared" si="48"/>
        <v>98</v>
      </c>
      <c r="M211" s="130">
        <f t="shared" si="49"/>
        <v>378.8</v>
      </c>
      <c r="N211" s="134">
        <f t="shared" si="47"/>
        <v>19.387755102040799</v>
      </c>
      <c r="O211" s="130" t="s">
        <v>815</v>
      </c>
      <c r="P211" s="130" t="s">
        <v>638</v>
      </c>
      <c r="Q211" s="130" t="s">
        <v>196</v>
      </c>
      <c r="R211" s="160" t="str">
        <f t="shared" si="45"/>
        <v>Ok</v>
      </c>
    </row>
    <row r="212" spans="1:18" x14ac:dyDescent="0.25">
      <c r="A212" s="21" t="s">
        <v>815</v>
      </c>
      <c r="B212" s="21" t="s">
        <v>184</v>
      </c>
      <c r="C212" s="160">
        <f t="shared" si="50"/>
        <v>227</v>
      </c>
      <c r="D212" s="160">
        <f t="shared" si="51"/>
        <v>204</v>
      </c>
      <c r="E212" s="160">
        <f t="shared" si="46"/>
        <v>139</v>
      </c>
      <c r="F212" s="97" t="str">
        <f t="shared" si="40"/>
        <v>pupil number227</v>
      </c>
      <c r="G212" s="160" t="str">
        <f t="shared" si="43"/>
        <v>CIP2191</v>
      </c>
      <c r="H212" s="21"/>
      <c r="I212" s="168"/>
      <c r="J212" s="21"/>
      <c r="K212" s="150" t="str">
        <f t="shared" si="44"/>
        <v>CIP2191</v>
      </c>
      <c r="L212" s="157">
        <f t="shared" si="48"/>
        <v>213</v>
      </c>
      <c r="M212" s="130">
        <f t="shared" si="49"/>
        <v>939.72</v>
      </c>
      <c r="N212" s="134">
        <f t="shared" si="47"/>
        <v>9.8591549295774605</v>
      </c>
      <c r="O212" s="130" t="s">
        <v>815</v>
      </c>
      <c r="P212" s="130" t="s">
        <v>632</v>
      </c>
      <c r="Q212" s="130" t="s">
        <v>184</v>
      </c>
      <c r="R212" s="160" t="str">
        <f t="shared" si="45"/>
        <v>Ok</v>
      </c>
    </row>
    <row r="213" spans="1:18" x14ac:dyDescent="0.25">
      <c r="A213" s="21" t="s">
        <v>815</v>
      </c>
      <c r="B213" s="21" t="s">
        <v>180</v>
      </c>
      <c r="C213" s="160">
        <f t="shared" si="50"/>
        <v>107</v>
      </c>
      <c r="D213" s="160">
        <f t="shared" si="51"/>
        <v>126</v>
      </c>
      <c r="E213" s="160">
        <f t="shared" si="46"/>
        <v>179</v>
      </c>
      <c r="F213" s="97" t="str">
        <f t="shared" si="40"/>
        <v>pupil number107</v>
      </c>
      <c r="G213" s="160" t="str">
        <f t="shared" si="43"/>
        <v>CIP2187</v>
      </c>
      <c r="H213" s="21"/>
      <c r="I213" s="168"/>
      <c r="J213" s="21"/>
      <c r="K213" s="150" t="str">
        <f t="shared" si="44"/>
        <v>CIP2187</v>
      </c>
      <c r="L213" s="157">
        <f t="shared" si="48"/>
        <v>25</v>
      </c>
      <c r="M213" s="130">
        <f t="shared" si="49"/>
        <v>307.29000000000002</v>
      </c>
      <c r="N213" s="134">
        <f t="shared" si="47"/>
        <v>16</v>
      </c>
      <c r="O213" s="130" t="s">
        <v>815</v>
      </c>
      <c r="P213" s="130" t="s">
        <v>630</v>
      </c>
      <c r="Q213" s="130" t="s">
        <v>180</v>
      </c>
      <c r="R213" s="160" t="str">
        <f t="shared" si="45"/>
        <v>Ok</v>
      </c>
    </row>
    <row r="214" spans="1:18" x14ac:dyDescent="0.25">
      <c r="A214" s="21" t="s">
        <v>815</v>
      </c>
      <c r="B214" s="21" t="s">
        <v>252</v>
      </c>
      <c r="C214" s="160">
        <f t="shared" si="50"/>
        <v>150</v>
      </c>
      <c r="D214" s="160">
        <f t="shared" si="51"/>
        <v>177</v>
      </c>
      <c r="E214" s="160">
        <f t="shared" si="46"/>
        <v>191</v>
      </c>
      <c r="F214" s="97" t="str">
        <f t="shared" si="40"/>
        <v>pupil number150</v>
      </c>
      <c r="G214" s="160" t="str">
        <f t="shared" si="43"/>
        <v>CIP2279</v>
      </c>
      <c r="H214" s="21"/>
      <c r="I214" s="168"/>
      <c r="J214" s="21"/>
      <c r="K214" s="150" t="str">
        <f t="shared" si="44"/>
        <v>CIP2279</v>
      </c>
      <c r="L214" s="157">
        <f t="shared" si="48"/>
        <v>72</v>
      </c>
      <c r="M214" s="130">
        <f t="shared" si="49"/>
        <v>591.83000000000004</v>
      </c>
      <c r="N214" s="134">
        <f t="shared" si="47"/>
        <v>18.0555555555556</v>
      </c>
      <c r="O214" s="130" t="s">
        <v>815</v>
      </c>
      <c r="P214" s="130" t="s">
        <v>666</v>
      </c>
      <c r="Q214" s="130" t="s">
        <v>252</v>
      </c>
      <c r="R214" s="160" t="str">
        <f t="shared" si="45"/>
        <v>Ok</v>
      </c>
    </row>
    <row r="215" spans="1:18" x14ac:dyDescent="0.25">
      <c r="A215" s="21" t="s">
        <v>815</v>
      </c>
      <c r="B215" s="21" t="s">
        <v>417</v>
      </c>
      <c r="C215" s="160">
        <f t="shared" si="50"/>
        <v>112</v>
      </c>
      <c r="D215" s="160">
        <f t="shared" si="51"/>
        <v>107</v>
      </c>
      <c r="E215" s="160">
        <f t="shared" si="46"/>
        <v>110</v>
      </c>
      <c r="F215" s="97" t="str">
        <f t="shared" si="40"/>
        <v>pupil number112</v>
      </c>
      <c r="G215" s="160" t="str">
        <f t="shared" si="43"/>
        <v>CIP3079</v>
      </c>
      <c r="H215" s="21"/>
      <c r="I215" s="168"/>
      <c r="J215" s="21"/>
      <c r="K215" s="150" t="str">
        <f t="shared" si="44"/>
        <v>CIP3079</v>
      </c>
      <c r="L215" s="157">
        <f t="shared" si="48"/>
        <v>26</v>
      </c>
      <c r="M215" s="130">
        <f t="shared" si="49"/>
        <v>205.48000000000002</v>
      </c>
      <c r="N215" s="134">
        <f t="shared" si="47"/>
        <v>3.8461538461538498</v>
      </c>
      <c r="O215" s="130" t="s">
        <v>815</v>
      </c>
      <c r="P215" s="130" t="s">
        <v>757</v>
      </c>
      <c r="Q215" s="130" t="s">
        <v>417</v>
      </c>
      <c r="R215" s="160" t="str">
        <f t="shared" si="45"/>
        <v>Ok</v>
      </c>
    </row>
    <row r="216" spans="1:18" x14ac:dyDescent="0.25">
      <c r="A216" s="21" t="s">
        <v>815</v>
      </c>
      <c r="B216" s="21" t="s">
        <v>130</v>
      </c>
      <c r="C216" s="160">
        <f t="shared" si="50"/>
        <v>129</v>
      </c>
      <c r="D216" s="160">
        <f t="shared" si="51"/>
        <v>118</v>
      </c>
      <c r="E216" s="160">
        <f t="shared" si="46"/>
        <v>135</v>
      </c>
      <c r="F216" s="97" t="str">
        <f t="shared" si="40"/>
        <v>pupil number129</v>
      </c>
      <c r="G216" s="160" t="str">
        <f t="shared" si="43"/>
        <v>CIP2131</v>
      </c>
      <c r="H216" s="21"/>
      <c r="I216" s="168"/>
      <c r="J216" s="21"/>
      <c r="K216" s="150" t="str">
        <f t="shared" si="44"/>
        <v>CIP2131</v>
      </c>
      <c r="L216" s="157">
        <f t="shared" si="48"/>
        <v>55</v>
      </c>
      <c r="M216" s="130">
        <f t="shared" si="49"/>
        <v>263.24</v>
      </c>
      <c r="N216" s="134">
        <f t="shared" si="47"/>
        <v>9.0909090909090899</v>
      </c>
      <c r="O216" s="130" t="s">
        <v>815</v>
      </c>
      <c r="P216" s="130" t="s">
        <v>601</v>
      </c>
      <c r="Q216" s="130" t="s">
        <v>130</v>
      </c>
      <c r="R216" s="160" t="str">
        <f t="shared" si="45"/>
        <v>Ok</v>
      </c>
    </row>
    <row r="217" spans="1:18" x14ac:dyDescent="0.25">
      <c r="A217" s="21" t="s">
        <v>815</v>
      </c>
      <c r="B217" s="21" t="s">
        <v>487</v>
      </c>
      <c r="C217" s="160">
        <f t="shared" si="50"/>
        <v>152</v>
      </c>
      <c r="D217" s="160">
        <f t="shared" si="51"/>
        <v>181</v>
      </c>
      <c r="E217" s="160">
        <f t="shared" si="46"/>
        <v>107</v>
      </c>
      <c r="F217" s="97" t="str">
        <f t="shared" si="40"/>
        <v>pupil number152</v>
      </c>
      <c r="G217" s="160" t="str">
        <f t="shared" si="43"/>
        <v>CIP3331</v>
      </c>
      <c r="H217" s="21"/>
      <c r="I217" s="168"/>
      <c r="J217" s="21"/>
      <c r="K217" s="150" t="str">
        <f t="shared" si="44"/>
        <v>CIP3331</v>
      </c>
      <c r="L217" s="157">
        <f t="shared" si="48"/>
        <v>76.998947368421057</v>
      </c>
      <c r="M217" s="130">
        <f t="shared" si="49"/>
        <v>631.22</v>
      </c>
      <c r="N217" s="134">
        <f t="shared" si="47"/>
        <v>2.6666666666666701</v>
      </c>
      <c r="O217" s="130" t="s">
        <v>815</v>
      </c>
      <c r="P217" s="130" t="s">
        <v>793</v>
      </c>
      <c r="Q217" s="130" t="s">
        <v>487</v>
      </c>
      <c r="R217" s="160" t="str">
        <f t="shared" si="45"/>
        <v>Ok</v>
      </c>
    </row>
    <row r="218" spans="1:18" x14ac:dyDescent="0.25">
      <c r="A218" s="21" t="s">
        <v>815</v>
      </c>
      <c r="B218" s="21" t="s">
        <v>182</v>
      </c>
      <c r="C218" s="160">
        <f t="shared" si="50"/>
        <v>231</v>
      </c>
      <c r="D218" s="160">
        <f t="shared" si="51"/>
        <v>232</v>
      </c>
      <c r="E218" s="160">
        <f t="shared" si="46"/>
        <v>228</v>
      </c>
      <c r="F218" s="97" t="str">
        <f t="shared" si="40"/>
        <v>pupil number231</v>
      </c>
      <c r="G218" s="160" t="str">
        <f t="shared" si="43"/>
        <v>CIP2190</v>
      </c>
      <c r="H218" s="21"/>
      <c r="I218" s="168"/>
      <c r="J218" s="21"/>
      <c r="K218" s="150" t="str">
        <f t="shared" si="44"/>
        <v>CIP2190</v>
      </c>
      <c r="L218" s="157">
        <f t="shared" si="48"/>
        <v>220.7242105263158</v>
      </c>
      <c r="M218" s="130">
        <f t="shared" si="49"/>
        <v>1307.4000000000001</v>
      </c>
      <c r="N218" s="134">
        <f t="shared" si="47"/>
        <v>25.870646766169198</v>
      </c>
      <c r="O218" s="130" t="s">
        <v>815</v>
      </c>
      <c r="P218" s="130" t="s">
        <v>631</v>
      </c>
      <c r="Q218" s="130" t="s">
        <v>182</v>
      </c>
      <c r="R218" s="160" t="str">
        <f t="shared" si="45"/>
        <v>Ok</v>
      </c>
    </row>
    <row r="219" spans="1:18" x14ac:dyDescent="0.25">
      <c r="A219" s="21" t="s">
        <v>815</v>
      </c>
      <c r="B219" s="21" t="s">
        <v>329</v>
      </c>
      <c r="C219" s="160">
        <f t="shared" si="50"/>
        <v>253</v>
      </c>
      <c r="D219" s="160">
        <f t="shared" si="51"/>
        <v>247</v>
      </c>
      <c r="E219" s="160">
        <f t="shared" si="46"/>
        <v>213</v>
      </c>
      <c r="F219" s="97" t="str">
        <f t="shared" si="40"/>
        <v>pupil number253</v>
      </c>
      <c r="G219" s="160" t="str">
        <f t="shared" si="43"/>
        <v>CIP2624</v>
      </c>
      <c r="H219" s="21"/>
      <c r="I219" s="168"/>
      <c r="J219" s="21"/>
      <c r="K219" s="150" t="str">
        <f t="shared" si="44"/>
        <v>CIP2624</v>
      </c>
      <c r="L219" s="157">
        <f t="shared" si="48"/>
        <v>317</v>
      </c>
      <c r="M219" s="130">
        <f t="shared" si="49"/>
        <v>1520.91</v>
      </c>
      <c r="N219" s="134">
        <f t="shared" si="47"/>
        <v>21.766561514195601</v>
      </c>
      <c r="O219" s="130" t="s">
        <v>815</v>
      </c>
      <c r="P219" s="130" t="s">
        <v>708</v>
      </c>
      <c r="Q219" s="130" t="s">
        <v>329</v>
      </c>
      <c r="R219" s="160" t="str">
        <f t="shared" si="45"/>
        <v>Ok</v>
      </c>
    </row>
    <row r="220" spans="1:18" x14ac:dyDescent="0.25">
      <c r="A220" s="21" t="s">
        <v>815</v>
      </c>
      <c r="B220" s="21" t="s">
        <v>104</v>
      </c>
      <c r="C220" s="160">
        <f t="shared" si="50"/>
        <v>218</v>
      </c>
      <c r="D220" s="160">
        <f t="shared" si="51"/>
        <v>236</v>
      </c>
      <c r="E220" s="160">
        <f t="shared" si="46"/>
        <v>243</v>
      </c>
      <c r="F220" s="97" t="str">
        <f t="shared" si="40"/>
        <v>pupil number218</v>
      </c>
      <c r="G220" s="160" t="str">
        <f t="shared" si="43"/>
        <v>CIP2101</v>
      </c>
      <c r="H220" s="21"/>
      <c r="I220" s="168"/>
      <c r="J220" s="21"/>
      <c r="K220" s="150" t="str">
        <f t="shared" si="44"/>
        <v>CIP2101</v>
      </c>
      <c r="L220" s="157">
        <f t="shared" si="48"/>
        <v>201.99578947368423</v>
      </c>
      <c r="M220" s="130">
        <f t="shared" si="49"/>
        <v>1393.96</v>
      </c>
      <c r="N220" s="134">
        <f t="shared" si="47"/>
        <v>30.898876404494402</v>
      </c>
      <c r="O220" s="130" t="s">
        <v>815</v>
      </c>
      <c r="P220" s="130" t="s">
        <v>588</v>
      </c>
      <c r="Q220" s="130" t="s">
        <v>104</v>
      </c>
      <c r="R220" s="160" t="str">
        <f t="shared" si="45"/>
        <v>Ok</v>
      </c>
    </row>
    <row r="221" spans="1:18" x14ac:dyDescent="0.25">
      <c r="A221" s="21" t="s">
        <v>815</v>
      </c>
      <c r="B221" s="21" t="s">
        <v>507</v>
      </c>
      <c r="C221" s="160">
        <f t="shared" si="50"/>
        <v>215</v>
      </c>
      <c r="D221" s="160">
        <f t="shared" si="51"/>
        <v>218</v>
      </c>
      <c r="E221" s="160">
        <f t="shared" si="46"/>
        <v>117</v>
      </c>
      <c r="F221" s="97" t="str">
        <f t="shared" ref="F221:F280" si="52">"pupil number"&amp;C221</f>
        <v>pupil number215</v>
      </c>
      <c r="G221" s="160" t="str">
        <f t="shared" si="43"/>
        <v>CIP5202</v>
      </c>
      <c r="H221" s="21"/>
      <c r="I221" s="168"/>
      <c r="J221" s="21"/>
      <c r="K221" s="150" t="str">
        <f t="shared" si="44"/>
        <v>CIP5202</v>
      </c>
      <c r="L221" s="157">
        <f t="shared" si="48"/>
        <v>200</v>
      </c>
      <c r="M221" s="130">
        <f t="shared" si="49"/>
        <v>1175.33</v>
      </c>
      <c r="N221" s="134">
        <f t="shared" si="47"/>
        <v>6</v>
      </c>
      <c r="O221" s="130" t="s">
        <v>815</v>
      </c>
      <c r="P221" s="130" t="s">
        <v>804</v>
      </c>
      <c r="Q221" s="130" t="s">
        <v>507</v>
      </c>
      <c r="R221" s="160" t="str">
        <f t="shared" si="45"/>
        <v>Ok</v>
      </c>
    </row>
    <row r="222" spans="1:18" x14ac:dyDescent="0.25">
      <c r="A222" s="21" t="s">
        <v>815</v>
      </c>
      <c r="B222" s="21" t="s">
        <v>106</v>
      </c>
      <c r="C222" s="160">
        <f t="shared" si="50"/>
        <v>206</v>
      </c>
      <c r="D222" s="160">
        <f t="shared" si="51"/>
        <v>178</v>
      </c>
      <c r="E222" s="160">
        <f t="shared" si="46"/>
        <v>184</v>
      </c>
      <c r="F222" s="97" t="str">
        <f t="shared" si="52"/>
        <v>pupil number206</v>
      </c>
      <c r="G222" s="160" t="str">
        <f t="shared" si="43"/>
        <v>CIP2102</v>
      </c>
      <c r="H222" s="21"/>
      <c r="I222" s="168"/>
      <c r="J222" s="21"/>
      <c r="K222" s="150" t="str">
        <f t="shared" si="44"/>
        <v>CIP2102</v>
      </c>
      <c r="L222" s="157">
        <f t="shared" si="48"/>
        <v>183</v>
      </c>
      <c r="M222" s="130">
        <f t="shared" si="49"/>
        <v>611.07000000000005</v>
      </c>
      <c r="N222" s="134">
        <f t="shared" si="47"/>
        <v>16.393442622950801</v>
      </c>
      <c r="O222" s="130" t="s">
        <v>815</v>
      </c>
      <c r="P222" s="130" t="s">
        <v>589</v>
      </c>
      <c r="Q222" s="130" t="s">
        <v>106</v>
      </c>
      <c r="R222" s="160" t="str">
        <f t="shared" si="45"/>
        <v>Ok</v>
      </c>
    </row>
    <row r="223" spans="1:18" x14ac:dyDescent="0.25">
      <c r="A223" s="21" t="s">
        <v>815</v>
      </c>
      <c r="B223" s="21" t="s">
        <v>419</v>
      </c>
      <c r="C223" s="160">
        <f t="shared" si="50"/>
        <v>260</v>
      </c>
      <c r="D223" s="160">
        <f t="shared" si="51"/>
        <v>257</v>
      </c>
      <c r="E223" s="160">
        <f t="shared" si="46"/>
        <v>252</v>
      </c>
      <c r="F223" s="97" t="str">
        <f t="shared" si="52"/>
        <v>pupil number260</v>
      </c>
      <c r="G223" s="160" t="str">
        <f t="shared" si="43"/>
        <v>CIP3080</v>
      </c>
      <c r="H223" s="21"/>
      <c r="I223" s="168"/>
      <c r="J223" s="21"/>
      <c r="K223" s="150" t="str">
        <f t="shared" si="44"/>
        <v>CIP3080</v>
      </c>
      <c r="L223" s="157">
        <f t="shared" si="48"/>
        <v>354.38947368421054</v>
      </c>
      <c r="M223" s="130">
        <f t="shared" si="49"/>
        <v>1687.47</v>
      </c>
      <c r="N223" s="134">
        <f t="shared" si="47"/>
        <v>37.014925373134297</v>
      </c>
      <c r="O223" s="130" t="s">
        <v>815</v>
      </c>
      <c r="P223" s="130" t="s">
        <v>758</v>
      </c>
      <c r="Q223" s="130" t="s">
        <v>419</v>
      </c>
      <c r="R223" s="160" t="str">
        <f t="shared" si="45"/>
        <v>Ok</v>
      </c>
    </row>
    <row r="224" spans="1:18" x14ac:dyDescent="0.25">
      <c r="A224" s="21" t="s">
        <v>815</v>
      </c>
      <c r="B224" s="21" t="s">
        <v>421</v>
      </c>
      <c r="C224" s="160">
        <f t="shared" si="50"/>
        <v>188</v>
      </c>
      <c r="D224" s="160">
        <f t="shared" si="51"/>
        <v>170</v>
      </c>
      <c r="E224" s="160">
        <f t="shared" ref="E224:E252" si="53">VLOOKUP(B224,deprivation,5,FALSE)</f>
        <v>150</v>
      </c>
      <c r="F224" s="97" t="str">
        <f t="shared" si="52"/>
        <v>pupil number188</v>
      </c>
      <c r="G224" s="160" t="str">
        <f t="shared" si="43"/>
        <v>CIP3082</v>
      </c>
      <c r="H224" s="21"/>
      <c r="I224" s="168"/>
      <c r="J224" s="21"/>
      <c r="K224" s="150" t="str">
        <f t="shared" si="44"/>
        <v>CIP3082</v>
      </c>
      <c r="L224" s="157">
        <f t="shared" si="48"/>
        <v>129</v>
      </c>
      <c r="M224" s="130">
        <f t="shared" si="49"/>
        <v>539.03</v>
      </c>
      <c r="N224" s="134">
        <f t="shared" ref="N224:N252" si="54">VLOOKUP(K224,deprivation,4,FALSE)</f>
        <v>11.6279069767442</v>
      </c>
      <c r="O224" s="130" t="s">
        <v>815</v>
      </c>
      <c r="P224" s="130" t="s">
        <v>759</v>
      </c>
      <c r="Q224" s="130" t="s">
        <v>421</v>
      </c>
      <c r="R224" s="160" t="str">
        <f t="shared" si="45"/>
        <v>Ok</v>
      </c>
    </row>
    <row r="225" spans="1:18" x14ac:dyDescent="0.25">
      <c r="A225" s="21" t="s">
        <v>815</v>
      </c>
      <c r="B225" s="21" t="s">
        <v>423</v>
      </c>
      <c r="C225" s="160">
        <f t="shared" si="50"/>
        <v>146</v>
      </c>
      <c r="D225" s="160">
        <f t="shared" si="51"/>
        <v>127</v>
      </c>
      <c r="E225" s="160">
        <f t="shared" si="53"/>
        <v>129</v>
      </c>
      <c r="F225" s="97" t="str">
        <f t="shared" si="52"/>
        <v>pupil number146</v>
      </c>
      <c r="G225" s="160" t="str">
        <f t="shared" si="43"/>
        <v>CIP3083</v>
      </c>
      <c r="H225" s="21"/>
      <c r="I225" s="168"/>
      <c r="J225" s="21"/>
      <c r="K225" s="150" t="str">
        <f t="shared" si="44"/>
        <v>CIP3083</v>
      </c>
      <c r="L225" s="157">
        <f t="shared" si="48"/>
        <v>69</v>
      </c>
      <c r="M225" s="130">
        <f t="shared" si="49"/>
        <v>322.5</v>
      </c>
      <c r="N225" s="134">
        <f t="shared" si="54"/>
        <v>8.6956521739130412</v>
      </c>
      <c r="O225" s="130" t="s">
        <v>815</v>
      </c>
      <c r="P225" s="130" t="s">
        <v>760</v>
      </c>
      <c r="Q225" s="130" t="s">
        <v>423</v>
      </c>
      <c r="R225" s="160" t="str">
        <f t="shared" si="45"/>
        <v>Ok</v>
      </c>
    </row>
    <row r="226" spans="1:18" x14ac:dyDescent="0.25">
      <c r="A226" s="21" t="s">
        <v>815</v>
      </c>
      <c r="B226" s="21" t="s">
        <v>373</v>
      </c>
      <c r="C226" s="160">
        <f t="shared" si="50"/>
        <v>142</v>
      </c>
      <c r="D226" s="160">
        <f t="shared" si="51"/>
        <v>142</v>
      </c>
      <c r="E226" s="160">
        <f t="shared" si="53"/>
        <v>226</v>
      </c>
      <c r="F226" s="97" t="str">
        <f t="shared" si="52"/>
        <v>pupil number142</v>
      </c>
      <c r="G226" s="160" t="str">
        <f t="shared" ref="G226:G266" si="55">B226</f>
        <v>CIP3038</v>
      </c>
      <c r="H226" s="21"/>
      <c r="I226" s="168"/>
      <c r="J226" s="21"/>
      <c r="K226" s="150" t="str">
        <f t="shared" ref="K226:K266" si="56">G226</f>
        <v>CIP3038</v>
      </c>
      <c r="L226" s="157">
        <f t="shared" si="48"/>
        <v>67</v>
      </c>
      <c r="M226" s="130">
        <f t="shared" si="49"/>
        <v>383.15000000000003</v>
      </c>
      <c r="N226" s="134">
        <f t="shared" si="54"/>
        <v>25.373134328358198</v>
      </c>
      <c r="O226" s="130" t="s">
        <v>815</v>
      </c>
      <c r="P226" s="130" t="s">
        <v>734</v>
      </c>
      <c r="Q226" s="130" t="s">
        <v>373</v>
      </c>
      <c r="R226" s="160" t="str">
        <f t="shared" si="45"/>
        <v>Ok</v>
      </c>
    </row>
    <row r="227" spans="1:18" x14ac:dyDescent="0.25">
      <c r="A227" s="21" t="s">
        <v>815</v>
      </c>
      <c r="B227" s="21" t="s">
        <v>194</v>
      </c>
      <c r="C227" s="160">
        <f t="shared" si="50"/>
        <v>166</v>
      </c>
      <c r="D227" s="160">
        <f t="shared" si="51"/>
        <v>139</v>
      </c>
      <c r="E227" s="160">
        <f t="shared" si="53"/>
        <v>159</v>
      </c>
      <c r="F227" s="97" t="str">
        <f t="shared" si="52"/>
        <v>pupil number166</v>
      </c>
      <c r="G227" s="160" t="str">
        <f t="shared" si="55"/>
        <v>CIP2211</v>
      </c>
      <c r="H227" s="21"/>
      <c r="I227" s="168"/>
      <c r="J227" s="21"/>
      <c r="K227" s="150" t="str">
        <f t="shared" si="56"/>
        <v>CIP2211</v>
      </c>
      <c r="L227" s="157">
        <f t="shared" si="48"/>
        <v>93</v>
      </c>
      <c r="M227" s="130">
        <f t="shared" si="49"/>
        <v>376.14</v>
      </c>
      <c r="N227" s="134">
        <f t="shared" si="54"/>
        <v>12.903225806451598</v>
      </c>
      <c r="O227" s="130" t="s">
        <v>815</v>
      </c>
      <c r="P227" s="130" t="s">
        <v>637</v>
      </c>
      <c r="Q227" s="130" t="s">
        <v>194</v>
      </c>
      <c r="R227" s="160" t="str">
        <f t="shared" si="45"/>
        <v>Ok</v>
      </c>
    </row>
    <row r="228" spans="1:18" x14ac:dyDescent="0.25">
      <c r="A228" s="21" t="s">
        <v>815</v>
      </c>
      <c r="B228" s="21" t="s">
        <v>503</v>
      </c>
      <c r="C228" s="160">
        <f t="shared" si="50"/>
        <v>264</v>
      </c>
      <c r="D228" s="160">
        <f t="shared" si="51"/>
        <v>266</v>
      </c>
      <c r="E228" s="160">
        <f t="shared" si="53"/>
        <v>265</v>
      </c>
      <c r="F228" s="97" t="str">
        <f t="shared" si="52"/>
        <v>pupil number264</v>
      </c>
      <c r="G228" s="160" t="str">
        <f t="shared" si="55"/>
        <v>CIP3551</v>
      </c>
      <c r="H228" s="21"/>
      <c r="I228" s="168"/>
      <c r="J228" s="21"/>
      <c r="K228" s="150" t="str">
        <f t="shared" si="56"/>
        <v>CIP3551</v>
      </c>
      <c r="L228" s="157">
        <f t="shared" si="48"/>
        <v>412</v>
      </c>
      <c r="M228" s="130">
        <f t="shared" si="49"/>
        <v>2105.59</v>
      </c>
      <c r="N228" s="134">
        <f t="shared" si="54"/>
        <v>46.8446601941748</v>
      </c>
      <c r="O228" s="130" t="s">
        <v>815</v>
      </c>
      <c r="P228" s="130" t="s">
        <v>802</v>
      </c>
      <c r="Q228" s="130" t="s">
        <v>503</v>
      </c>
      <c r="R228" s="160" t="str">
        <f t="shared" si="45"/>
        <v>Ok</v>
      </c>
    </row>
    <row r="229" spans="1:18" x14ac:dyDescent="0.25">
      <c r="A229" s="21" t="s">
        <v>815</v>
      </c>
      <c r="B229" s="21" t="s">
        <v>200</v>
      </c>
      <c r="C229" s="160">
        <f t="shared" si="50"/>
        <v>210</v>
      </c>
      <c r="D229" s="160">
        <f t="shared" si="51"/>
        <v>231</v>
      </c>
      <c r="E229" s="160">
        <f t="shared" si="53"/>
        <v>239</v>
      </c>
      <c r="F229" s="97" t="str">
        <f t="shared" si="52"/>
        <v>pupil number210</v>
      </c>
      <c r="G229" s="160" t="str">
        <f t="shared" si="55"/>
        <v>CIP2223</v>
      </c>
      <c r="H229" s="21"/>
      <c r="I229" s="168"/>
      <c r="J229" s="21"/>
      <c r="K229" s="150" t="str">
        <f t="shared" si="56"/>
        <v>CIP2223</v>
      </c>
      <c r="L229" s="157">
        <f t="shared" si="48"/>
        <v>189</v>
      </c>
      <c r="M229" s="130">
        <f t="shared" si="49"/>
        <v>1299.24</v>
      </c>
      <c r="N229" s="134">
        <f t="shared" si="54"/>
        <v>29.629629629629601</v>
      </c>
      <c r="O229" s="130" t="s">
        <v>815</v>
      </c>
      <c r="P229" s="130" t="s">
        <v>640</v>
      </c>
      <c r="Q229" s="130" t="s">
        <v>200</v>
      </c>
      <c r="R229" s="160" t="str">
        <f t="shared" si="45"/>
        <v>Ok</v>
      </c>
    </row>
    <row r="230" spans="1:18" x14ac:dyDescent="0.25">
      <c r="A230" s="21" t="s">
        <v>815</v>
      </c>
      <c r="B230" s="21" t="s">
        <v>314</v>
      </c>
      <c r="C230" s="160">
        <f t="shared" si="50"/>
        <v>247</v>
      </c>
      <c r="D230" s="160">
        <f t="shared" si="51"/>
        <v>249</v>
      </c>
      <c r="E230" s="160">
        <f t="shared" si="53"/>
        <v>141</v>
      </c>
      <c r="F230" s="97" t="str">
        <f t="shared" si="52"/>
        <v>pupil number247</v>
      </c>
      <c r="G230" s="160" t="str">
        <f t="shared" si="55"/>
        <v>CIP2373</v>
      </c>
      <c r="H230" s="21"/>
      <c r="I230" s="168"/>
      <c r="J230" s="21"/>
      <c r="K230" s="150" t="str">
        <f t="shared" si="56"/>
        <v>CIP2373</v>
      </c>
      <c r="L230" s="157">
        <f t="shared" si="48"/>
        <v>291</v>
      </c>
      <c r="M230" s="130">
        <f t="shared" si="49"/>
        <v>1526.84</v>
      </c>
      <c r="N230" s="134">
        <f t="shared" si="54"/>
        <v>10.6529209621993</v>
      </c>
      <c r="O230" s="130" t="s">
        <v>815</v>
      </c>
      <c r="P230" s="130" t="s">
        <v>699</v>
      </c>
      <c r="Q230" s="130" t="s">
        <v>314</v>
      </c>
      <c r="R230" s="160" t="str">
        <f t="shared" si="45"/>
        <v>Ok</v>
      </c>
    </row>
    <row r="231" spans="1:18" x14ac:dyDescent="0.25">
      <c r="A231" s="21" t="s">
        <v>815</v>
      </c>
      <c r="B231" s="21" t="s">
        <v>405</v>
      </c>
      <c r="C231" s="160">
        <f t="shared" si="50"/>
        <v>143</v>
      </c>
      <c r="D231" s="160">
        <f t="shared" si="51"/>
        <v>130</v>
      </c>
      <c r="E231" s="160">
        <f t="shared" si="53"/>
        <v>188</v>
      </c>
      <c r="F231" s="97" t="str">
        <f t="shared" si="52"/>
        <v>pupil number143</v>
      </c>
      <c r="G231" s="160" t="str">
        <f t="shared" si="55"/>
        <v>CIP3071</v>
      </c>
      <c r="H231" s="21"/>
      <c r="I231" s="168"/>
      <c r="J231" s="21"/>
      <c r="K231" s="150" t="str">
        <f t="shared" si="56"/>
        <v>CIP3071</v>
      </c>
      <c r="L231" s="157">
        <f t="shared" si="48"/>
        <v>68</v>
      </c>
      <c r="M231" s="130">
        <f t="shared" si="49"/>
        <v>327.86</v>
      </c>
      <c r="N231" s="134">
        <f t="shared" si="54"/>
        <v>17.647058823529399</v>
      </c>
      <c r="O231" s="130" t="s">
        <v>815</v>
      </c>
      <c r="P231" s="130" t="s">
        <v>751</v>
      </c>
      <c r="Q231" s="130" t="s">
        <v>405</v>
      </c>
      <c r="R231" s="160" t="str">
        <f t="shared" si="45"/>
        <v>Ok</v>
      </c>
    </row>
    <row r="232" spans="1:18" x14ac:dyDescent="0.25">
      <c r="A232" s="21" t="s">
        <v>815</v>
      </c>
      <c r="B232" s="21" t="s">
        <v>208</v>
      </c>
      <c r="C232" s="160">
        <f t="shared" si="50"/>
        <v>191</v>
      </c>
      <c r="D232" s="160">
        <f t="shared" si="51"/>
        <v>184</v>
      </c>
      <c r="E232" s="160">
        <f t="shared" si="53"/>
        <v>136</v>
      </c>
      <c r="F232" s="97" t="str">
        <f t="shared" si="52"/>
        <v>pupil number191</v>
      </c>
      <c r="G232" s="160" t="str">
        <f t="shared" si="55"/>
        <v>CIP2229</v>
      </c>
      <c r="H232" s="21"/>
      <c r="I232" s="168"/>
      <c r="J232" s="21"/>
      <c r="K232" s="150" t="str">
        <f t="shared" si="56"/>
        <v>CIP2229</v>
      </c>
      <c r="L232" s="157">
        <f t="shared" si="48"/>
        <v>130</v>
      </c>
      <c r="M232" s="130">
        <f t="shared" si="49"/>
        <v>651.5</v>
      </c>
      <c r="N232" s="134">
        <f t="shared" si="54"/>
        <v>9.2307692307692299</v>
      </c>
      <c r="O232" s="130" t="s">
        <v>815</v>
      </c>
      <c r="P232" s="130" t="s">
        <v>644</v>
      </c>
      <c r="Q232" s="130" t="s">
        <v>208</v>
      </c>
      <c r="R232" s="160" t="str">
        <f t="shared" si="45"/>
        <v>Ok</v>
      </c>
    </row>
    <row r="233" spans="1:18" x14ac:dyDescent="0.25">
      <c r="A233" s="21" t="s">
        <v>815</v>
      </c>
      <c r="B233" s="21" t="s">
        <v>495</v>
      </c>
      <c r="C233" s="160">
        <f t="shared" si="50"/>
        <v>228</v>
      </c>
      <c r="D233" s="160">
        <f t="shared" si="51"/>
        <v>211</v>
      </c>
      <c r="E233" s="160">
        <f t="shared" si="53"/>
        <v>113</v>
      </c>
      <c r="F233" s="97" t="str">
        <f t="shared" si="52"/>
        <v>pupil number228</v>
      </c>
      <c r="G233" s="160" t="str">
        <f t="shared" si="55"/>
        <v>CIP3523</v>
      </c>
      <c r="H233" s="21"/>
      <c r="I233" s="168"/>
      <c r="J233" s="21"/>
      <c r="K233" s="150" t="str">
        <f t="shared" si="56"/>
        <v>CIP3523</v>
      </c>
      <c r="L233" s="157">
        <f t="shared" si="48"/>
        <v>215</v>
      </c>
      <c r="M233" s="130">
        <f t="shared" si="49"/>
        <v>1123.29</v>
      </c>
      <c r="N233" s="134">
        <f t="shared" si="54"/>
        <v>5.1162790697674394</v>
      </c>
      <c r="O233" s="130" t="s">
        <v>815</v>
      </c>
      <c r="P233" s="130" t="s">
        <v>798</v>
      </c>
      <c r="Q233" s="130" t="s">
        <v>495</v>
      </c>
      <c r="R233" s="160" t="str">
        <f t="shared" si="45"/>
        <v>Ok</v>
      </c>
    </row>
    <row r="234" spans="1:18" x14ac:dyDescent="0.25">
      <c r="A234" s="21" t="s">
        <v>815</v>
      </c>
      <c r="B234" s="21" t="s">
        <v>369</v>
      </c>
      <c r="C234" s="160">
        <f t="shared" si="50"/>
        <v>249</v>
      </c>
      <c r="D234" s="160">
        <f t="shared" si="51"/>
        <v>250</v>
      </c>
      <c r="E234" s="160">
        <f t="shared" si="53"/>
        <v>235</v>
      </c>
      <c r="F234" s="97" t="str">
        <f t="shared" si="52"/>
        <v>pupil number249</v>
      </c>
      <c r="G234" s="160" t="str">
        <f t="shared" si="55"/>
        <v>CIP3036</v>
      </c>
      <c r="H234" s="21"/>
      <c r="I234" s="168"/>
      <c r="J234" s="21"/>
      <c r="K234" s="150" t="str">
        <f t="shared" si="56"/>
        <v>CIP3036</v>
      </c>
      <c r="L234" s="157">
        <f t="shared" si="48"/>
        <v>297.15945344129557</v>
      </c>
      <c r="M234" s="130">
        <f t="shared" si="49"/>
        <v>1539.26</v>
      </c>
      <c r="N234" s="134">
        <f t="shared" si="54"/>
        <v>28.148148148148199</v>
      </c>
      <c r="O234" s="130" t="s">
        <v>815</v>
      </c>
      <c r="P234" s="130" t="s">
        <v>732</v>
      </c>
      <c r="Q234" s="130" t="s">
        <v>369</v>
      </c>
      <c r="R234" s="160" t="str">
        <f t="shared" si="45"/>
        <v>Ok</v>
      </c>
    </row>
    <row r="235" spans="1:18" x14ac:dyDescent="0.25">
      <c r="A235" s="21" t="s">
        <v>815</v>
      </c>
      <c r="B235" s="21" t="s">
        <v>457</v>
      </c>
      <c r="C235" s="160">
        <f t="shared" si="50"/>
        <v>268</v>
      </c>
      <c r="D235" s="160">
        <f t="shared" si="51"/>
        <v>262</v>
      </c>
      <c r="E235" s="160">
        <f t="shared" si="53"/>
        <v>173</v>
      </c>
      <c r="F235" s="97" t="str">
        <f t="shared" si="52"/>
        <v>pupil number268</v>
      </c>
      <c r="G235" s="160" t="str">
        <f t="shared" si="55"/>
        <v>CIP3161</v>
      </c>
      <c r="H235" s="21"/>
      <c r="I235" s="168"/>
      <c r="J235" s="21"/>
      <c r="K235" s="150" t="str">
        <f t="shared" si="56"/>
        <v>CIP3161</v>
      </c>
      <c r="L235" s="157">
        <f t="shared" si="48"/>
        <v>438.85157894736841</v>
      </c>
      <c r="M235" s="130">
        <f t="shared" si="49"/>
        <v>1885.55</v>
      </c>
      <c r="N235" s="134">
        <f t="shared" si="54"/>
        <v>15.094339622641501</v>
      </c>
      <c r="O235" s="130" t="s">
        <v>815</v>
      </c>
      <c r="P235" s="130" t="s">
        <v>778</v>
      </c>
      <c r="Q235" s="130" t="s">
        <v>457</v>
      </c>
      <c r="R235" s="160" t="str">
        <f t="shared" si="45"/>
        <v>Ok</v>
      </c>
    </row>
    <row r="236" spans="1:18" x14ac:dyDescent="0.25">
      <c r="A236" s="21" t="s">
        <v>815</v>
      </c>
      <c r="B236" s="21" t="s">
        <v>501</v>
      </c>
      <c r="C236" s="160">
        <f t="shared" si="50"/>
        <v>203</v>
      </c>
      <c r="D236" s="160">
        <f t="shared" si="51"/>
        <v>203</v>
      </c>
      <c r="E236" s="160">
        <f t="shared" si="53"/>
        <v>251</v>
      </c>
      <c r="F236" s="97" t="str">
        <f t="shared" si="52"/>
        <v>pupil number203</v>
      </c>
      <c r="G236" s="160" t="str">
        <f t="shared" si="55"/>
        <v>CIP3549</v>
      </c>
      <c r="H236" s="21"/>
      <c r="I236" s="168"/>
      <c r="J236" s="21"/>
      <c r="K236" s="150" t="str">
        <f t="shared" si="56"/>
        <v>CIP3549</v>
      </c>
      <c r="L236" s="157">
        <f t="shared" si="48"/>
        <v>161.79052631578946</v>
      </c>
      <c r="M236" s="130">
        <f t="shared" si="49"/>
        <v>928</v>
      </c>
      <c r="N236" s="134">
        <f t="shared" si="54"/>
        <v>36.619718309859202</v>
      </c>
      <c r="O236" s="130" t="s">
        <v>815</v>
      </c>
      <c r="P236" s="130" t="s">
        <v>801</v>
      </c>
      <c r="Q236" s="130" t="s">
        <v>501</v>
      </c>
      <c r="R236" s="160" t="str">
        <f t="shared" si="45"/>
        <v>Ok</v>
      </c>
    </row>
    <row r="237" spans="1:18" x14ac:dyDescent="0.25">
      <c r="A237" s="21" t="s">
        <v>815</v>
      </c>
      <c r="B237" s="21" t="s">
        <v>367</v>
      </c>
      <c r="C237" s="160">
        <f t="shared" si="50"/>
        <v>223</v>
      </c>
      <c r="D237" s="160">
        <f t="shared" si="51"/>
        <v>222</v>
      </c>
      <c r="E237" s="160">
        <f t="shared" si="53"/>
        <v>196</v>
      </c>
      <c r="F237" s="97" t="str">
        <f t="shared" si="52"/>
        <v>pupil number223</v>
      </c>
      <c r="G237" s="160" t="str">
        <f t="shared" si="55"/>
        <v>CIP3035</v>
      </c>
      <c r="H237" s="21"/>
      <c r="I237" s="168"/>
      <c r="J237" s="21"/>
      <c r="K237" s="150" t="str">
        <f t="shared" si="56"/>
        <v>CIP3035</v>
      </c>
      <c r="L237" s="157">
        <f t="shared" si="48"/>
        <v>209</v>
      </c>
      <c r="M237" s="130">
        <f t="shared" si="49"/>
        <v>1198.1400000000001</v>
      </c>
      <c r="N237" s="134">
        <f t="shared" si="54"/>
        <v>18.6602870813397</v>
      </c>
      <c r="O237" s="130" t="s">
        <v>815</v>
      </c>
      <c r="P237" s="130" t="s">
        <v>731</v>
      </c>
      <c r="Q237" s="130" t="s">
        <v>367</v>
      </c>
      <c r="R237" s="160" t="str">
        <f t="shared" si="45"/>
        <v>Ok</v>
      </c>
    </row>
    <row r="238" spans="1:18" x14ac:dyDescent="0.25">
      <c r="A238" s="21" t="s">
        <v>815</v>
      </c>
      <c r="B238" s="21" t="s">
        <v>493</v>
      </c>
      <c r="C238" s="160">
        <f t="shared" si="50"/>
        <v>267</v>
      </c>
      <c r="D238" s="160">
        <f t="shared" si="51"/>
        <v>268</v>
      </c>
      <c r="E238" s="160">
        <f t="shared" si="53"/>
        <v>168</v>
      </c>
      <c r="F238" s="97" t="str">
        <f t="shared" si="52"/>
        <v>pupil number267</v>
      </c>
      <c r="G238" s="160" t="str">
        <f t="shared" si="55"/>
        <v>CIP3502</v>
      </c>
      <c r="H238" s="21"/>
      <c r="I238" s="168"/>
      <c r="J238" s="21"/>
      <c r="K238" s="150" t="str">
        <f t="shared" si="56"/>
        <v>CIP3502</v>
      </c>
      <c r="L238" s="157">
        <f t="shared" si="48"/>
        <v>420</v>
      </c>
      <c r="M238" s="130">
        <f t="shared" si="49"/>
        <v>2553.27</v>
      </c>
      <c r="N238" s="134">
        <f t="shared" si="54"/>
        <v>14.047619047619001</v>
      </c>
      <c r="O238" s="130" t="s">
        <v>815</v>
      </c>
      <c r="P238" s="130" t="s">
        <v>797</v>
      </c>
      <c r="Q238" s="130" t="s">
        <v>493</v>
      </c>
      <c r="R238" s="160" t="str">
        <f t="shared" si="45"/>
        <v>Ok</v>
      </c>
    </row>
    <row r="239" spans="1:18" x14ac:dyDescent="0.25">
      <c r="A239" s="21" t="s">
        <v>815</v>
      </c>
      <c r="B239" s="21" t="s">
        <v>427</v>
      </c>
      <c r="C239" s="160">
        <f t="shared" si="50"/>
        <v>126</v>
      </c>
      <c r="D239" s="160">
        <f t="shared" si="51"/>
        <v>124</v>
      </c>
      <c r="E239" s="160">
        <f t="shared" si="53"/>
        <v>264</v>
      </c>
      <c r="F239" s="97" t="str">
        <f t="shared" si="52"/>
        <v>pupil number126</v>
      </c>
      <c r="G239" s="160" t="str">
        <f t="shared" si="55"/>
        <v>CIP3088</v>
      </c>
      <c r="H239" s="21"/>
      <c r="I239" s="168"/>
      <c r="J239" s="21"/>
      <c r="K239" s="150" t="str">
        <f t="shared" si="56"/>
        <v>CIP3088</v>
      </c>
      <c r="L239" s="157">
        <f t="shared" si="48"/>
        <v>52</v>
      </c>
      <c r="M239" s="130">
        <f t="shared" si="49"/>
        <v>286.83</v>
      </c>
      <c r="N239" s="134">
        <f t="shared" si="54"/>
        <v>42.307692307692299</v>
      </c>
      <c r="O239" s="130" t="s">
        <v>815</v>
      </c>
      <c r="P239" s="130" t="s">
        <v>762</v>
      </c>
      <c r="Q239" s="130" t="s">
        <v>427</v>
      </c>
      <c r="R239" s="160" t="str">
        <f t="shared" si="45"/>
        <v>Ok</v>
      </c>
    </row>
    <row r="240" spans="1:18" x14ac:dyDescent="0.25">
      <c r="A240" s="21" t="s">
        <v>815</v>
      </c>
      <c r="B240" s="21" t="s">
        <v>425</v>
      </c>
      <c r="C240" s="160">
        <f t="shared" si="50"/>
        <v>174</v>
      </c>
      <c r="D240" s="160">
        <f t="shared" si="51"/>
        <v>152</v>
      </c>
      <c r="E240" s="160">
        <f t="shared" si="53"/>
        <v>163</v>
      </c>
      <c r="F240" s="97" t="str">
        <f t="shared" si="52"/>
        <v>pupil number174</v>
      </c>
      <c r="G240" s="160" t="str">
        <f t="shared" si="55"/>
        <v>CIP3087</v>
      </c>
      <c r="H240" s="21"/>
      <c r="I240" s="168"/>
      <c r="J240" s="21"/>
      <c r="K240" s="150" t="str">
        <f t="shared" si="56"/>
        <v>CIP3087</v>
      </c>
      <c r="L240" s="157">
        <f t="shared" si="48"/>
        <v>106</v>
      </c>
      <c r="M240" s="130">
        <f t="shared" si="49"/>
        <v>407.7</v>
      </c>
      <c r="N240" s="134">
        <f t="shared" si="54"/>
        <v>13.207547169811301</v>
      </c>
      <c r="O240" s="130" t="s">
        <v>815</v>
      </c>
      <c r="P240" s="130" t="s">
        <v>761</v>
      </c>
      <c r="Q240" s="130" t="s">
        <v>425</v>
      </c>
      <c r="R240" s="160" t="str">
        <f t="shared" si="45"/>
        <v>Ok</v>
      </c>
    </row>
    <row r="241" spans="1:18" x14ac:dyDescent="0.25">
      <c r="A241" s="21" t="s">
        <v>815</v>
      </c>
      <c r="B241" s="21" t="s">
        <v>429</v>
      </c>
      <c r="C241" s="160">
        <f t="shared" si="50"/>
        <v>149</v>
      </c>
      <c r="D241" s="160">
        <f t="shared" si="51"/>
        <v>141</v>
      </c>
      <c r="E241" s="160">
        <f t="shared" si="53"/>
        <v>127</v>
      </c>
      <c r="F241" s="97" t="str">
        <f t="shared" si="52"/>
        <v>pupil number149</v>
      </c>
      <c r="G241" s="160" t="str">
        <f t="shared" si="55"/>
        <v>CIP3090</v>
      </c>
      <c r="H241" s="21"/>
      <c r="I241" s="168"/>
      <c r="J241" s="21"/>
      <c r="K241" s="150" t="str">
        <f t="shared" si="56"/>
        <v>CIP3090</v>
      </c>
      <c r="L241" s="157">
        <f t="shared" si="48"/>
        <v>72</v>
      </c>
      <c r="M241" s="130">
        <f t="shared" si="49"/>
        <v>381.41</v>
      </c>
      <c r="N241" s="134">
        <f t="shared" si="54"/>
        <v>8.3333333333333304</v>
      </c>
      <c r="O241" s="130" t="s">
        <v>815</v>
      </c>
      <c r="P241" s="130" t="s">
        <v>763</v>
      </c>
      <c r="Q241" s="130" t="s">
        <v>429</v>
      </c>
      <c r="R241" s="160" t="str">
        <f t="shared" si="45"/>
        <v>Ok</v>
      </c>
    </row>
    <row r="242" spans="1:18" x14ac:dyDescent="0.25">
      <c r="A242" s="21" t="s">
        <v>815</v>
      </c>
      <c r="B242" s="21" t="s">
        <v>224</v>
      </c>
      <c r="C242" s="160">
        <f t="shared" si="50"/>
        <v>187</v>
      </c>
      <c r="D242" s="160">
        <f t="shared" si="51"/>
        <v>154</v>
      </c>
      <c r="E242" s="160">
        <f t="shared" si="53"/>
        <v>205</v>
      </c>
      <c r="F242" s="97" t="str">
        <f t="shared" si="52"/>
        <v>pupil number187</v>
      </c>
      <c r="G242" s="160" t="str">
        <f t="shared" si="55"/>
        <v>CIP2255</v>
      </c>
      <c r="H242" s="21"/>
      <c r="I242" s="168"/>
      <c r="J242" s="21"/>
      <c r="K242" s="150" t="str">
        <f t="shared" si="56"/>
        <v>CIP2255</v>
      </c>
      <c r="L242" s="157">
        <f t="shared" si="48"/>
        <v>127</v>
      </c>
      <c r="M242" s="130">
        <f t="shared" si="49"/>
        <v>413.31</v>
      </c>
      <c r="N242" s="134">
        <f t="shared" si="54"/>
        <v>19.685039370078698</v>
      </c>
      <c r="O242" s="130" t="s">
        <v>815</v>
      </c>
      <c r="P242" s="130" t="s">
        <v>652</v>
      </c>
      <c r="Q242" s="130" t="s">
        <v>224</v>
      </c>
      <c r="R242" s="160" t="str">
        <f t="shared" si="45"/>
        <v>Ok</v>
      </c>
    </row>
    <row r="243" spans="1:18" x14ac:dyDescent="0.25">
      <c r="A243" s="21" t="s">
        <v>815</v>
      </c>
      <c r="B243" s="21" t="s">
        <v>322</v>
      </c>
      <c r="C243" s="160">
        <f t="shared" si="50"/>
        <v>258</v>
      </c>
      <c r="D243" s="160">
        <f t="shared" si="51"/>
        <v>239</v>
      </c>
      <c r="E243" s="160">
        <f t="shared" si="53"/>
        <v>219</v>
      </c>
      <c r="F243" s="97" t="str">
        <f t="shared" si="52"/>
        <v>pupil number258</v>
      </c>
      <c r="G243" s="160" t="str">
        <f t="shared" si="55"/>
        <v>CIP2618</v>
      </c>
      <c r="H243" s="21"/>
      <c r="I243" s="168"/>
      <c r="J243" s="21"/>
      <c r="K243" s="150" t="str">
        <f t="shared" si="56"/>
        <v>CIP2618</v>
      </c>
      <c r="L243" s="157">
        <f t="shared" ref="L243:L282" si="57">VLOOKUP(K243,number,3,FALSE)</f>
        <v>352</v>
      </c>
      <c r="M243" s="130">
        <f t="shared" ref="M243:M280" si="58">VLOOKUP(K243,floor,3,FALSE)</f>
        <v>1447.76</v>
      </c>
      <c r="N243" s="134">
        <f t="shared" si="54"/>
        <v>22.727272727272698</v>
      </c>
      <c r="O243" s="130" t="s">
        <v>815</v>
      </c>
      <c r="P243" s="130" t="s">
        <v>704</v>
      </c>
      <c r="Q243" s="130" t="s">
        <v>322</v>
      </c>
      <c r="R243" s="160" t="str">
        <f t="shared" si="45"/>
        <v>Ok</v>
      </c>
    </row>
    <row r="244" spans="1:18" x14ac:dyDescent="0.25">
      <c r="A244" s="21" t="s">
        <v>815</v>
      </c>
      <c r="B244" s="21" t="s">
        <v>202</v>
      </c>
      <c r="C244" s="160">
        <f t="shared" si="50"/>
        <v>222</v>
      </c>
      <c r="D244" s="160">
        <f t="shared" si="51"/>
        <v>246</v>
      </c>
      <c r="E244" s="160">
        <f t="shared" si="53"/>
        <v>259</v>
      </c>
      <c r="F244" s="97" t="str">
        <f t="shared" si="52"/>
        <v>pupil number222</v>
      </c>
      <c r="G244" s="160" t="str">
        <f t="shared" si="55"/>
        <v>CIP2224</v>
      </c>
      <c r="H244" s="21"/>
      <c r="I244" s="168"/>
      <c r="J244" s="21"/>
      <c r="K244" s="150" t="str">
        <f t="shared" si="56"/>
        <v>CIP2224</v>
      </c>
      <c r="L244" s="157">
        <f t="shared" si="57"/>
        <v>208.48105263157896</v>
      </c>
      <c r="M244" s="130">
        <f t="shared" si="58"/>
        <v>1518.53</v>
      </c>
      <c r="N244" s="134">
        <f t="shared" si="54"/>
        <v>39.890710382513703</v>
      </c>
      <c r="O244" s="130" t="s">
        <v>815</v>
      </c>
      <c r="P244" s="130" t="s">
        <v>641</v>
      </c>
      <c r="Q244" s="130" t="s">
        <v>202</v>
      </c>
      <c r="R244" s="160" t="str">
        <f t="shared" si="45"/>
        <v>Ok</v>
      </c>
    </row>
    <row r="245" spans="1:18" x14ac:dyDescent="0.25">
      <c r="A245" s="21" t="s">
        <v>815</v>
      </c>
      <c r="B245" s="21" t="s">
        <v>431</v>
      </c>
      <c r="C245" s="160">
        <f t="shared" si="50"/>
        <v>103</v>
      </c>
      <c r="D245" s="160">
        <f t="shared" si="51"/>
        <v>103</v>
      </c>
      <c r="E245" s="160">
        <f t="shared" si="53"/>
        <v>268</v>
      </c>
      <c r="F245" s="97" t="str">
        <f t="shared" si="52"/>
        <v>pupil number103</v>
      </c>
      <c r="G245" s="160" t="str">
        <f t="shared" si="55"/>
        <v>CIP3093</v>
      </c>
      <c r="H245" s="21"/>
      <c r="I245" s="168"/>
      <c r="J245" s="21"/>
      <c r="K245" s="150" t="str">
        <f t="shared" si="56"/>
        <v>CIP3093</v>
      </c>
      <c r="L245" s="157">
        <f t="shared" si="57"/>
        <v>15.44</v>
      </c>
      <c r="M245" s="130">
        <f t="shared" si="58"/>
        <v>195.23000000000002</v>
      </c>
      <c r="N245" s="134">
        <f t="shared" si="54"/>
        <v>50</v>
      </c>
      <c r="O245" s="130" t="s">
        <v>815</v>
      </c>
      <c r="P245" s="130" t="s">
        <v>764</v>
      </c>
      <c r="Q245" s="130" t="s">
        <v>431</v>
      </c>
      <c r="R245" s="160" t="str">
        <f t="shared" si="45"/>
        <v>Ok</v>
      </c>
    </row>
    <row r="246" spans="1:18" x14ac:dyDescent="0.25">
      <c r="A246" s="21" t="s">
        <v>815</v>
      </c>
      <c r="B246" s="21" t="s">
        <v>433</v>
      </c>
      <c r="C246" s="160">
        <f t="shared" si="50"/>
        <v>117</v>
      </c>
      <c r="D246" s="160">
        <f t="shared" si="51"/>
        <v>153</v>
      </c>
      <c r="E246" s="160">
        <f t="shared" si="53"/>
        <v>147</v>
      </c>
      <c r="F246" s="97" t="str">
        <f t="shared" si="52"/>
        <v>pupil number117</v>
      </c>
      <c r="G246" s="160" t="str">
        <f t="shared" si="55"/>
        <v>CIP3094</v>
      </c>
      <c r="H246" s="21"/>
      <c r="I246" s="168"/>
      <c r="J246" s="21"/>
      <c r="K246" s="150" t="str">
        <f t="shared" si="56"/>
        <v>CIP3094</v>
      </c>
      <c r="L246" s="157">
        <f t="shared" si="57"/>
        <v>35</v>
      </c>
      <c r="M246" s="130">
        <f t="shared" si="58"/>
        <v>409.34000000000003</v>
      </c>
      <c r="N246" s="134">
        <f t="shared" si="54"/>
        <v>11.4285714285714</v>
      </c>
      <c r="O246" s="130" t="s">
        <v>815</v>
      </c>
      <c r="P246" s="130" t="s">
        <v>765</v>
      </c>
      <c r="Q246" s="130" t="s">
        <v>433</v>
      </c>
      <c r="R246" s="160" t="str">
        <f t="shared" si="45"/>
        <v>Ok</v>
      </c>
    </row>
    <row r="247" spans="1:18" x14ac:dyDescent="0.25">
      <c r="A247" s="21" t="s">
        <v>815</v>
      </c>
      <c r="B247" s="21" t="s">
        <v>216</v>
      </c>
      <c r="C247" s="160">
        <f t="shared" si="50"/>
        <v>122</v>
      </c>
      <c r="D247" s="160">
        <f t="shared" si="51"/>
        <v>175</v>
      </c>
      <c r="E247" s="160">
        <f t="shared" si="53"/>
        <v>211</v>
      </c>
      <c r="F247" s="97" t="str">
        <f t="shared" si="52"/>
        <v>pupil number122</v>
      </c>
      <c r="G247" s="160" t="str">
        <f t="shared" si="55"/>
        <v>CIP2244</v>
      </c>
      <c r="H247" s="21"/>
      <c r="I247" s="168"/>
      <c r="J247" s="21"/>
      <c r="K247" s="150" t="str">
        <f t="shared" si="56"/>
        <v>CIP2244</v>
      </c>
      <c r="L247" s="157">
        <f t="shared" si="57"/>
        <v>47</v>
      </c>
      <c r="M247" s="130">
        <f t="shared" si="58"/>
        <v>562.75</v>
      </c>
      <c r="N247" s="134">
        <f t="shared" si="54"/>
        <v>21.2765957446809</v>
      </c>
      <c r="O247" s="130" t="s">
        <v>815</v>
      </c>
      <c r="P247" s="130" t="s">
        <v>648</v>
      </c>
      <c r="Q247" s="130" t="s">
        <v>216</v>
      </c>
      <c r="R247" s="160" t="str">
        <f t="shared" si="45"/>
        <v>Ok</v>
      </c>
    </row>
    <row r="248" spans="1:18" x14ac:dyDescent="0.25">
      <c r="A248" s="21" t="s">
        <v>815</v>
      </c>
      <c r="B248" s="21" t="s">
        <v>24</v>
      </c>
      <c r="C248" s="160">
        <f t="shared" si="50"/>
        <v>262</v>
      </c>
      <c r="D248" s="160">
        <f t="shared" si="51"/>
        <v>252</v>
      </c>
      <c r="E248" s="160">
        <f t="shared" si="53"/>
        <v>210</v>
      </c>
      <c r="F248" s="97" t="str">
        <f t="shared" si="52"/>
        <v>pupil number262</v>
      </c>
      <c r="G248" s="160" t="str">
        <f t="shared" si="55"/>
        <v>CIP2010</v>
      </c>
      <c r="H248" s="21"/>
      <c r="I248" s="168"/>
      <c r="J248" s="21"/>
      <c r="K248" s="150" t="str">
        <f t="shared" si="56"/>
        <v>CIP2010</v>
      </c>
      <c r="L248" s="157">
        <f t="shared" si="57"/>
        <v>408</v>
      </c>
      <c r="M248" s="130">
        <f t="shared" si="58"/>
        <v>1549.55</v>
      </c>
      <c r="N248" s="134">
        <f t="shared" si="54"/>
        <v>21.078431372549002</v>
      </c>
      <c r="O248" s="130" t="s">
        <v>815</v>
      </c>
      <c r="P248" s="130" t="s">
        <v>548</v>
      </c>
      <c r="Q248" s="130" t="s">
        <v>24</v>
      </c>
      <c r="R248" s="160" t="str">
        <f t="shared" si="45"/>
        <v>Ok</v>
      </c>
    </row>
    <row r="249" spans="1:18" x14ac:dyDescent="0.25">
      <c r="A249" s="21" t="s">
        <v>815</v>
      </c>
      <c r="B249" s="21" t="s">
        <v>489</v>
      </c>
      <c r="C249" s="160">
        <f t="shared" si="50"/>
        <v>131</v>
      </c>
      <c r="D249" s="160">
        <f t="shared" si="51"/>
        <v>151</v>
      </c>
      <c r="E249" s="160">
        <f t="shared" si="53"/>
        <v>133</v>
      </c>
      <c r="F249" s="97" t="str">
        <f t="shared" si="52"/>
        <v>pupil number131</v>
      </c>
      <c r="G249" s="160" t="str">
        <f t="shared" si="55"/>
        <v>CIP3337</v>
      </c>
      <c r="H249" s="21"/>
      <c r="I249" s="168"/>
      <c r="J249" s="21"/>
      <c r="K249" s="150" t="str">
        <f t="shared" si="56"/>
        <v>CIP3337</v>
      </c>
      <c r="L249" s="157">
        <f t="shared" si="57"/>
        <v>56</v>
      </c>
      <c r="M249" s="130">
        <f t="shared" si="58"/>
        <v>407.16</v>
      </c>
      <c r="N249" s="134">
        <f t="shared" si="54"/>
        <v>8.9285714285714306</v>
      </c>
      <c r="O249" s="130" t="s">
        <v>815</v>
      </c>
      <c r="P249" s="130" t="s">
        <v>794</v>
      </c>
      <c r="Q249" s="130" t="s">
        <v>489</v>
      </c>
      <c r="R249" s="160" t="str">
        <f t="shared" si="45"/>
        <v>Ok</v>
      </c>
    </row>
    <row r="250" spans="1:18" x14ac:dyDescent="0.25">
      <c r="A250" s="21" t="s">
        <v>815</v>
      </c>
      <c r="B250" s="21" t="s">
        <v>164</v>
      </c>
      <c r="C250" s="160">
        <f t="shared" si="50"/>
        <v>155</v>
      </c>
      <c r="D250" s="160">
        <f t="shared" si="51"/>
        <v>180</v>
      </c>
      <c r="E250" s="160">
        <f t="shared" si="53"/>
        <v>218</v>
      </c>
      <c r="F250" s="97" t="str">
        <f t="shared" si="52"/>
        <v>pupil number155</v>
      </c>
      <c r="G250" s="160" t="str">
        <f t="shared" si="55"/>
        <v>CIP2173</v>
      </c>
      <c r="H250" s="21"/>
      <c r="I250" s="168"/>
      <c r="J250" s="21"/>
      <c r="K250" s="150" t="str">
        <f t="shared" si="56"/>
        <v>CIP2173</v>
      </c>
      <c r="L250" s="157">
        <f t="shared" si="57"/>
        <v>80</v>
      </c>
      <c r="M250" s="130">
        <f t="shared" si="58"/>
        <v>626.32000000000005</v>
      </c>
      <c r="N250" s="134">
        <f t="shared" si="54"/>
        <v>22.5</v>
      </c>
      <c r="O250" s="130" t="s">
        <v>815</v>
      </c>
      <c r="P250" s="130" t="s">
        <v>620</v>
      </c>
      <c r="Q250" s="130" t="s">
        <v>164</v>
      </c>
      <c r="R250" s="160" t="str">
        <f t="shared" ref="R250:R283" si="59">IF(Q250=K250,"Ok","Check cost centre")</f>
        <v>Ok</v>
      </c>
    </row>
    <row r="251" spans="1:18" x14ac:dyDescent="0.25">
      <c r="A251" s="21" t="s">
        <v>815</v>
      </c>
      <c r="B251" s="21" t="s">
        <v>455</v>
      </c>
      <c r="C251" s="160">
        <f t="shared" si="50"/>
        <v>229</v>
      </c>
      <c r="D251" s="160">
        <f t="shared" si="51"/>
        <v>199</v>
      </c>
      <c r="E251" s="160">
        <f t="shared" si="53"/>
        <v>162</v>
      </c>
      <c r="F251" s="97" t="str">
        <f t="shared" si="52"/>
        <v>pupil number229</v>
      </c>
      <c r="G251" s="160" t="str">
        <f t="shared" si="55"/>
        <v>CIP3157</v>
      </c>
      <c r="H251" s="21"/>
      <c r="I251" s="168"/>
      <c r="J251" s="21"/>
      <c r="K251" s="150" t="str">
        <f t="shared" si="56"/>
        <v>CIP3157</v>
      </c>
      <c r="L251" s="157">
        <f t="shared" si="57"/>
        <v>215</v>
      </c>
      <c r="M251" s="130">
        <f t="shared" si="58"/>
        <v>860.09</v>
      </c>
      <c r="N251" s="134">
        <f t="shared" si="54"/>
        <v>13.023255813953499</v>
      </c>
      <c r="O251" s="130" t="s">
        <v>815</v>
      </c>
      <c r="P251" s="130" t="s">
        <v>777</v>
      </c>
      <c r="Q251" s="130" t="s">
        <v>455</v>
      </c>
      <c r="R251" s="160" t="str">
        <f t="shared" si="59"/>
        <v>Ok</v>
      </c>
    </row>
    <row r="252" spans="1:18" x14ac:dyDescent="0.25">
      <c r="A252" s="21" t="s">
        <v>815</v>
      </c>
      <c r="B252" s="21" t="s">
        <v>511</v>
      </c>
      <c r="C252" s="160">
        <f t="shared" si="50"/>
        <v>185</v>
      </c>
      <c r="D252" s="160">
        <f t="shared" si="51"/>
        <v>174</v>
      </c>
      <c r="E252" s="160">
        <f t="shared" si="53"/>
        <v>124</v>
      </c>
      <c r="F252" s="97" t="str">
        <f t="shared" si="52"/>
        <v>pupil number185</v>
      </c>
      <c r="G252" s="160" t="str">
        <f t="shared" si="55"/>
        <v>CIP5207</v>
      </c>
      <c r="H252" s="21"/>
      <c r="I252" s="168"/>
      <c r="J252" s="21"/>
      <c r="K252" s="150" t="str">
        <f t="shared" si="56"/>
        <v>CIP5207</v>
      </c>
      <c r="L252" s="157">
        <f t="shared" si="57"/>
        <v>123</v>
      </c>
      <c r="M252" s="130">
        <f t="shared" si="58"/>
        <v>561.59</v>
      </c>
      <c r="N252" s="134">
        <f t="shared" si="54"/>
        <v>8.1300813008130088</v>
      </c>
      <c r="O252" s="130" t="s">
        <v>815</v>
      </c>
      <c r="P252" s="130" t="s">
        <v>806</v>
      </c>
      <c r="Q252" s="130" t="s">
        <v>511</v>
      </c>
      <c r="R252" s="160" t="str">
        <f t="shared" si="59"/>
        <v>Ok</v>
      </c>
    </row>
    <row r="253" spans="1:18" x14ac:dyDescent="0.25">
      <c r="A253" s="21" t="s">
        <v>815</v>
      </c>
      <c r="B253" s="21" t="s">
        <v>447</v>
      </c>
      <c r="C253" s="160">
        <f t="shared" si="50"/>
        <v>254</v>
      </c>
      <c r="D253" s="160">
        <f t="shared" si="51"/>
        <v>237</v>
      </c>
      <c r="E253" s="160">
        <f t="shared" ref="E253:E266" si="60">VLOOKUP(B253,deprivation,5,FALSE)</f>
        <v>185</v>
      </c>
      <c r="F253" s="97" t="str">
        <f t="shared" si="52"/>
        <v>pupil number254</v>
      </c>
      <c r="G253" s="160" t="str">
        <f t="shared" si="55"/>
        <v>CIP3107</v>
      </c>
      <c r="H253" s="21"/>
      <c r="I253" s="168"/>
      <c r="J253" s="21"/>
      <c r="K253" s="150" t="str">
        <f t="shared" si="56"/>
        <v>CIP3107</v>
      </c>
      <c r="L253" s="157">
        <f t="shared" si="57"/>
        <v>319.22842105263157</v>
      </c>
      <c r="M253" s="130">
        <f t="shared" si="58"/>
        <v>1409.4</v>
      </c>
      <c r="N253" s="134">
        <f t="shared" ref="N253:N266" si="61">VLOOKUP(K253,deprivation,4,FALSE)</f>
        <v>16.393442622950801</v>
      </c>
      <c r="O253" s="130" t="s">
        <v>815</v>
      </c>
      <c r="P253" s="130" t="s">
        <v>773</v>
      </c>
      <c r="Q253" s="130" t="s">
        <v>447</v>
      </c>
      <c r="R253" s="160" t="str">
        <f t="shared" si="59"/>
        <v>Ok</v>
      </c>
    </row>
    <row r="254" spans="1:18" x14ac:dyDescent="0.25">
      <c r="A254" s="21" t="s">
        <v>815</v>
      </c>
      <c r="B254" s="21" t="s">
        <v>473</v>
      </c>
      <c r="C254" s="160">
        <f t="shared" si="50"/>
        <v>138</v>
      </c>
      <c r="D254" s="160">
        <f t="shared" si="51"/>
        <v>137</v>
      </c>
      <c r="E254" s="160">
        <f t="shared" si="60"/>
        <v>207</v>
      </c>
      <c r="F254" s="97" t="str">
        <f t="shared" si="52"/>
        <v>pupil number138</v>
      </c>
      <c r="G254" s="160" t="str">
        <f t="shared" si="55"/>
        <v>CIP3317</v>
      </c>
      <c r="H254" s="21"/>
      <c r="I254" s="168"/>
      <c r="J254" s="21"/>
      <c r="K254" s="150" t="str">
        <f t="shared" si="56"/>
        <v>CIP3317</v>
      </c>
      <c r="L254" s="157">
        <f t="shared" si="57"/>
        <v>64</v>
      </c>
      <c r="M254" s="130">
        <f t="shared" si="58"/>
        <v>372.86</v>
      </c>
      <c r="N254" s="134">
        <f t="shared" si="61"/>
        <v>20.3125</v>
      </c>
      <c r="O254" s="130" t="s">
        <v>815</v>
      </c>
      <c r="P254" s="130" t="s">
        <v>786</v>
      </c>
      <c r="Q254" s="130" t="s">
        <v>473</v>
      </c>
      <c r="R254" s="160" t="str">
        <f t="shared" si="59"/>
        <v>Ok</v>
      </c>
    </row>
    <row r="255" spans="1:18" x14ac:dyDescent="0.25">
      <c r="A255" s="21" t="s">
        <v>815</v>
      </c>
      <c r="B255" s="21" t="s">
        <v>176</v>
      </c>
      <c r="C255" s="160">
        <f t="shared" si="50"/>
        <v>161</v>
      </c>
      <c r="D255" s="160">
        <f t="shared" si="51"/>
        <v>164</v>
      </c>
      <c r="E255" s="160">
        <f t="shared" si="60"/>
        <v>250</v>
      </c>
      <c r="F255" s="97" t="str">
        <f t="shared" si="52"/>
        <v>pupil number161</v>
      </c>
      <c r="G255" s="160" t="str">
        <f t="shared" si="55"/>
        <v>CIP2182</v>
      </c>
      <c r="H255" s="21"/>
      <c r="I255" s="168"/>
      <c r="J255" s="21"/>
      <c r="K255" s="150" t="str">
        <f t="shared" si="56"/>
        <v>CIP2182</v>
      </c>
      <c r="L255" s="157">
        <f t="shared" si="57"/>
        <v>86</v>
      </c>
      <c r="M255" s="130">
        <f t="shared" si="58"/>
        <v>506.24</v>
      </c>
      <c r="N255" s="134">
        <f t="shared" si="61"/>
        <v>36.046511627907002</v>
      </c>
      <c r="O255" s="130" t="s">
        <v>815</v>
      </c>
      <c r="P255" s="130" t="s">
        <v>628</v>
      </c>
      <c r="Q255" s="130" t="s">
        <v>176</v>
      </c>
      <c r="R255" s="160" t="str">
        <f t="shared" si="59"/>
        <v>Ok</v>
      </c>
    </row>
    <row r="256" spans="1:18" x14ac:dyDescent="0.25">
      <c r="A256" s="21" t="s">
        <v>815</v>
      </c>
      <c r="B256" s="21" t="s">
        <v>497</v>
      </c>
      <c r="C256" s="160">
        <f t="shared" ref="C256:C266" si="62">VLOOKUP(B256,number,4,FALSE)</f>
        <v>183</v>
      </c>
      <c r="D256" s="160">
        <f t="shared" ref="D256:D266" si="63">VLOOKUP(B256,floor,4,FALSE)</f>
        <v>195</v>
      </c>
      <c r="E256" s="160">
        <f t="shared" si="60"/>
        <v>225</v>
      </c>
      <c r="F256" s="97" t="str">
        <f t="shared" si="52"/>
        <v>pupil number183</v>
      </c>
      <c r="G256" s="160" t="str">
        <f t="shared" si="55"/>
        <v>CIP3538</v>
      </c>
      <c r="H256" s="21"/>
      <c r="I256" s="168"/>
      <c r="J256" s="21"/>
      <c r="K256" s="150" t="str">
        <f t="shared" si="56"/>
        <v>CIP3538</v>
      </c>
      <c r="L256" s="157">
        <f t="shared" si="57"/>
        <v>118.27263157894737</v>
      </c>
      <c r="M256" s="130">
        <f t="shared" si="58"/>
        <v>776.94</v>
      </c>
      <c r="N256" s="134">
        <f t="shared" si="61"/>
        <v>24.7706422018349</v>
      </c>
      <c r="O256" s="130" t="s">
        <v>815</v>
      </c>
      <c r="P256" s="130" t="s">
        <v>799</v>
      </c>
      <c r="Q256" s="130" t="s">
        <v>497</v>
      </c>
      <c r="R256" s="160" t="str">
        <f t="shared" si="59"/>
        <v>Ok</v>
      </c>
    </row>
    <row r="257" spans="1:18" x14ac:dyDescent="0.25">
      <c r="A257" s="21" t="s">
        <v>815</v>
      </c>
      <c r="B257" s="21" t="s">
        <v>234</v>
      </c>
      <c r="C257" s="160">
        <f t="shared" si="62"/>
        <v>156</v>
      </c>
      <c r="D257" s="160">
        <f t="shared" si="63"/>
        <v>159</v>
      </c>
      <c r="E257" s="160">
        <f t="shared" si="60"/>
        <v>114</v>
      </c>
      <c r="F257" s="97" t="str">
        <f t="shared" si="52"/>
        <v>pupil number156</v>
      </c>
      <c r="G257" s="160" t="str">
        <f t="shared" si="55"/>
        <v>CIP2266</v>
      </c>
      <c r="H257" s="21"/>
      <c r="I257" s="168"/>
      <c r="J257" s="21"/>
      <c r="K257" s="150" t="str">
        <f t="shared" si="56"/>
        <v>CIP2266</v>
      </c>
      <c r="L257" s="157">
        <f t="shared" si="57"/>
        <v>80.81894736842105</v>
      </c>
      <c r="M257" s="130">
        <f t="shared" si="58"/>
        <v>445.1</v>
      </c>
      <c r="N257" s="134">
        <f t="shared" si="61"/>
        <v>5.71428571428571</v>
      </c>
      <c r="O257" s="130" t="s">
        <v>815</v>
      </c>
      <c r="P257" s="130" t="s">
        <v>657</v>
      </c>
      <c r="Q257" s="130" t="s">
        <v>234</v>
      </c>
      <c r="R257" s="160" t="str">
        <f t="shared" si="59"/>
        <v>Ok</v>
      </c>
    </row>
    <row r="258" spans="1:18" x14ac:dyDescent="0.25">
      <c r="A258" s="21" t="s">
        <v>815</v>
      </c>
      <c r="B258" s="21" t="s">
        <v>46</v>
      </c>
      <c r="C258" s="160">
        <f t="shared" si="62"/>
        <v>151</v>
      </c>
      <c r="D258" s="160">
        <f t="shared" si="63"/>
        <v>147</v>
      </c>
      <c r="E258" s="160">
        <f t="shared" si="60"/>
        <v>220</v>
      </c>
      <c r="F258" s="97" t="str">
        <f t="shared" si="52"/>
        <v>pupil number151</v>
      </c>
      <c r="G258" s="160" t="str">
        <f t="shared" si="55"/>
        <v>CIP2044</v>
      </c>
      <c r="H258" s="21"/>
      <c r="I258" s="168"/>
      <c r="J258" s="21"/>
      <c r="K258" s="150" t="str">
        <f t="shared" si="56"/>
        <v>CIP2044</v>
      </c>
      <c r="L258" s="157">
        <f t="shared" si="57"/>
        <v>74</v>
      </c>
      <c r="M258" s="130">
        <f t="shared" si="58"/>
        <v>397.3</v>
      </c>
      <c r="N258" s="134">
        <f t="shared" si="61"/>
        <v>22.972972972973</v>
      </c>
      <c r="O258" s="130" t="s">
        <v>815</v>
      </c>
      <c r="P258" s="130" t="s">
        <v>559</v>
      </c>
      <c r="Q258" s="130" t="s">
        <v>46</v>
      </c>
      <c r="R258" s="160" t="str">
        <f t="shared" si="59"/>
        <v>Ok</v>
      </c>
    </row>
    <row r="259" spans="1:18" x14ac:dyDescent="0.25">
      <c r="A259" s="21" t="s">
        <v>815</v>
      </c>
      <c r="B259" s="21" t="s">
        <v>491</v>
      </c>
      <c r="C259" s="160">
        <f t="shared" si="62"/>
        <v>194</v>
      </c>
      <c r="D259" s="160">
        <f t="shared" si="63"/>
        <v>202</v>
      </c>
      <c r="E259" s="160">
        <f t="shared" si="60"/>
        <v>121</v>
      </c>
      <c r="F259" s="97" t="str">
        <f t="shared" si="52"/>
        <v>pupil number194</v>
      </c>
      <c r="G259" s="160" t="str">
        <f t="shared" si="55"/>
        <v>CIP3342</v>
      </c>
      <c r="H259" s="21"/>
      <c r="I259" s="168"/>
      <c r="J259" s="21"/>
      <c r="K259" s="150" t="str">
        <f t="shared" si="56"/>
        <v>CIP3342</v>
      </c>
      <c r="L259" s="157">
        <f t="shared" si="57"/>
        <v>140</v>
      </c>
      <c r="M259" s="130">
        <f t="shared" si="58"/>
        <v>913.61</v>
      </c>
      <c r="N259" s="134">
        <f t="shared" si="61"/>
        <v>7.1428571428571397</v>
      </c>
      <c r="O259" s="130" t="s">
        <v>815</v>
      </c>
      <c r="P259" s="130" t="s">
        <v>796</v>
      </c>
      <c r="Q259" s="130" t="s">
        <v>491</v>
      </c>
      <c r="R259" s="160" t="str">
        <f t="shared" si="59"/>
        <v>Ok</v>
      </c>
    </row>
    <row r="260" spans="1:18" x14ac:dyDescent="0.25">
      <c r="A260" s="21" t="s">
        <v>815</v>
      </c>
      <c r="B260" s="21" t="s">
        <v>236</v>
      </c>
      <c r="C260" s="160">
        <f t="shared" si="62"/>
        <v>197</v>
      </c>
      <c r="D260" s="160">
        <f t="shared" si="63"/>
        <v>253</v>
      </c>
      <c r="E260" s="160">
        <f t="shared" si="60"/>
        <v>223</v>
      </c>
      <c r="F260" s="97" t="str">
        <f t="shared" si="52"/>
        <v>pupil number197</v>
      </c>
      <c r="G260" s="160" t="str">
        <f t="shared" si="55"/>
        <v>CIP2268</v>
      </c>
      <c r="H260" s="21"/>
      <c r="I260" s="168"/>
      <c r="J260" s="21"/>
      <c r="K260" s="150" t="str">
        <f t="shared" si="56"/>
        <v>CIP2268</v>
      </c>
      <c r="L260" s="157">
        <f t="shared" si="57"/>
        <v>143</v>
      </c>
      <c r="M260" s="130">
        <f t="shared" si="58"/>
        <v>1564.47</v>
      </c>
      <c r="N260" s="134">
        <f t="shared" si="61"/>
        <v>23.776223776223802</v>
      </c>
      <c r="O260" s="130" t="s">
        <v>815</v>
      </c>
      <c r="P260" s="130" t="s">
        <v>658</v>
      </c>
      <c r="Q260" s="130" t="s">
        <v>236</v>
      </c>
      <c r="R260" s="160" t="str">
        <f t="shared" si="59"/>
        <v>Ok</v>
      </c>
    </row>
    <row r="261" spans="1:18" x14ac:dyDescent="0.25">
      <c r="A261" s="21" t="s">
        <v>815</v>
      </c>
      <c r="B261" s="21" t="s">
        <v>240</v>
      </c>
      <c r="C261" s="160">
        <f t="shared" si="62"/>
        <v>244</v>
      </c>
      <c r="D261" s="160">
        <f t="shared" si="63"/>
        <v>243</v>
      </c>
      <c r="E261" s="160">
        <f t="shared" si="60"/>
        <v>257</v>
      </c>
      <c r="F261" s="97" t="str">
        <f t="shared" si="52"/>
        <v>pupil number244</v>
      </c>
      <c r="G261" s="160" t="str">
        <f t="shared" si="55"/>
        <v>CIP2270</v>
      </c>
      <c r="H261" s="21"/>
      <c r="I261" s="168"/>
      <c r="J261" s="21"/>
      <c r="K261" s="150" t="str">
        <f t="shared" si="56"/>
        <v>CIP2270</v>
      </c>
      <c r="L261" s="157">
        <f t="shared" si="57"/>
        <v>271.83157894736843</v>
      </c>
      <c r="M261" s="130">
        <f t="shared" si="58"/>
        <v>1506.02</v>
      </c>
      <c r="N261" s="134">
        <f t="shared" si="61"/>
        <v>39.024390243902403</v>
      </c>
      <c r="O261" s="130" t="s">
        <v>815</v>
      </c>
      <c r="P261" s="130" t="s">
        <v>660</v>
      </c>
      <c r="Q261" s="130" t="s">
        <v>240</v>
      </c>
      <c r="R261" s="160" t="str">
        <f t="shared" si="59"/>
        <v>Ok</v>
      </c>
    </row>
    <row r="262" spans="1:18" x14ac:dyDescent="0.25">
      <c r="A262" s="21" t="s">
        <v>815</v>
      </c>
      <c r="B262" s="21" t="s">
        <v>58</v>
      </c>
      <c r="C262" s="160">
        <f t="shared" si="62"/>
        <v>120</v>
      </c>
      <c r="D262" s="160">
        <f t="shared" si="63"/>
        <v>106</v>
      </c>
      <c r="E262" s="160">
        <f t="shared" si="60"/>
        <v>145</v>
      </c>
      <c r="F262" s="97" t="str">
        <f t="shared" si="52"/>
        <v>pupil number120</v>
      </c>
      <c r="G262" s="160" t="str">
        <f t="shared" si="55"/>
        <v>CIP2051</v>
      </c>
      <c r="H262" s="21"/>
      <c r="I262" s="168"/>
      <c r="J262" s="21"/>
      <c r="K262" s="150" t="str">
        <f t="shared" si="56"/>
        <v>CIP2051</v>
      </c>
      <c r="L262" s="157">
        <f t="shared" si="57"/>
        <v>44</v>
      </c>
      <c r="M262" s="130">
        <f t="shared" si="58"/>
        <v>202.57</v>
      </c>
      <c r="N262" s="134">
        <f t="shared" si="61"/>
        <v>11.363636363636399</v>
      </c>
      <c r="O262" s="130" t="s">
        <v>815</v>
      </c>
      <c r="P262" s="130" t="s">
        <v>565</v>
      </c>
      <c r="Q262" s="130" t="s">
        <v>58</v>
      </c>
      <c r="R262" s="160" t="str">
        <f t="shared" si="59"/>
        <v>Ok</v>
      </c>
    </row>
    <row r="263" spans="1:18" x14ac:dyDescent="0.25">
      <c r="A263" s="21" t="s">
        <v>815</v>
      </c>
      <c r="B263" s="21" t="s">
        <v>98</v>
      </c>
      <c r="C263" s="160">
        <f t="shared" si="62"/>
        <v>216</v>
      </c>
      <c r="D263" s="160">
        <f t="shared" si="63"/>
        <v>224</v>
      </c>
      <c r="E263" s="160">
        <f t="shared" si="60"/>
        <v>134</v>
      </c>
      <c r="F263" s="97" t="str">
        <f t="shared" si="52"/>
        <v>pupil number216</v>
      </c>
      <c r="G263" s="160" t="str">
        <f t="shared" si="55"/>
        <v>CIP2092</v>
      </c>
      <c r="H263" s="21"/>
      <c r="I263" s="168"/>
      <c r="J263" s="21"/>
      <c r="K263" s="150" t="str">
        <f t="shared" si="56"/>
        <v>CIP2092</v>
      </c>
      <c r="L263" s="157">
        <f t="shared" si="57"/>
        <v>200</v>
      </c>
      <c r="M263" s="130">
        <f t="shared" si="58"/>
        <v>1207.3</v>
      </c>
      <c r="N263" s="134">
        <f t="shared" si="61"/>
        <v>9</v>
      </c>
      <c r="O263" s="130" t="s">
        <v>815</v>
      </c>
      <c r="P263" s="130" t="s">
        <v>585</v>
      </c>
      <c r="Q263" s="130" t="s">
        <v>98</v>
      </c>
      <c r="R263" s="160" t="str">
        <f t="shared" si="59"/>
        <v>Ok</v>
      </c>
    </row>
    <row r="264" spans="1:18" x14ac:dyDescent="0.25">
      <c r="A264" s="21" t="s">
        <v>815</v>
      </c>
      <c r="B264" s="21" t="s">
        <v>310</v>
      </c>
      <c r="C264" s="160">
        <f t="shared" si="62"/>
        <v>226</v>
      </c>
      <c r="D264" s="160">
        <f t="shared" si="63"/>
        <v>212</v>
      </c>
      <c r="E264" s="160">
        <f t="shared" si="60"/>
        <v>164</v>
      </c>
      <c r="F264" s="97" t="str">
        <f t="shared" si="52"/>
        <v>pupil number226</v>
      </c>
      <c r="G264" s="160" t="str">
        <f t="shared" si="55"/>
        <v>CIP2368</v>
      </c>
      <c r="H264" s="21"/>
      <c r="I264" s="168"/>
      <c r="J264" s="21"/>
      <c r="K264" s="150" t="str">
        <f t="shared" si="56"/>
        <v>CIP2368</v>
      </c>
      <c r="L264" s="157">
        <f t="shared" si="57"/>
        <v>212</v>
      </c>
      <c r="M264" s="130">
        <f t="shared" si="58"/>
        <v>1129.8600000000001</v>
      </c>
      <c r="N264" s="134">
        <f t="shared" si="61"/>
        <v>13.207547169811301</v>
      </c>
      <c r="O264" s="130" t="s">
        <v>815</v>
      </c>
      <c r="P264" s="130" t="s">
        <v>696</v>
      </c>
      <c r="Q264" s="130" t="s">
        <v>310</v>
      </c>
      <c r="R264" s="160" t="str">
        <f t="shared" si="59"/>
        <v>Ok</v>
      </c>
    </row>
    <row r="265" spans="1:18" x14ac:dyDescent="0.25">
      <c r="A265" s="21" t="s">
        <v>815</v>
      </c>
      <c r="B265" s="21" t="s">
        <v>437</v>
      </c>
      <c r="C265" s="160">
        <f t="shared" si="62"/>
        <v>113</v>
      </c>
      <c r="D265" s="160">
        <f t="shared" si="63"/>
        <v>122</v>
      </c>
      <c r="E265" s="160">
        <f t="shared" si="60"/>
        <v>201</v>
      </c>
      <c r="F265" s="97" t="str">
        <f t="shared" si="52"/>
        <v>pupil number113</v>
      </c>
      <c r="G265" s="160" t="str">
        <f t="shared" si="55"/>
        <v>CIP3099</v>
      </c>
      <c r="H265" s="21"/>
      <c r="I265" s="168"/>
      <c r="J265" s="21"/>
      <c r="K265" s="150" t="str">
        <f t="shared" si="56"/>
        <v>CIP3099</v>
      </c>
      <c r="L265" s="157">
        <f t="shared" si="57"/>
        <v>26</v>
      </c>
      <c r="M265" s="130">
        <f t="shared" si="58"/>
        <v>273.23</v>
      </c>
      <c r="N265" s="134">
        <f t="shared" si="61"/>
        <v>19.230769230769202</v>
      </c>
      <c r="O265" s="130" t="s">
        <v>815</v>
      </c>
      <c r="P265" s="130" t="s">
        <v>768</v>
      </c>
      <c r="Q265" s="130" t="s">
        <v>437</v>
      </c>
      <c r="R265" s="160" t="str">
        <f t="shared" si="59"/>
        <v>Ok</v>
      </c>
    </row>
    <row r="266" spans="1:18" x14ac:dyDescent="0.25">
      <c r="A266" s="21" t="s">
        <v>815</v>
      </c>
      <c r="B266" s="21" t="s">
        <v>499</v>
      </c>
      <c r="C266" s="160">
        <f t="shared" si="62"/>
        <v>153</v>
      </c>
      <c r="D266" s="160">
        <f t="shared" si="63"/>
        <v>146</v>
      </c>
      <c r="E266" s="160">
        <f t="shared" si="60"/>
        <v>216</v>
      </c>
      <c r="F266" s="97" t="str">
        <f t="shared" si="52"/>
        <v>pupil number153</v>
      </c>
      <c r="G266" s="160" t="str">
        <f t="shared" si="55"/>
        <v>CIP3540</v>
      </c>
      <c r="H266" s="21"/>
      <c r="I266" s="168"/>
      <c r="J266" s="21"/>
      <c r="K266" s="150" t="str">
        <f t="shared" si="56"/>
        <v>CIP3540</v>
      </c>
      <c r="L266" s="157">
        <f t="shared" si="57"/>
        <v>77</v>
      </c>
      <c r="M266" s="130">
        <f t="shared" si="58"/>
        <v>395.22</v>
      </c>
      <c r="N266" s="134">
        <f t="shared" si="61"/>
        <v>22.0779220779221</v>
      </c>
      <c r="O266" s="130" t="s">
        <v>815</v>
      </c>
      <c r="P266" s="130" t="s">
        <v>800</v>
      </c>
      <c r="Q266" s="130" t="s">
        <v>499</v>
      </c>
      <c r="R266" s="160" t="str">
        <f t="shared" si="59"/>
        <v>Ok</v>
      </c>
    </row>
    <row r="267" spans="1:18" x14ac:dyDescent="0.25">
      <c r="A267" s="160" t="s">
        <v>815</v>
      </c>
      <c r="C267" s="160"/>
      <c r="D267" s="160"/>
      <c r="E267" s="160"/>
      <c r="F267" s="97" t="str">
        <f t="shared" si="52"/>
        <v>pupil number</v>
      </c>
      <c r="G267" s="160"/>
      <c r="H267" s="21"/>
      <c r="I267" s="168"/>
      <c r="J267" s="21"/>
      <c r="K267" s="150"/>
      <c r="L267" s="157"/>
      <c r="M267" s="150"/>
      <c r="N267" s="134"/>
      <c r="O267" s="150"/>
      <c r="P267" s="150"/>
      <c r="Q267" s="150"/>
      <c r="R267" s="160"/>
    </row>
    <row r="268" spans="1:18" x14ac:dyDescent="0.25">
      <c r="C268" s="160"/>
      <c r="D268" s="160"/>
      <c r="E268" s="160"/>
      <c r="F268" s="97" t="str">
        <f t="shared" si="52"/>
        <v>pupil number</v>
      </c>
      <c r="G268" s="160"/>
      <c r="H268" s="21"/>
      <c r="I268" s="168"/>
      <c r="J268" s="21"/>
      <c r="K268" s="150"/>
      <c r="L268" s="157"/>
      <c r="M268" s="150"/>
      <c r="N268" s="134"/>
      <c r="O268" s="150"/>
      <c r="P268" s="150"/>
      <c r="Q268" s="150"/>
      <c r="R268" s="160"/>
    </row>
    <row r="269" spans="1:18" x14ac:dyDescent="0.25">
      <c r="C269" s="160"/>
      <c r="D269" s="160"/>
      <c r="E269" s="160"/>
      <c r="F269" s="97" t="str">
        <f t="shared" si="52"/>
        <v>pupil number</v>
      </c>
      <c r="G269" s="160"/>
      <c r="H269" s="21"/>
      <c r="I269" s="168"/>
      <c r="J269" s="21"/>
      <c r="K269" s="150"/>
      <c r="L269" s="157"/>
      <c r="M269" s="150"/>
      <c r="N269" s="134"/>
      <c r="O269" s="150"/>
      <c r="P269" s="150"/>
      <c r="Q269" s="150"/>
      <c r="R269" s="160"/>
    </row>
    <row r="270" spans="1:18" x14ac:dyDescent="0.25">
      <c r="C270" s="160"/>
      <c r="D270" s="160"/>
      <c r="E270" s="160"/>
      <c r="F270" s="97" t="str">
        <f t="shared" si="52"/>
        <v>pupil number</v>
      </c>
      <c r="G270" s="160"/>
      <c r="H270" s="21"/>
      <c r="I270" s="168"/>
      <c r="J270" s="21"/>
      <c r="K270" s="150"/>
      <c r="L270" s="157"/>
      <c r="M270" s="150"/>
      <c r="N270" s="134"/>
      <c r="O270" s="150"/>
      <c r="P270" s="150"/>
      <c r="Q270" s="150"/>
      <c r="R270" s="160"/>
    </row>
    <row r="271" spans="1:18" x14ac:dyDescent="0.25">
      <c r="C271" s="160"/>
      <c r="D271" s="160"/>
      <c r="E271" s="160"/>
      <c r="F271" s="97" t="str">
        <f t="shared" si="52"/>
        <v>pupil number</v>
      </c>
      <c r="G271" s="160"/>
      <c r="H271" s="21"/>
      <c r="I271" s="168"/>
      <c r="J271" s="21"/>
      <c r="K271" s="150"/>
      <c r="L271" s="157"/>
      <c r="M271" s="150"/>
      <c r="N271" s="134"/>
      <c r="O271" s="150"/>
      <c r="P271" s="150"/>
      <c r="Q271" s="150"/>
      <c r="R271" s="160"/>
    </row>
    <row r="272" spans="1:18" x14ac:dyDescent="0.25">
      <c r="C272" s="160"/>
      <c r="D272" s="160"/>
      <c r="E272" s="160"/>
      <c r="F272" s="97" t="str">
        <f t="shared" si="52"/>
        <v>pupil number</v>
      </c>
      <c r="G272" s="160"/>
      <c r="H272" s="21"/>
      <c r="I272" s="168"/>
      <c r="J272" s="21"/>
      <c r="K272" s="150"/>
      <c r="L272" s="157"/>
      <c r="M272" s="150"/>
      <c r="N272" s="134"/>
      <c r="O272" s="150"/>
      <c r="P272" s="150"/>
      <c r="Q272" s="150"/>
      <c r="R272" s="160"/>
    </row>
    <row r="273" spans="1:18" x14ac:dyDescent="0.25">
      <c r="C273" s="160"/>
      <c r="D273" s="160"/>
      <c r="E273" s="160"/>
      <c r="F273" s="97" t="str">
        <f t="shared" si="52"/>
        <v>pupil number</v>
      </c>
      <c r="G273" s="160"/>
      <c r="H273" s="21"/>
      <c r="I273" s="168"/>
      <c r="J273" s="21"/>
      <c r="K273" s="150"/>
      <c r="L273" s="157"/>
      <c r="M273" s="150"/>
      <c r="N273" s="134"/>
      <c r="O273" s="150"/>
      <c r="P273" s="150"/>
      <c r="Q273" s="150"/>
      <c r="R273" s="160"/>
    </row>
    <row r="274" spans="1:18" x14ac:dyDescent="0.25">
      <c r="A274" t="s">
        <v>816</v>
      </c>
      <c r="B274" t="s">
        <v>527</v>
      </c>
      <c r="C274" s="160">
        <f t="shared" ref="C274:C283" si="64">VLOOKUP(B274,number,4,FALSE)</f>
        <v>281</v>
      </c>
      <c r="D274" s="160">
        <f t="shared" ref="D274:D283" si="65">VLOOKUP(B274,floor,4,FALSE)</f>
        <v>281</v>
      </c>
      <c r="E274" s="160">
        <f t="shared" ref="E274:E283" si="66">VLOOKUP(B274,deprivation,5,FALSE)</f>
        <v>283</v>
      </c>
      <c r="F274" s="97" t="str">
        <f t="shared" si="52"/>
        <v>pupil number281</v>
      </c>
      <c r="G274" s="160" t="str">
        <f t="shared" ref="G274:G283" si="67">B274</f>
        <v>CIS4505</v>
      </c>
      <c r="H274" s="21"/>
      <c r="I274" s="168"/>
      <c r="J274" s="21"/>
      <c r="K274" s="150" t="str">
        <f t="shared" ref="K274:K283" si="68">G274</f>
        <v>CIS4505</v>
      </c>
      <c r="L274" s="157">
        <f t="shared" si="57"/>
        <v>830</v>
      </c>
      <c r="M274" s="130">
        <f t="shared" si="58"/>
        <v>8282</v>
      </c>
      <c r="N274" s="134">
        <f t="shared" ref="N274:N283" si="69">VLOOKUP(K274,deprivation,4,FALSE)</f>
        <v>17.612809315866098</v>
      </c>
      <c r="O274" s="130" t="s">
        <v>816</v>
      </c>
      <c r="P274" s="130" t="s">
        <v>947</v>
      </c>
      <c r="Q274" s="130" t="s">
        <v>527</v>
      </c>
      <c r="R274" s="160" t="str">
        <f t="shared" si="59"/>
        <v>Ok</v>
      </c>
    </row>
    <row r="275" spans="1:18" x14ac:dyDescent="0.25">
      <c r="A275" t="s">
        <v>816</v>
      </c>
      <c r="B275" t="s">
        <v>533</v>
      </c>
      <c r="C275" s="160">
        <f t="shared" si="64"/>
        <v>285</v>
      </c>
      <c r="D275" s="160">
        <f t="shared" si="65"/>
        <v>286</v>
      </c>
      <c r="E275" s="160">
        <f t="shared" si="66"/>
        <v>280</v>
      </c>
      <c r="F275" s="97" t="str">
        <f t="shared" si="52"/>
        <v>pupil number285</v>
      </c>
      <c r="G275" s="160" t="str">
        <f t="shared" si="67"/>
        <v>CIS5404</v>
      </c>
      <c r="H275" s="21"/>
      <c r="I275" s="168"/>
      <c r="J275" s="21"/>
      <c r="K275" s="150" t="str">
        <f t="shared" si="68"/>
        <v>CIS5404</v>
      </c>
      <c r="L275" s="157">
        <f t="shared" si="57"/>
        <v>1224</v>
      </c>
      <c r="M275" s="130">
        <f t="shared" si="58"/>
        <v>13667.4</v>
      </c>
      <c r="N275" s="134">
        <f t="shared" si="69"/>
        <v>13.753581661891101</v>
      </c>
      <c r="O275" s="130" t="s">
        <v>816</v>
      </c>
      <c r="P275" s="130" t="s">
        <v>954</v>
      </c>
      <c r="Q275" s="130" t="s">
        <v>533</v>
      </c>
      <c r="R275" s="160" t="str">
        <f t="shared" si="59"/>
        <v>Ok</v>
      </c>
    </row>
    <row r="276" spans="1:18" x14ac:dyDescent="0.25">
      <c r="A276" t="s">
        <v>816</v>
      </c>
      <c r="B276" t="s">
        <v>531</v>
      </c>
      <c r="C276" s="160">
        <f t="shared" si="64"/>
        <v>284</v>
      </c>
      <c r="D276" s="160">
        <f t="shared" si="65"/>
        <v>284</v>
      </c>
      <c r="E276" s="160">
        <f t="shared" si="66"/>
        <v>285</v>
      </c>
      <c r="F276" s="97" t="str">
        <f t="shared" si="52"/>
        <v>pupil number284</v>
      </c>
      <c r="G276" s="160" t="str">
        <f t="shared" si="67"/>
        <v>CIS4510</v>
      </c>
      <c r="H276" s="21"/>
      <c r="I276" s="168"/>
      <c r="J276" s="21"/>
      <c r="K276" s="150" t="str">
        <f t="shared" si="68"/>
        <v>CIS4510</v>
      </c>
      <c r="L276" s="157">
        <f t="shared" si="57"/>
        <v>1044</v>
      </c>
      <c r="M276" s="130">
        <f t="shared" si="58"/>
        <v>12923.89</v>
      </c>
      <c r="N276" s="134">
        <f t="shared" si="69"/>
        <v>21.271929824561401</v>
      </c>
      <c r="O276" s="130" t="s">
        <v>816</v>
      </c>
      <c r="P276" s="130" t="s">
        <v>951</v>
      </c>
      <c r="Q276" s="130" t="s">
        <v>531</v>
      </c>
      <c r="R276" s="160" t="str">
        <f t="shared" si="59"/>
        <v>Ok</v>
      </c>
    </row>
    <row r="277" spans="1:18" x14ac:dyDescent="0.25">
      <c r="A277" t="s">
        <v>816</v>
      </c>
      <c r="B277" t="s">
        <v>517</v>
      </c>
      <c r="C277" s="160">
        <f t="shared" si="64"/>
        <v>283</v>
      </c>
      <c r="D277" s="160">
        <f t="shared" si="65"/>
        <v>282</v>
      </c>
      <c r="E277" s="160">
        <f t="shared" si="66"/>
        <v>281</v>
      </c>
      <c r="F277" s="97" t="str">
        <f t="shared" si="52"/>
        <v>pupil number283</v>
      </c>
      <c r="G277" s="160" t="str">
        <f t="shared" si="67"/>
        <v>CIS4019</v>
      </c>
      <c r="H277" s="21"/>
      <c r="I277" s="168"/>
      <c r="J277" s="21"/>
      <c r="K277" s="150" t="str">
        <f t="shared" si="68"/>
        <v>CIS4019</v>
      </c>
      <c r="L277" s="157">
        <f t="shared" si="57"/>
        <v>950</v>
      </c>
      <c r="M277" s="130">
        <f t="shared" si="58"/>
        <v>8319.9699999999993</v>
      </c>
      <c r="N277" s="134">
        <f t="shared" si="69"/>
        <v>15.6842105263158</v>
      </c>
      <c r="O277" s="130" t="s">
        <v>816</v>
      </c>
      <c r="P277" s="130" t="s">
        <v>950</v>
      </c>
      <c r="Q277" s="130" t="s">
        <v>517</v>
      </c>
      <c r="R277" s="160" t="str">
        <f t="shared" si="59"/>
        <v>Ok</v>
      </c>
    </row>
    <row r="278" spans="1:18" x14ac:dyDescent="0.25">
      <c r="A278" t="s">
        <v>816</v>
      </c>
      <c r="B278" t="s">
        <v>529</v>
      </c>
      <c r="C278" s="160">
        <f t="shared" si="64"/>
        <v>287</v>
      </c>
      <c r="D278" s="160">
        <f t="shared" si="65"/>
        <v>285</v>
      </c>
      <c r="E278" s="160">
        <f t="shared" si="66"/>
        <v>279</v>
      </c>
      <c r="F278" s="97" t="str">
        <f t="shared" si="52"/>
        <v>pupil number287</v>
      </c>
      <c r="G278" s="160" t="str">
        <f t="shared" si="67"/>
        <v>CIS4509</v>
      </c>
      <c r="H278" s="21"/>
      <c r="I278" s="168"/>
      <c r="J278" s="21"/>
      <c r="K278" s="150" t="str">
        <f t="shared" si="68"/>
        <v>CIS4509</v>
      </c>
      <c r="L278" s="157">
        <f t="shared" si="57"/>
        <v>1884</v>
      </c>
      <c r="M278" s="130">
        <f t="shared" si="58"/>
        <v>13237.58</v>
      </c>
      <c r="N278" s="134">
        <f t="shared" si="69"/>
        <v>13.202614379085</v>
      </c>
      <c r="O278" s="130" t="s">
        <v>816</v>
      </c>
      <c r="P278" s="130" t="s">
        <v>956</v>
      </c>
      <c r="Q278" s="130" t="s">
        <v>529</v>
      </c>
      <c r="R278" s="160" t="str">
        <f t="shared" si="59"/>
        <v>Ok</v>
      </c>
    </row>
    <row r="279" spans="1:18" x14ac:dyDescent="0.25">
      <c r="A279" t="s">
        <v>816</v>
      </c>
      <c r="B279" t="s">
        <v>535</v>
      </c>
      <c r="C279" s="160">
        <f t="shared" si="64"/>
        <v>286</v>
      </c>
      <c r="D279" s="160">
        <f t="shared" si="65"/>
        <v>283</v>
      </c>
      <c r="E279" s="160">
        <f t="shared" si="66"/>
        <v>278</v>
      </c>
      <c r="F279" s="97" t="str">
        <f t="shared" si="52"/>
        <v>pupil number286</v>
      </c>
      <c r="G279" s="160" t="str">
        <f t="shared" si="67"/>
        <v>CIS5411</v>
      </c>
      <c r="H279" s="21"/>
      <c r="I279" s="168"/>
      <c r="J279" s="21"/>
      <c r="K279" s="150" t="str">
        <f t="shared" si="68"/>
        <v>CIS5411</v>
      </c>
      <c r="L279" s="157">
        <f t="shared" si="57"/>
        <v>1353</v>
      </c>
      <c r="M279" s="130">
        <f t="shared" si="58"/>
        <v>12058.27</v>
      </c>
      <c r="N279" s="134">
        <f t="shared" si="69"/>
        <v>9.6188747731397495</v>
      </c>
      <c r="O279" s="130" t="s">
        <v>816</v>
      </c>
      <c r="P279" s="130" t="s">
        <v>955</v>
      </c>
      <c r="Q279" s="130" t="s">
        <v>535</v>
      </c>
      <c r="R279" s="160" t="str">
        <f t="shared" si="59"/>
        <v>Ok</v>
      </c>
    </row>
    <row r="280" spans="1:18" x14ac:dyDescent="0.25">
      <c r="A280" t="s">
        <v>816</v>
      </c>
      <c r="B280" t="s">
        <v>519</v>
      </c>
      <c r="C280" s="160">
        <f t="shared" si="64"/>
        <v>280</v>
      </c>
      <c r="D280" s="160">
        <f t="shared" si="65"/>
        <v>279</v>
      </c>
      <c r="E280" s="160">
        <f t="shared" si="66"/>
        <v>282</v>
      </c>
      <c r="F280" s="97" t="str">
        <f t="shared" si="52"/>
        <v>pupil number280</v>
      </c>
      <c r="G280" s="160" t="str">
        <f t="shared" si="67"/>
        <v>CIS4057</v>
      </c>
      <c r="H280" s="21"/>
      <c r="I280" s="168"/>
      <c r="J280" s="21"/>
      <c r="K280" s="150" t="str">
        <f t="shared" si="68"/>
        <v>CIS4057</v>
      </c>
      <c r="L280" s="157">
        <f t="shared" si="57"/>
        <v>610</v>
      </c>
      <c r="M280" s="130">
        <f t="shared" si="58"/>
        <v>7463.4800000000005</v>
      </c>
      <c r="N280" s="134">
        <f t="shared" si="69"/>
        <v>17.0491803278689</v>
      </c>
      <c r="O280" s="130" t="s">
        <v>816</v>
      </c>
      <c r="P280" s="130" t="s">
        <v>946</v>
      </c>
      <c r="Q280" s="130" t="s">
        <v>519</v>
      </c>
      <c r="R280" s="160" t="str">
        <f t="shared" si="59"/>
        <v>Ok</v>
      </c>
    </row>
    <row r="281" spans="1:18" x14ac:dyDescent="0.25">
      <c r="A281" t="s">
        <v>816</v>
      </c>
      <c r="B281" t="s">
        <v>525</v>
      </c>
      <c r="C281" s="160">
        <f t="shared" si="64"/>
        <v>279</v>
      </c>
      <c r="D281" s="160">
        <f t="shared" si="65"/>
        <v>277</v>
      </c>
      <c r="E281" s="160">
        <f t="shared" si="66"/>
        <v>287</v>
      </c>
      <c r="F281" s="97" t="str">
        <f t="shared" ref="F281:F284" si="70">"pupil number"&amp;C281</f>
        <v>pupil number279</v>
      </c>
      <c r="G281" s="160" t="str">
        <f t="shared" si="67"/>
        <v>CIS4195</v>
      </c>
      <c r="H281" s="21"/>
      <c r="I281" s="168"/>
      <c r="J281" s="21"/>
      <c r="K281" s="150" t="str">
        <f t="shared" si="68"/>
        <v>CIS4195</v>
      </c>
      <c r="L281" s="157">
        <f t="shared" si="57"/>
        <v>574</v>
      </c>
      <c r="M281" s="130">
        <f t="shared" ref="M281:M283" si="71">VLOOKUP(K281,floor,3,FALSE)</f>
        <v>5492.74</v>
      </c>
      <c r="N281" s="134">
        <f t="shared" si="69"/>
        <v>44.599303135888505</v>
      </c>
      <c r="O281" s="130" t="s">
        <v>816</v>
      </c>
      <c r="P281" s="130" t="s">
        <v>944</v>
      </c>
      <c r="Q281" s="130" t="s">
        <v>525</v>
      </c>
      <c r="R281" s="160" t="str">
        <f t="shared" si="59"/>
        <v>Ok</v>
      </c>
    </row>
    <row r="282" spans="1:18" x14ac:dyDescent="0.25">
      <c r="A282" t="s">
        <v>816</v>
      </c>
      <c r="B282" t="s">
        <v>523</v>
      </c>
      <c r="C282" s="160">
        <f t="shared" si="64"/>
        <v>278</v>
      </c>
      <c r="D282" s="160">
        <f t="shared" si="65"/>
        <v>280</v>
      </c>
      <c r="E282" s="160">
        <f t="shared" si="66"/>
        <v>286</v>
      </c>
      <c r="F282" s="97" t="str">
        <f t="shared" si="70"/>
        <v>pupil number278</v>
      </c>
      <c r="G282" s="160" t="str">
        <f t="shared" si="67"/>
        <v>CIS4192</v>
      </c>
      <c r="H282" s="21"/>
      <c r="I282" s="168"/>
      <c r="J282" s="21"/>
      <c r="K282" s="150" t="str">
        <f t="shared" si="68"/>
        <v>CIS4192</v>
      </c>
      <c r="L282" s="157">
        <f t="shared" si="57"/>
        <v>475</v>
      </c>
      <c r="M282" s="130">
        <f t="shared" si="71"/>
        <v>7899.12</v>
      </c>
      <c r="N282" s="134">
        <f t="shared" si="69"/>
        <v>38.526315789473699</v>
      </c>
      <c r="O282" s="130" t="s">
        <v>816</v>
      </c>
      <c r="P282" s="130" t="s">
        <v>945</v>
      </c>
      <c r="Q282" s="130" t="s">
        <v>523</v>
      </c>
      <c r="R282" s="160" t="str">
        <f t="shared" si="59"/>
        <v>Ok</v>
      </c>
    </row>
    <row r="283" spans="1:18" x14ac:dyDescent="0.25">
      <c r="A283" t="s">
        <v>816</v>
      </c>
      <c r="B283" t="s">
        <v>521</v>
      </c>
      <c r="C283" s="160">
        <f t="shared" si="64"/>
        <v>282</v>
      </c>
      <c r="D283" s="160">
        <f t="shared" si="65"/>
        <v>278</v>
      </c>
      <c r="E283" s="160">
        <f t="shared" si="66"/>
        <v>284</v>
      </c>
      <c r="F283" s="97" t="str">
        <f t="shared" si="70"/>
        <v>pupil number282</v>
      </c>
      <c r="G283" s="160" t="str">
        <f t="shared" si="67"/>
        <v>CIS4173</v>
      </c>
      <c r="H283" s="21"/>
      <c r="I283" s="168"/>
      <c r="J283" s="21"/>
      <c r="K283" s="150" t="str">
        <f t="shared" si="68"/>
        <v>CIS4173</v>
      </c>
      <c r="L283" s="157">
        <f>VLOOKUP(K283,number,3,FALSE)</f>
        <v>833</v>
      </c>
      <c r="M283" s="130">
        <f t="shared" si="71"/>
        <v>6198.39</v>
      </c>
      <c r="N283" s="134">
        <f t="shared" si="69"/>
        <v>19.9279711884754</v>
      </c>
      <c r="O283" s="130" t="s">
        <v>816</v>
      </c>
      <c r="P283" s="130" t="s">
        <v>949</v>
      </c>
      <c r="Q283" s="130" t="s">
        <v>521</v>
      </c>
      <c r="R283" s="160" t="str">
        <f t="shared" si="59"/>
        <v>Ok</v>
      </c>
    </row>
    <row r="284" spans="1:18" x14ac:dyDescent="0.25">
      <c r="A284" t="s">
        <v>816</v>
      </c>
      <c r="C284" s="160"/>
      <c r="D284" s="160"/>
      <c r="E284" s="160"/>
      <c r="F284" s="97" t="str">
        <f t="shared" si="70"/>
        <v>pupil number</v>
      </c>
      <c r="G284" s="160"/>
      <c r="H284" s="21"/>
      <c r="I284" s="168"/>
      <c r="J284" s="21"/>
      <c r="K284" s="130"/>
      <c r="L284" s="158"/>
      <c r="M284" s="130"/>
      <c r="N284" s="130"/>
      <c r="O284" s="130"/>
      <c r="P284" s="130"/>
      <c r="Q284" s="130"/>
    </row>
    <row r="285" spans="1:18" x14ac:dyDescent="0.25">
      <c r="D285" s="160"/>
      <c r="E285" s="160"/>
      <c r="F285" s="97"/>
      <c r="G285" s="160"/>
      <c r="H285" s="21"/>
      <c r="I285" s="168"/>
      <c r="J285" s="21"/>
      <c r="K285" s="130"/>
      <c r="L285" s="158"/>
      <c r="M285" s="130"/>
      <c r="N285" s="130"/>
      <c r="O285" s="130"/>
      <c r="P285" s="130"/>
      <c r="Q285" s="130"/>
    </row>
    <row r="286" spans="1:18" x14ac:dyDescent="0.25">
      <c r="D286" s="160"/>
      <c r="E286" s="160"/>
      <c r="F286" s="97"/>
      <c r="G286" s="160"/>
      <c r="H286" s="21"/>
      <c r="I286" s="168"/>
      <c r="J286" s="21"/>
      <c r="K286" s="130"/>
      <c r="L286" s="158"/>
      <c r="M286" s="130"/>
      <c r="N286" s="130"/>
      <c r="O286" s="130"/>
      <c r="P286" s="130"/>
      <c r="Q286" s="130"/>
    </row>
    <row r="287" spans="1:18" x14ac:dyDescent="0.25">
      <c r="F287" s="97"/>
      <c r="G287" s="160"/>
      <c r="H287" s="21"/>
      <c r="I287" s="21"/>
      <c r="J287" s="21"/>
    </row>
    <row r="288" spans="1:18" x14ac:dyDescent="0.25">
      <c r="F288" s="97"/>
      <c r="G288" s="160"/>
      <c r="H288" s="21"/>
      <c r="I288" s="21"/>
      <c r="J288" s="21"/>
    </row>
    <row r="289" spans="6:18" x14ac:dyDescent="0.25">
      <c r="F289" s="97" t="str">
        <f t="shared" ref="F289:F352" si="72">"floor area m2"&amp;D3</f>
        <v>floor area m235</v>
      </c>
      <c r="G289" s="160" t="s">
        <v>294</v>
      </c>
      <c r="H289" s="21"/>
      <c r="I289" s="21"/>
      <c r="J289" s="21"/>
    </row>
    <row r="290" spans="6:18" x14ac:dyDescent="0.25">
      <c r="F290" s="97" t="str">
        <f t="shared" si="72"/>
        <v>floor area m229</v>
      </c>
      <c r="G290" s="160" t="s">
        <v>100</v>
      </c>
      <c r="H290" s="21"/>
      <c r="I290" s="21"/>
      <c r="J290" s="21"/>
    </row>
    <row r="291" spans="6:18" x14ac:dyDescent="0.25">
      <c r="F291" s="97" t="str">
        <f t="shared" si="72"/>
        <v>floor area m232</v>
      </c>
      <c r="G291" s="160" t="s">
        <v>52</v>
      </c>
      <c r="H291" s="21"/>
      <c r="I291" s="21"/>
      <c r="J291" s="21"/>
    </row>
    <row r="292" spans="6:18" x14ac:dyDescent="0.25">
      <c r="F292" s="97" t="str">
        <f t="shared" si="72"/>
        <v>floor area m24</v>
      </c>
      <c r="G292" s="160" t="s">
        <v>343</v>
      </c>
      <c r="H292" s="21"/>
      <c r="I292" s="21"/>
      <c r="J292" s="21"/>
    </row>
    <row r="293" spans="6:18" x14ac:dyDescent="0.25">
      <c r="F293" s="97" t="str">
        <f t="shared" si="72"/>
        <v>floor area m212</v>
      </c>
      <c r="G293" s="160" t="s">
        <v>204</v>
      </c>
      <c r="H293" s="21"/>
      <c r="I293" s="21"/>
      <c r="J293" s="21"/>
    </row>
    <row r="294" spans="6:18" x14ac:dyDescent="0.25">
      <c r="F294" s="97" t="str">
        <f t="shared" si="72"/>
        <v>floor area m236</v>
      </c>
      <c r="G294" s="160" t="s">
        <v>272</v>
      </c>
      <c r="H294" s="21"/>
      <c r="I294" s="21"/>
      <c r="J294" s="21"/>
      <c r="R294" s="144"/>
    </row>
    <row r="295" spans="6:18" x14ac:dyDescent="0.25">
      <c r="F295" s="97" t="str">
        <f t="shared" si="72"/>
        <v>floor area m233</v>
      </c>
      <c r="G295" s="160" t="s">
        <v>70</v>
      </c>
      <c r="H295" s="21"/>
      <c r="I295" s="21"/>
      <c r="J295" s="21"/>
      <c r="R295" s="144"/>
    </row>
    <row r="296" spans="6:18" x14ac:dyDescent="0.25">
      <c r="F296" s="97" t="str">
        <f t="shared" si="72"/>
        <v>floor area m238</v>
      </c>
      <c r="G296" s="160" t="s">
        <v>142</v>
      </c>
      <c r="H296" s="21"/>
      <c r="I296" s="21"/>
      <c r="J296" s="21"/>
      <c r="R296" s="144"/>
    </row>
    <row r="297" spans="6:18" x14ac:dyDescent="0.25">
      <c r="F297" s="97" t="str">
        <f t="shared" si="72"/>
        <v>floor area m242</v>
      </c>
      <c r="G297" s="160" t="s">
        <v>82</v>
      </c>
      <c r="R297" s="144"/>
    </row>
    <row r="298" spans="6:18" x14ac:dyDescent="0.25">
      <c r="F298" s="97" t="str">
        <f t="shared" si="72"/>
        <v>floor area m21</v>
      </c>
      <c r="G298" s="160" t="s">
        <v>74</v>
      </c>
      <c r="R298" s="144"/>
    </row>
    <row r="299" spans="6:18" x14ac:dyDescent="0.25">
      <c r="F299" s="97" t="str">
        <f t="shared" si="72"/>
        <v>floor area m214</v>
      </c>
      <c r="G299" s="160" t="s">
        <v>292</v>
      </c>
      <c r="R299" s="144"/>
    </row>
    <row r="300" spans="6:18" x14ac:dyDescent="0.25">
      <c r="F300" s="97" t="str">
        <f t="shared" si="72"/>
        <v>floor area m27</v>
      </c>
      <c r="G300" s="160" t="s">
        <v>383</v>
      </c>
      <c r="R300" s="144"/>
    </row>
    <row r="301" spans="6:18" x14ac:dyDescent="0.25">
      <c r="F301" s="97" t="str">
        <f t="shared" si="72"/>
        <v>floor area m244</v>
      </c>
      <c r="G301" s="160" t="s">
        <v>136</v>
      </c>
      <c r="R301" s="144"/>
    </row>
    <row r="302" spans="6:18" x14ac:dyDescent="0.25">
      <c r="F302" s="97" t="str">
        <f t="shared" si="72"/>
        <v>floor area m247</v>
      </c>
      <c r="G302" s="160" t="s">
        <v>361</v>
      </c>
      <c r="R302" s="144"/>
    </row>
    <row r="303" spans="6:18" x14ac:dyDescent="0.25">
      <c r="F303" s="97" t="str">
        <f t="shared" si="72"/>
        <v>floor area m23</v>
      </c>
      <c r="G303" s="160" t="s">
        <v>445</v>
      </c>
    </row>
    <row r="304" spans="6:18" x14ac:dyDescent="0.25">
      <c r="F304" s="97" t="str">
        <f t="shared" si="72"/>
        <v>floor area m213</v>
      </c>
      <c r="G304" s="160" t="s">
        <v>18</v>
      </c>
    </row>
    <row r="305" spans="6:9" x14ac:dyDescent="0.25">
      <c r="F305" s="97" t="str">
        <f t="shared" si="72"/>
        <v>floor area m239</v>
      </c>
      <c r="G305" s="160" t="s">
        <v>96</v>
      </c>
    </row>
    <row r="306" spans="6:9" x14ac:dyDescent="0.25">
      <c r="F306" s="97" t="str">
        <f t="shared" si="72"/>
        <v>floor area m245</v>
      </c>
      <c r="G306" s="160" t="s">
        <v>308</v>
      </c>
    </row>
    <row r="307" spans="6:9" x14ac:dyDescent="0.25">
      <c r="F307" s="97" t="str">
        <f t="shared" si="72"/>
        <v>floor area m227</v>
      </c>
      <c r="G307" s="160" t="s">
        <v>300</v>
      </c>
    </row>
    <row r="308" spans="6:9" x14ac:dyDescent="0.25">
      <c r="F308" s="97" t="str">
        <f t="shared" si="72"/>
        <v>floor area m246</v>
      </c>
      <c r="G308" s="160" t="s">
        <v>262</v>
      </c>
    </row>
    <row r="309" spans="6:9" x14ac:dyDescent="0.25">
      <c r="F309" s="97" t="str">
        <f t="shared" si="72"/>
        <v>floor area m220</v>
      </c>
      <c r="G309" s="160" t="s">
        <v>64</v>
      </c>
    </row>
    <row r="310" spans="6:9" x14ac:dyDescent="0.25">
      <c r="F310" s="97" t="str">
        <f t="shared" si="72"/>
        <v>floor area m216</v>
      </c>
      <c r="G310" s="160" t="s">
        <v>290</v>
      </c>
    </row>
    <row r="311" spans="6:9" x14ac:dyDescent="0.25">
      <c r="F311" s="97" t="str">
        <f t="shared" si="72"/>
        <v>floor area m225</v>
      </c>
      <c r="G311" s="160" t="s">
        <v>284</v>
      </c>
    </row>
    <row r="312" spans="6:9" x14ac:dyDescent="0.25">
      <c r="F312" s="97" t="str">
        <f t="shared" si="72"/>
        <v>floor area m237</v>
      </c>
      <c r="G312" s="160" t="s">
        <v>144</v>
      </c>
    </row>
    <row r="313" spans="6:9" x14ac:dyDescent="0.25">
      <c r="F313" s="97" t="str">
        <f t="shared" si="72"/>
        <v>floor area m231</v>
      </c>
      <c r="G313" s="160" t="s">
        <v>148</v>
      </c>
    </row>
    <row r="314" spans="6:9" x14ac:dyDescent="0.25">
      <c r="F314" s="97" t="str">
        <f t="shared" si="72"/>
        <v>floor area m234</v>
      </c>
      <c r="G314" s="160" t="s">
        <v>192</v>
      </c>
    </row>
    <row r="315" spans="6:9" x14ac:dyDescent="0.25">
      <c r="F315" s="97" t="str">
        <f t="shared" si="72"/>
        <v>floor area m219</v>
      </c>
      <c r="G315" s="160" t="s">
        <v>385</v>
      </c>
    </row>
    <row r="316" spans="6:9" x14ac:dyDescent="0.25">
      <c r="F316" s="97" t="str">
        <f t="shared" si="72"/>
        <v>floor area m222</v>
      </c>
      <c r="G316" s="160" t="s">
        <v>316</v>
      </c>
      <c r="I316" s="13"/>
    </row>
    <row r="317" spans="6:9" x14ac:dyDescent="0.25">
      <c r="F317" s="97" t="str">
        <f t="shared" si="72"/>
        <v>floor area m223</v>
      </c>
      <c r="G317" s="160" t="s">
        <v>302</v>
      </c>
    </row>
    <row r="318" spans="6:9" x14ac:dyDescent="0.25">
      <c r="F318" s="97" t="str">
        <f t="shared" si="72"/>
        <v>floor area m211</v>
      </c>
      <c r="G318" s="160" t="s">
        <v>318</v>
      </c>
    </row>
    <row r="319" spans="6:9" x14ac:dyDescent="0.25">
      <c r="F319" s="97" t="str">
        <f t="shared" si="72"/>
        <v>floor area m22</v>
      </c>
      <c r="G319" s="160" t="s">
        <v>126</v>
      </c>
    </row>
    <row r="320" spans="6:9" x14ac:dyDescent="0.25">
      <c r="F320" s="97" t="str">
        <f t="shared" si="72"/>
        <v>floor area m228</v>
      </c>
      <c r="G320" s="160" t="s">
        <v>168</v>
      </c>
    </row>
    <row r="321" spans="6:7" x14ac:dyDescent="0.25">
      <c r="F321" s="97" t="str">
        <f t="shared" si="72"/>
        <v>floor area m26</v>
      </c>
      <c r="G321" s="160" t="s">
        <v>276</v>
      </c>
    </row>
    <row r="322" spans="6:7" x14ac:dyDescent="0.25">
      <c r="F322" s="97" t="str">
        <f t="shared" si="72"/>
        <v>floor area m241</v>
      </c>
      <c r="G322" s="160" t="s">
        <v>222</v>
      </c>
    </row>
    <row r="323" spans="6:7" x14ac:dyDescent="0.25">
      <c r="F323" s="97" t="str">
        <f t="shared" si="72"/>
        <v>floor area m29</v>
      </c>
      <c r="G323" s="160" t="s">
        <v>485</v>
      </c>
    </row>
    <row r="324" spans="6:7" x14ac:dyDescent="0.25">
      <c r="F324" s="97" t="str">
        <f t="shared" si="72"/>
        <v>floor area m240</v>
      </c>
      <c r="G324" s="160" t="s">
        <v>270</v>
      </c>
    </row>
    <row r="325" spans="6:7" x14ac:dyDescent="0.25">
      <c r="F325" s="97" t="str">
        <f t="shared" si="72"/>
        <v>floor area m230</v>
      </c>
      <c r="G325" s="160" t="s">
        <v>154</v>
      </c>
    </row>
    <row r="326" spans="6:7" x14ac:dyDescent="0.25">
      <c r="F326" s="97" t="str">
        <f t="shared" si="72"/>
        <v>floor area m218</v>
      </c>
      <c r="G326" s="160" t="s">
        <v>22</v>
      </c>
    </row>
    <row r="327" spans="6:7" x14ac:dyDescent="0.25">
      <c r="F327" s="97" t="str">
        <f t="shared" si="72"/>
        <v>floor area m226</v>
      </c>
      <c r="G327" s="160" t="s">
        <v>190</v>
      </c>
    </row>
    <row r="328" spans="6:7" x14ac:dyDescent="0.25">
      <c r="F328" s="97" t="str">
        <f t="shared" si="72"/>
        <v>floor area m224</v>
      </c>
      <c r="G328" s="160" t="s">
        <v>212</v>
      </c>
    </row>
    <row r="329" spans="6:7" x14ac:dyDescent="0.25">
      <c r="F329" s="97" t="str">
        <f t="shared" si="72"/>
        <v>floor area m243</v>
      </c>
      <c r="G329" s="160" t="s">
        <v>256</v>
      </c>
    </row>
    <row r="330" spans="6:7" x14ac:dyDescent="0.25">
      <c r="F330" s="97" t="str">
        <f t="shared" si="72"/>
        <v>floor area m215</v>
      </c>
      <c r="G330" s="160" t="s">
        <v>335</v>
      </c>
    </row>
    <row r="331" spans="6:7" x14ac:dyDescent="0.25">
      <c r="F331" s="97" t="str">
        <f t="shared" si="72"/>
        <v>floor area m217</v>
      </c>
      <c r="G331" s="160" t="s">
        <v>228</v>
      </c>
    </row>
    <row r="332" spans="6:7" x14ac:dyDescent="0.25">
      <c r="F332" s="97" t="str">
        <f t="shared" si="72"/>
        <v>floor area m25</v>
      </c>
      <c r="G332" s="160" t="s">
        <v>232</v>
      </c>
    </row>
    <row r="333" spans="6:7" x14ac:dyDescent="0.25">
      <c r="F333" s="97" t="str">
        <f t="shared" si="72"/>
        <v>floor area m28</v>
      </c>
      <c r="G333" s="160" t="s">
        <v>439</v>
      </c>
    </row>
    <row r="334" spans="6:7" x14ac:dyDescent="0.25">
      <c r="F334" s="97" t="str">
        <f t="shared" si="72"/>
        <v>floor area m210</v>
      </c>
      <c r="G334" s="160" t="s">
        <v>246</v>
      </c>
    </row>
    <row r="335" spans="6:7" x14ac:dyDescent="0.25">
      <c r="F335" s="97" t="str">
        <f t="shared" si="72"/>
        <v>floor area m221</v>
      </c>
      <c r="G335" s="160" t="s">
        <v>250</v>
      </c>
    </row>
    <row r="336" spans="6:7" x14ac:dyDescent="0.25">
      <c r="F336" s="97" t="str">
        <f t="shared" si="72"/>
        <v>floor area m2</v>
      </c>
      <c r="G336" s="160"/>
    </row>
    <row r="337" spans="6:12" x14ac:dyDescent="0.25">
      <c r="F337" s="97" t="str">
        <f t="shared" si="72"/>
        <v>floor area m2</v>
      </c>
      <c r="G337" s="160"/>
    </row>
    <row r="338" spans="6:12" s="160" customFormat="1" x14ac:dyDescent="0.25">
      <c r="F338" s="97" t="str">
        <f t="shared" si="72"/>
        <v>floor area m2</v>
      </c>
      <c r="L338" s="6"/>
    </row>
    <row r="339" spans="6:12" s="160" customFormat="1" x14ac:dyDescent="0.25">
      <c r="F339" s="97" t="str">
        <f t="shared" si="72"/>
        <v>floor area m2</v>
      </c>
      <c r="L339" s="6"/>
    </row>
    <row r="340" spans="6:12" s="160" customFormat="1" x14ac:dyDescent="0.25">
      <c r="F340" s="97" t="str">
        <f t="shared" si="72"/>
        <v>floor area m2</v>
      </c>
      <c r="L340" s="6"/>
    </row>
    <row r="341" spans="6:12" s="160" customFormat="1" x14ac:dyDescent="0.25">
      <c r="F341" s="97" t="str">
        <f t="shared" si="72"/>
        <v>floor area m2</v>
      </c>
      <c r="L341" s="6"/>
    </row>
    <row r="342" spans="6:12" s="160" customFormat="1" x14ac:dyDescent="0.25">
      <c r="F342" s="97" t="str">
        <f t="shared" si="72"/>
        <v>floor area m2</v>
      </c>
      <c r="L342" s="6"/>
    </row>
    <row r="343" spans="6:12" s="160" customFormat="1" x14ac:dyDescent="0.25">
      <c r="F343" s="97" t="str">
        <f t="shared" si="72"/>
        <v>floor area m2</v>
      </c>
      <c r="L343" s="6"/>
    </row>
    <row r="344" spans="6:12" x14ac:dyDescent="0.25">
      <c r="F344" s="97" t="str">
        <f t="shared" si="72"/>
        <v>floor area m262</v>
      </c>
      <c r="G344" s="160" t="s">
        <v>451</v>
      </c>
    </row>
    <row r="345" spans="6:12" x14ac:dyDescent="0.25">
      <c r="F345" s="97" t="str">
        <f t="shared" si="72"/>
        <v>floor area m259</v>
      </c>
      <c r="G345" s="160" t="s">
        <v>54</v>
      </c>
    </row>
    <row r="346" spans="6:12" x14ac:dyDescent="0.25">
      <c r="F346" s="97" t="str">
        <f t="shared" si="72"/>
        <v>floor area m274</v>
      </c>
      <c r="G346" s="160" t="s">
        <v>298</v>
      </c>
    </row>
    <row r="347" spans="6:12" x14ac:dyDescent="0.25">
      <c r="F347" s="97" t="str">
        <f t="shared" si="72"/>
        <v>floor area m272</v>
      </c>
      <c r="G347" s="160" t="s">
        <v>68</v>
      </c>
    </row>
    <row r="348" spans="6:12" x14ac:dyDescent="0.25">
      <c r="F348" s="97" t="str">
        <f t="shared" si="72"/>
        <v>floor area m271</v>
      </c>
      <c r="G348" s="160" t="s">
        <v>254</v>
      </c>
    </row>
    <row r="349" spans="6:12" x14ac:dyDescent="0.25">
      <c r="F349" s="97" t="str">
        <f t="shared" si="72"/>
        <v>floor area m278</v>
      </c>
      <c r="G349" s="160" t="s">
        <v>80</v>
      </c>
    </row>
    <row r="350" spans="6:12" x14ac:dyDescent="0.25">
      <c r="F350" s="97" t="str">
        <f t="shared" si="72"/>
        <v>floor area m291</v>
      </c>
      <c r="G350" s="160" t="s">
        <v>134</v>
      </c>
    </row>
    <row r="351" spans="6:12" x14ac:dyDescent="0.25">
      <c r="F351" s="97" t="str">
        <f t="shared" si="72"/>
        <v>floor area m279</v>
      </c>
      <c r="G351" s="160" t="s">
        <v>110</v>
      </c>
    </row>
    <row r="352" spans="6:12" x14ac:dyDescent="0.25">
      <c r="F352" s="97" t="str">
        <f t="shared" si="72"/>
        <v>floor area m258</v>
      </c>
      <c r="G352" s="160" t="s">
        <v>84</v>
      </c>
    </row>
    <row r="353" spans="6:7" x14ac:dyDescent="0.25">
      <c r="F353" s="97" t="str">
        <f t="shared" ref="F353:F416" si="73">"floor area m2"&amp;D67</f>
        <v>floor area m282</v>
      </c>
      <c r="G353" s="160" t="s">
        <v>94</v>
      </c>
    </row>
    <row r="354" spans="6:7" x14ac:dyDescent="0.25">
      <c r="F354" s="97" t="str">
        <f t="shared" si="73"/>
        <v>floor area m276</v>
      </c>
      <c r="G354" s="160" t="s">
        <v>349</v>
      </c>
    </row>
    <row r="355" spans="6:7" x14ac:dyDescent="0.25">
      <c r="F355" s="97" t="str">
        <f t="shared" si="73"/>
        <v>floor area m288</v>
      </c>
      <c r="G355" s="160" t="s">
        <v>206</v>
      </c>
    </row>
    <row r="356" spans="6:7" x14ac:dyDescent="0.25">
      <c r="F356" s="97" t="str">
        <f t="shared" si="73"/>
        <v>floor area m283</v>
      </c>
      <c r="G356" s="160" t="s">
        <v>138</v>
      </c>
    </row>
    <row r="357" spans="6:7" x14ac:dyDescent="0.25">
      <c r="F357" s="97" t="str">
        <f t="shared" si="73"/>
        <v>floor area m270</v>
      </c>
      <c r="G357" s="160" t="s">
        <v>140</v>
      </c>
    </row>
    <row r="358" spans="6:7" x14ac:dyDescent="0.25">
      <c r="F358" s="97" t="str">
        <f t="shared" si="73"/>
        <v>floor area m281</v>
      </c>
      <c r="G358" s="160" t="s">
        <v>152</v>
      </c>
    </row>
    <row r="359" spans="6:7" x14ac:dyDescent="0.25">
      <c r="F359" s="97" t="str">
        <f t="shared" si="73"/>
        <v>floor area m290</v>
      </c>
      <c r="G359" s="160" t="s">
        <v>260</v>
      </c>
    </row>
    <row r="360" spans="6:7" x14ac:dyDescent="0.25">
      <c r="F360" s="97" t="str">
        <f t="shared" si="73"/>
        <v>floor area m287</v>
      </c>
      <c r="G360" s="160" t="s">
        <v>146</v>
      </c>
    </row>
    <row r="361" spans="6:7" x14ac:dyDescent="0.25">
      <c r="F361" s="97" t="str">
        <f t="shared" si="73"/>
        <v>floor area m265</v>
      </c>
      <c r="G361" s="160" t="s">
        <v>16</v>
      </c>
    </row>
    <row r="362" spans="6:7" x14ac:dyDescent="0.25">
      <c r="F362" s="97" t="str">
        <f t="shared" si="73"/>
        <v>floor area m261</v>
      </c>
      <c r="G362" s="160" t="s">
        <v>124</v>
      </c>
    </row>
    <row r="363" spans="6:7" x14ac:dyDescent="0.25">
      <c r="F363" s="97" t="str">
        <f t="shared" si="73"/>
        <v>floor area m277</v>
      </c>
      <c r="G363" s="160" t="s">
        <v>166</v>
      </c>
    </row>
    <row r="364" spans="6:7" x14ac:dyDescent="0.25">
      <c r="F364" s="97" t="str">
        <f t="shared" si="73"/>
        <v>floor area m267</v>
      </c>
      <c r="G364" s="160" t="s">
        <v>387</v>
      </c>
    </row>
    <row r="365" spans="6:7" x14ac:dyDescent="0.25">
      <c r="F365" s="97" t="str">
        <f t="shared" si="73"/>
        <v>floor area m289</v>
      </c>
      <c r="G365" s="160" t="s">
        <v>220</v>
      </c>
    </row>
    <row r="366" spans="6:7" x14ac:dyDescent="0.25">
      <c r="F366" s="97" t="str">
        <f t="shared" si="73"/>
        <v>floor area m275</v>
      </c>
      <c r="G366" s="160" t="s">
        <v>288</v>
      </c>
    </row>
    <row r="367" spans="6:7" x14ac:dyDescent="0.25">
      <c r="F367" s="97" t="str">
        <f t="shared" si="73"/>
        <v>floor area m273</v>
      </c>
      <c r="G367" s="160" t="s">
        <v>286</v>
      </c>
    </row>
    <row r="368" spans="6:7" x14ac:dyDescent="0.25">
      <c r="F368" s="97" t="str">
        <f t="shared" si="73"/>
        <v>floor area m286</v>
      </c>
      <c r="G368" s="160" t="s">
        <v>280</v>
      </c>
    </row>
    <row r="369" spans="6:12" x14ac:dyDescent="0.25">
      <c r="F369" s="97" t="str">
        <f t="shared" si="73"/>
        <v>floor area m292</v>
      </c>
      <c r="G369" s="160" t="s">
        <v>188</v>
      </c>
    </row>
    <row r="370" spans="6:12" x14ac:dyDescent="0.25">
      <c r="F370" s="97" t="str">
        <f t="shared" si="73"/>
        <v>floor area m284</v>
      </c>
      <c r="G370" s="160" t="s">
        <v>258</v>
      </c>
    </row>
    <row r="371" spans="6:12" x14ac:dyDescent="0.25">
      <c r="F371" s="97" t="str">
        <f t="shared" si="73"/>
        <v>floor area m266</v>
      </c>
      <c r="G371" s="160" t="s">
        <v>449</v>
      </c>
    </row>
    <row r="372" spans="6:12" x14ac:dyDescent="0.25">
      <c r="F372" s="97" t="str">
        <f t="shared" si="73"/>
        <v>floor area m264</v>
      </c>
      <c r="G372" s="160" t="s">
        <v>210</v>
      </c>
    </row>
    <row r="373" spans="6:12" x14ac:dyDescent="0.25">
      <c r="F373" s="97" t="str">
        <f t="shared" si="73"/>
        <v>floor area m269</v>
      </c>
      <c r="G373" s="160" t="s">
        <v>306</v>
      </c>
    </row>
    <row r="374" spans="6:12" x14ac:dyDescent="0.25">
      <c r="F374" s="97" t="str">
        <f t="shared" si="73"/>
        <v>floor area m263</v>
      </c>
      <c r="G374" s="160" t="s">
        <v>226</v>
      </c>
    </row>
    <row r="375" spans="6:12" x14ac:dyDescent="0.25">
      <c r="F375" s="97" t="str">
        <f t="shared" si="73"/>
        <v>floor area m260</v>
      </c>
      <c r="G375" s="160" t="s">
        <v>230</v>
      </c>
    </row>
    <row r="376" spans="6:12" x14ac:dyDescent="0.25">
      <c r="F376" s="97" t="str">
        <f t="shared" si="73"/>
        <v>floor area m268</v>
      </c>
      <c r="G376" s="160" t="s">
        <v>244</v>
      </c>
    </row>
    <row r="377" spans="6:12" x14ac:dyDescent="0.25">
      <c r="F377" s="97" t="str">
        <f t="shared" si="73"/>
        <v>floor area m280</v>
      </c>
      <c r="G377" s="160" t="s">
        <v>20</v>
      </c>
    </row>
    <row r="378" spans="6:12" x14ac:dyDescent="0.25">
      <c r="F378" s="97" t="str">
        <f t="shared" si="73"/>
        <v>floor area m285</v>
      </c>
      <c r="G378" s="160" t="s">
        <v>441</v>
      </c>
    </row>
    <row r="379" spans="6:12" x14ac:dyDescent="0.25">
      <c r="F379" s="97" t="str">
        <f t="shared" si="73"/>
        <v>floor area m2</v>
      </c>
      <c r="G379" s="160"/>
    </row>
    <row r="380" spans="6:12" x14ac:dyDescent="0.25">
      <c r="F380" s="97" t="str">
        <f t="shared" si="73"/>
        <v>floor area m2</v>
      </c>
      <c r="G380" s="160"/>
    </row>
    <row r="381" spans="6:12" s="160" customFormat="1" x14ac:dyDescent="0.25">
      <c r="F381" s="97" t="str">
        <f t="shared" si="73"/>
        <v>floor area m2</v>
      </c>
      <c r="L381" s="6"/>
    </row>
    <row r="382" spans="6:12" s="160" customFormat="1" x14ac:dyDescent="0.25">
      <c r="F382" s="97" t="str">
        <f t="shared" si="73"/>
        <v>floor area m2</v>
      </c>
      <c r="L382" s="6"/>
    </row>
    <row r="383" spans="6:12" s="160" customFormat="1" x14ac:dyDescent="0.25">
      <c r="F383" s="97" t="str">
        <f t="shared" si="73"/>
        <v>floor area m2</v>
      </c>
      <c r="L383" s="6"/>
    </row>
    <row r="384" spans="6:12" s="160" customFormat="1" x14ac:dyDescent="0.25">
      <c r="F384" s="97" t="str">
        <f t="shared" si="73"/>
        <v>floor area m2</v>
      </c>
      <c r="L384" s="6"/>
    </row>
    <row r="385" spans="6:7" x14ac:dyDescent="0.25">
      <c r="F385" s="97" t="str">
        <f t="shared" si="73"/>
        <v>floor area m2251</v>
      </c>
      <c r="G385" s="160" t="s">
        <v>268</v>
      </c>
    </row>
    <row r="386" spans="6:7" x14ac:dyDescent="0.25">
      <c r="F386" s="97" t="str">
        <f t="shared" si="73"/>
        <v>floor area m2136</v>
      </c>
      <c r="G386" s="160" t="s">
        <v>327</v>
      </c>
    </row>
    <row r="387" spans="6:7" x14ac:dyDescent="0.25">
      <c r="F387" s="97" t="str">
        <f t="shared" si="73"/>
        <v>floor area m2245</v>
      </c>
      <c r="G387" s="160" t="s">
        <v>186</v>
      </c>
    </row>
    <row r="388" spans="6:7" x14ac:dyDescent="0.25">
      <c r="F388" s="97" t="str">
        <f t="shared" si="73"/>
        <v>floor area m2200</v>
      </c>
      <c r="G388" s="160" t="s">
        <v>218</v>
      </c>
    </row>
    <row r="389" spans="6:7" x14ac:dyDescent="0.25">
      <c r="F389" s="97" t="str">
        <f t="shared" si="73"/>
        <v>floor area m2214</v>
      </c>
      <c r="G389" s="160" t="s">
        <v>32</v>
      </c>
    </row>
    <row r="390" spans="6:7" x14ac:dyDescent="0.25">
      <c r="F390" s="97" t="str">
        <f t="shared" si="73"/>
        <v>floor area m2196</v>
      </c>
      <c r="G390" s="160" t="s">
        <v>34</v>
      </c>
    </row>
    <row r="391" spans="6:7" x14ac:dyDescent="0.25">
      <c r="F391" s="97" t="str">
        <f t="shared" si="73"/>
        <v>floor area m2163</v>
      </c>
      <c r="G391" s="160" t="s">
        <v>38</v>
      </c>
    </row>
    <row r="392" spans="6:7" x14ac:dyDescent="0.25">
      <c r="F392" s="97" t="str">
        <f t="shared" si="73"/>
        <v>floor area m2197</v>
      </c>
      <c r="G392" s="160" t="s">
        <v>40</v>
      </c>
    </row>
    <row r="393" spans="6:7" x14ac:dyDescent="0.25">
      <c r="F393" s="97" t="str">
        <f t="shared" si="73"/>
        <v>floor area m2131</v>
      </c>
      <c r="G393" s="160" t="s">
        <v>337</v>
      </c>
    </row>
    <row r="394" spans="6:7" x14ac:dyDescent="0.25">
      <c r="F394" s="97" t="str">
        <f t="shared" si="73"/>
        <v>floor area m2176</v>
      </c>
      <c r="G394" s="160" t="s">
        <v>339</v>
      </c>
    </row>
    <row r="395" spans="6:7" x14ac:dyDescent="0.25">
      <c r="F395" s="97" t="str">
        <f t="shared" si="73"/>
        <v>floor area m2263</v>
      </c>
      <c r="G395" s="160" t="s">
        <v>505</v>
      </c>
    </row>
    <row r="396" spans="6:7" x14ac:dyDescent="0.25">
      <c r="F396" s="97" t="str">
        <f t="shared" si="73"/>
        <v>floor area m2254</v>
      </c>
      <c r="G396" s="160" t="s">
        <v>325</v>
      </c>
    </row>
    <row r="397" spans="6:7" x14ac:dyDescent="0.25">
      <c r="F397" s="97" t="str">
        <f t="shared" si="73"/>
        <v>floor area m2113</v>
      </c>
      <c r="G397" s="160" t="s">
        <v>377</v>
      </c>
    </row>
    <row r="398" spans="6:7" x14ac:dyDescent="0.25">
      <c r="F398" s="97" t="str">
        <f t="shared" si="73"/>
        <v>floor area m2208</v>
      </c>
      <c r="G398" s="160" t="s">
        <v>42</v>
      </c>
    </row>
    <row r="399" spans="6:7" x14ac:dyDescent="0.25">
      <c r="F399" s="97" t="str">
        <f t="shared" si="73"/>
        <v>floor area m2145</v>
      </c>
      <c r="G399" s="160" t="s">
        <v>483</v>
      </c>
    </row>
    <row r="400" spans="6:7" x14ac:dyDescent="0.25">
      <c r="F400" s="97" t="str">
        <f t="shared" si="73"/>
        <v>floor area m2117</v>
      </c>
      <c r="G400" s="160" t="s">
        <v>341</v>
      </c>
    </row>
    <row r="401" spans="6:7" x14ac:dyDescent="0.25">
      <c r="F401" s="97" t="str">
        <f t="shared" si="73"/>
        <v>floor area m2158</v>
      </c>
      <c r="G401" s="160" t="s">
        <v>345</v>
      </c>
    </row>
    <row r="402" spans="6:7" x14ac:dyDescent="0.25">
      <c r="F402" s="97" t="str">
        <f t="shared" si="73"/>
        <v>floor area m2238</v>
      </c>
      <c r="G402" s="160" t="s">
        <v>36</v>
      </c>
    </row>
    <row r="403" spans="6:7" x14ac:dyDescent="0.25">
      <c r="F403" s="97" t="str">
        <f t="shared" si="73"/>
        <v>floor area m2264</v>
      </c>
      <c r="G403" s="160" t="s">
        <v>26</v>
      </c>
    </row>
    <row r="404" spans="6:7" x14ac:dyDescent="0.25">
      <c r="F404" s="97" t="str">
        <f t="shared" si="73"/>
        <v>floor area m2120</v>
      </c>
      <c r="G404" s="160" t="s">
        <v>60</v>
      </c>
    </row>
    <row r="405" spans="6:7" x14ac:dyDescent="0.25">
      <c r="F405" s="97" t="str">
        <f t="shared" si="73"/>
        <v>floor area m2149</v>
      </c>
      <c r="G405" s="160" t="s">
        <v>347</v>
      </c>
    </row>
    <row r="406" spans="6:7" x14ac:dyDescent="0.25">
      <c r="F406" s="97" t="str">
        <f t="shared" si="73"/>
        <v>floor area m2260</v>
      </c>
      <c r="G406" s="160" t="s">
        <v>50</v>
      </c>
    </row>
    <row r="407" spans="6:7" x14ac:dyDescent="0.25">
      <c r="F407" s="97" t="str">
        <f t="shared" si="73"/>
        <v>floor area m2229</v>
      </c>
      <c r="G407" s="160" t="s">
        <v>198</v>
      </c>
    </row>
    <row r="408" spans="6:7" x14ac:dyDescent="0.25">
      <c r="F408" s="97" t="str">
        <f t="shared" si="73"/>
        <v>floor area m2244</v>
      </c>
      <c r="G408" s="160" t="s">
        <v>66</v>
      </c>
    </row>
    <row r="409" spans="6:7" x14ac:dyDescent="0.25">
      <c r="F409" s="97" t="str">
        <f t="shared" si="73"/>
        <v>floor area m2171</v>
      </c>
      <c r="G409" s="160" t="s">
        <v>76</v>
      </c>
    </row>
    <row r="410" spans="6:7" x14ac:dyDescent="0.25">
      <c r="F410" s="97" t="str">
        <f t="shared" si="73"/>
        <v>floor area m2221</v>
      </c>
      <c r="G410" s="160" t="s">
        <v>459</v>
      </c>
    </row>
    <row r="411" spans="6:7" x14ac:dyDescent="0.25">
      <c r="F411" s="97" t="str">
        <f t="shared" si="73"/>
        <v>floor area m2109</v>
      </c>
      <c r="G411" s="160" t="s">
        <v>465</v>
      </c>
    </row>
    <row r="412" spans="6:7" x14ac:dyDescent="0.25">
      <c r="F412" s="97" t="str">
        <f t="shared" si="73"/>
        <v>floor area m2160</v>
      </c>
      <c r="G412" s="160" t="s">
        <v>351</v>
      </c>
    </row>
    <row r="413" spans="6:7" x14ac:dyDescent="0.25">
      <c r="F413" s="97" t="str">
        <f t="shared" si="73"/>
        <v>floor area m2269</v>
      </c>
      <c r="G413" s="160" t="s">
        <v>30</v>
      </c>
    </row>
    <row r="414" spans="6:7" x14ac:dyDescent="0.25">
      <c r="F414" s="97" t="str">
        <f t="shared" si="73"/>
        <v>floor area m2186</v>
      </c>
      <c r="G414" s="160" t="s">
        <v>461</v>
      </c>
    </row>
    <row r="415" spans="6:7" x14ac:dyDescent="0.25">
      <c r="F415" s="97" t="str">
        <f t="shared" si="73"/>
        <v>floor area m2219</v>
      </c>
      <c r="G415" s="160" t="s">
        <v>515</v>
      </c>
    </row>
    <row r="416" spans="6:7" x14ac:dyDescent="0.25">
      <c r="F416" s="97" t="str">
        <f t="shared" si="73"/>
        <v>floor area m2166</v>
      </c>
      <c r="G416" s="160" t="s">
        <v>453</v>
      </c>
    </row>
    <row r="417" spans="6:7" x14ac:dyDescent="0.25">
      <c r="F417" s="97" t="str">
        <f t="shared" ref="F417:F480" si="74">"floor area m2"&amp;D131</f>
        <v>floor area m2135</v>
      </c>
      <c r="G417" s="160" t="s">
        <v>355</v>
      </c>
    </row>
    <row r="418" spans="6:7" x14ac:dyDescent="0.25">
      <c r="F418" s="97" t="str">
        <f t="shared" si="74"/>
        <v>floor area m2259</v>
      </c>
      <c r="G418" s="160" t="s">
        <v>463</v>
      </c>
    </row>
    <row r="419" spans="6:7" x14ac:dyDescent="0.25">
      <c r="F419" s="97" t="str">
        <f t="shared" si="74"/>
        <v>floor area m2225</v>
      </c>
      <c r="G419" s="160" t="s">
        <v>128</v>
      </c>
    </row>
    <row r="420" spans="6:7" x14ac:dyDescent="0.25">
      <c r="F420" s="97" t="str">
        <f t="shared" si="74"/>
        <v>floor area m2191</v>
      </c>
      <c r="G420" s="160" t="s">
        <v>357</v>
      </c>
    </row>
    <row r="421" spans="6:7" x14ac:dyDescent="0.25">
      <c r="F421" s="97" t="str">
        <f t="shared" si="74"/>
        <v>floor area m2133</v>
      </c>
      <c r="G421" s="160" t="s">
        <v>443</v>
      </c>
    </row>
    <row r="422" spans="6:7" x14ac:dyDescent="0.25">
      <c r="F422" s="97" t="str">
        <f t="shared" si="74"/>
        <v>floor area m2168</v>
      </c>
      <c r="G422" s="160" t="s">
        <v>401</v>
      </c>
    </row>
    <row r="423" spans="6:7" x14ac:dyDescent="0.25">
      <c r="F423" s="97" t="str">
        <f t="shared" si="74"/>
        <v>floor area m2161</v>
      </c>
      <c r="G423" s="160" t="s">
        <v>86</v>
      </c>
    </row>
    <row r="424" spans="6:7" x14ac:dyDescent="0.25">
      <c r="F424" s="97" t="str">
        <f t="shared" si="74"/>
        <v>floor area m2155</v>
      </c>
      <c r="G424" s="160" t="s">
        <v>56</v>
      </c>
    </row>
    <row r="425" spans="6:7" x14ac:dyDescent="0.25">
      <c r="F425" s="97" t="str">
        <f t="shared" si="74"/>
        <v>floor area m2265</v>
      </c>
      <c r="G425" s="160" t="s">
        <v>274</v>
      </c>
    </row>
    <row r="426" spans="6:7" x14ac:dyDescent="0.25">
      <c r="F426" s="97" t="str">
        <f t="shared" si="74"/>
        <v>floor area m2220</v>
      </c>
      <c r="G426" s="160" t="s">
        <v>162</v>
      </c>
    </row>
    <row r="427" spans="6:7" x14ac:dyDescent="0.25">
      <c r="F427" s="97" t="str">
        <f t="shared" si="74"/>
        <v>floor area m2235</v>
      </c>
      <c r="G427" s="160" t="s">
        <v>242</v>
      </c>
    </row>
    <row r="428" spans="6:7" x14ac:dyDescent="0.25">
      <c r="F428" s="97" t="str">
        <f t="shared" si="74"/>
        <v>floor area m2185</v>
      </c>
      <c r="G428" s="160" t="s">
        <v>469</v>
      </c>
    </row>
    <row r="429" spans="6:7" x14ac:dyDescent="0.25">
      <c r="F429" s="97" t="str">
        <f t="shared" si="74"/>
        <v>floor area m2183</v>
      </c>
      <c r="G429" s="160" t="s">
        <v>475</v>
      </c>
    </row>
    <row r="430" spans="6:7" x14ac:dyDescent="0.25">
      <c r="F430" s="97" t="str">
        <f t="shared" si="74"/>
        <v>floor area m2157</v>
      </c>
      <c r="G430" s="160" t="s">
        <v>353</v>
      </c>
    </row>
    <row r="431" spans="6:7" x14ac:dyDescent="0.25">
      <c r="F431" s="97" t="str">
        <f t="shared" si="74"/>
        <v>floor area m2173</v>
      </c>
      <c r="G431" s="160" t="s">
        <v>90</v>
      </c>
    </row>
    <row r="432" spans="6:7" x14ac:dyDescent="0.25">
      <c r="F432" s="97" t="str">
        <f t="shared" si="74"/>
        <v>floor area m2207</v>
      </c>
      <c r="G432" s="160" t="s">
        <v>92</v>
      </c>
    </row>
    <row r="433" spans="6:7" x14ac:dyDescent="0.25">
      <c r="F433" s="97" t="str">
        <f t="shared" si="74"/>
        <v>floor area m2223</v>
      </c>
      <c r="G433" s="160" t="s">
        <v>214</v>
      </c>
    </row>
    <row r="434" spans="6:7" x14ac:dyDescent="0.25">
      <c r="F434" s="97" t="str">
        <f t="shared" si="74"/>
        <v>floor area m2240</v>
      </c>
      <c r="G434" s="160" t="s">
        <v>296</v>
      </c>
    </row>
    <row r="435" spans="6:7" x14ac:dyDescent="0.25">
      <c r="F435" s="97" t="str">
        <f t="shared" si="74"/>
        <v>floor area m2110</v>
      </c>
      <c r="G435" s="160" t="s">
        <v>375</v>
      </c>
    </row>
    <row r="436" spans="6:7" x14ac:dyDescent="0.25">
      <c r="F436" s="97" t="str">
        <f t="shared" si="74"/>
        <v>floor area m2213</v>
      </c>
      <c r="G436" s="160" t="s">
        <v>471</v>
      </c>
    </row>
    <row r="437" spans="6:7" x14ac:dyDescent="0.25">
      <c r="F437" s="97" t="str">
        <f t="shared" si="74"/>
        <v>floor area m2111</v>
      </c>
      <c r="G437" s="160" t="s">
        <v>359</v>
      </c>
    </row>
    <row r="438" spans="6:7" x14ac:dyDescent="0.25">
      <c r="F438" s="97" t="str">
        <f t="shared" si="74"/>
        <v>floor area m2167</v>
      </c>
      <c r="G438" s="160" t="s">
        <v>108</v>
      </c>
    </row>
    <row r="439" spans="6:7" x14ac:dyDescent="0.25">
      <c r="F439" s="97" t="str">
        <f t="shared" si="74"/>
        <v>floor area m2115</v>
      </c>
      <c r="G439" s="160" t="s">
        <v>363</v>
      </c>
    </row>
    <row r="440" spans="6:7" x14ac:dyDescent="0.25">
      <c r="F440" s="97" t="str">
        <f t="shared" si="74"/>
        <v>floor area m2255</v>
      </c>
      <c r="G440" s="160" t="s">
        <v>112</v>
      </c>
    </row>
    <row r="441" spans="6:7" x14ac:dyDescent="0.25">
      <c r="F441" s="97" t="str">
        <f t="shared" si="74"/>
        <v>floor area m2190</v>
      </c>
      <c r="G441" s="160" t="s">
        <v>278</v>
      </c>
    </row>
    <row r="442" spans="6:7" x14ac:dyDescent="0.25">
      <c r="F442" s="97" t="str">
        <f t="shared" si="74"/>
        <v>floor area m2156</v>
      </c>
      <c r="G442" s="160" t="s">
        <v>365</v>
      </c>
    </row>
    <row r="443" spans="6:7" x14ac:dyDescent="0.25">
      <c r="F443" s="97" t="str">
        <f t="shared" si="74"/>
        <v>floor area m2234</v>
      </c>
      <c r="G443" s="160" t="s">
        <v>513</v>
      </c>
    </row>
    <row r="444" spans="6:7" x14ac:dyDescent="0.25">
      <c r="F444" s="97" t="str">
        <f t="shared" si="74"/>
        <v>floor area m2194</v>
      </c>
      <c r="G444" s="160" t="s">
        <v>116</v>
      </c>
    </row>
    <row r="445" spans="6:7" x14ac:dyDescent="0.25">
      <c r="F445" s="97" t="str">
        <f t="shared" si="74"/>
        <v>floor area m2241</v>
      </c>
      <c r="G445" s="160" t="s">
        <v>62</v>
      </c>
    </row>
    <row r="446" spans="6:7" x14ac:dyDescent="0.25">
      <c r="F446" s="97" t="str">
        <f t="shared" si="74"/>
        <v>floor area m2188</v>
      </c>
      <c r="G446" s="160" t="s">
        <v>467</v>
      </c>
    </row>
    <row r="447" spans="6:7" x14ac:dyDescent="0.25">
      <c r="F447" s="97" t="str">
        <f t="shared" si="74"/>
        <v>floor area m2162</v>
      </c>
      <c r="G447" s="160" t="s">
        <v>238</v>
      </c>
    </row>
    <row r="448" spans="6:7" x14ac:dyDescent="0.25">
      <c r="F448" s="97" t="str">
        <f t="shared" si="74"/>
        <v>floor area m2226</v>
      </c>
      <c r="G448" s="160" t="s">
        <v>28</v>
      </c>
    </row>
    <row r="449" spans="6:7" x14ac:dyDescent="0.25">
      <c r="F449" s="97" t="e">
        <f t="shared" si="74"/>
        <v>#N/A</v>
      </c>
      <c r="G449" s="160" t="s">
        <v>156</v>
      </c>
    </row>
    <row r="450" spans="6:7" x14ac:dyDescent="0.25">
      <c r="F450" s="97" t="str">
        <f t="shared" si="74"/>
        <v>floor area m2228</v>
      </c>
      <c r="G450" s="160" t="s">
        <v>120</v>
      </c>
    </row>
    <row r="451" spans="6:7" x14ac:dyDescent="0.25">
      <c r="F451" s="97" t="str">
        <f t="shared" si="74"/>
        <v>floor area m2121</v>
      </c>
      <c r="G451" s="160" t="s">
        <v>371</v>
      </c>
    </row>
    <row r="452" spans="6:7" x14ac:dyDescent="0.25">
      <c r="F452" s="97" t="str">
        <f t="shared" si="74"/>
        <v>floor area m2138</v>
      </c>
      <c r="G452" s="160" t="s">
        <v>114</v>
      </c>
    </row>
    <row r="453" spans="6:7" x14ac:dyDescent="0.25">
      <c r="F453" s="97" t="str">
        <f t="shared" si="74"/>
        <v>floor area m2233</v>
      </c>
      <c r="G453" s="160" t="s">
        <v>264</v>
      </c>
    </row>
    <row r="454" spans="6:7" x14ac:dyDescent="0.25">
      <c r="F454" s="97" t="str">
        <f t="shared" si="74"/>
        <v>floor area m2261</v>
      </c>
      <c r="G454" s="160" t="s">
        <v>72</v>
      </c>
    </row>
    <row r="455" spans="6:7" x14ac:dyDescent="0.25">
      <c r="F455" s="97" t="str">
        <f t="shared" si="74"/>
        <v>floor area m2144</v>
      </c>
      <c r="G455" s="160" t="s">
        <v>379</v>
      </c>
    </row>
    <row r="456" spans="6:7" x14ac:dyDescent="0.25">
      <c r="F456" s="97" t="str">
        <f t="shared" si="74"/>
        <v>floor area m2172</v>
      </c>
      <c r="G456" s="160" t="s">
        <v>381</v>
      </c>
    </row>
    <row r="457" spans="6:7" x14ac:dyDescent="0.25">
      <c r="F457" s="97" t="str">
        <f t="shared" si="74"/>
        <v>floor area m2198</v>
      </c>
      <c r="G457" s="160" t="s">
        <v>477</v>
      </c>
    </row>
    <row r="458" spans="6:7" x14ac:dyDescent="0.25">
      <c r="F458" s="97" t="str">
        <f t="shared" si="74"/>
        <v>floor area m2210</v>
      </c>
      <c r="G458" s="160" t="s">
        <v>122</v>
      </c>
    </row>
    <row r="459" spans="6:7" x14ac:dyDescent="0.25">
      <c r="F459" s="97" t="str">
        <f t="shared" si="74"/>
        <v>floor area m2206</v>
      </c>
      <c r="G459" s="160" t="s">
        <v>320</v>
      </c>
    </row>
    <row r="460" spans="6:7" x14ac:dyDescent="0.25">
      <c r="F460" s="97" t="str">
        <f t="shared" si="74"/>
        <v>floor area m2217</v>
      </c>
      <c r="G460" s="160" t="s">
        <v>282</v>
      </c>
    </row>
    <row r="461" spans="6:7" x14ac:dyDescent="0.25">
      <c r="F461" s="97" t="str">
        <f t="shared" si="74"/>
        <v>floor area m2230</v>
      </c>
      <c r="G461" s="160" t="s">
        <v>333</v>
      </c>
    </row>
    <row r="462" spans="6:7" x14ac:dyDescent="0.25">
      <c r="F462" s="97" t="str">
        <f t="shared" si="74"/>
        <v>floor area m2267</v>
      </c>
      <c r="G462" s="160" t="s">
        <v>266</v>
      </c>
    </row>
    <row r="463" spans="6:7" x14ac:dyDescent="0.25">
      <c r="F463" s="97" t="str">
        <f t="shared" si="74"/>
        <v>floor area m2258</v>
      </c>
      <c r="G463" s="160" t="s">
        <v>78</v>
      </c>
    </row>
    <row r="464" spans="6:7" x14ac:dyDescent="0.25">
      <c r="F464" s="97" t="str">
        <f t="shared" si="74"/>
        <v>floor area m2148</v>
      </c>
      <c r="G464" s="160" t="s">
        <v>132</v>
      </c>
    </row>
    <row r="465" spans="6:7" x14ac:dyDescent="0.25">
      <c r="F465" s="97" t="str">
        <f t="shared" si="74"/>
        <v>floor area m2143</v>
      </c>
      <c r="G465" s="160" t="s">
        <v>389</v>
      </c>
    </row>
    <row r="466" spans="6:7" x14ac:dyDescent="0.25">
      <c r="F466" s="97" t="str">
        <f t="shared" si="74"/>
        <v>floor area m2187</v>
      </c>
      <c r="G466" s="160" t="s">
        <v>391</v>
      </c>
    </row>
    <row r="467" spans="6:7" x14ac:dyDescent="0.25">
      <c r="F467" s="97" t="str">
        <f t="shared" si="74"/>
        <v>floor area m2242</v>
      </c>
      <c r="G467" s="160" t="s">
        <v>304</v>
      </c>
    </row>
    <row r="468" spans="6:7" x14ac:dyDescent="0.25">
      <c r="F468" s="97" t="str">
        <f t="shared" si="74"/>
        <v>floor area m2114</v>
      </c>
      <c r="G468" s="160" t="s">
        <v>393</v>
      </c>
    </row>
    <row r="469" spans="6:7" x14ac:dyDescent="0.25">
      <c r="F469" s="97" t="str">
        <f t="shared" si="74"/>
        <v>floor area m2116</v>
      </c>
      <c r="G469" s="160" t="s">
        <v>395</v>
      </c>
    </row>
    <row r="470" spans="6:7" x14ac:dyDescent="0.25">
      <c r="F470" s="97" t="str">
        <f t="shared" si="74"/>
        <v>floor area m2132</v>
      </c>
      <c r="G470" s="160" t="s">
        <v>397</v>
      </c>
    </row>
    <row r="471" spans="6:7" x14ac:dyDescent="0.25">
      <c r="F471" s="97" t="str">
        <f t="shared" si="74"/>
        <v>floor area m2179</v>
      </c>
      <c r="G471" s="160" t="s">
        <v>88</v>
      </c>
    </row>
    <row r="472" spans="6:7" x14ac:dyDescent="0.25">
      <c r="F472" s="97" t="str">
        <f t="shared" si="74"/>
        <v>floor area m2248</v>
      </c>
      <c r="G472" s="160" t="s">
        <v>509</v>
      </c>
    </row>
    <row r="473" spans="6:7" x14ac:dyDescent="0.25">
      <c r="F473" s="97" t="str">
        <f t="shared" si="74"/>
        <v>floor area m2209</v>
      </c>
      <c r="G473" s="160" t="s">
        <v>150</v>
      </c>
    </row>
    <row r="474" spans="6:7" x14ac:dyDescent="0.25">
      <c r="F474" s="97" t="str">
        <f t="shared" si="74"/>
        <v>floor area m2129</v>
      </c>
      <c r="G474" s="160" t="s">
        <v>479</v>
      </c>
    </row>
    <row r="475" spans="6:7" x14ac:dyDescent="0.25">
      <c r="F475" s="97" t="str">
        <f t="shared" si="74"/>
        <v>floor area m2104</v>
      </c>
      <c r="G475" s="160" t="s">
        <v>413</v>
      </c>
    </row>
    <row r="476" spans="6:7" x14ac:dyDescent="0.25">
      <c r="F476" s="97" t="str">
        <f t="shared" si="74"/>
        <v>floor area m2256</v>
      </c>
      <c r="G476" s="160" t="s">
        <v>158</v>
      </c>
    </row>
    <row r="477" spans="6:7" x14ac:dyDescent="0.25">
      <c r="F477" s="97" t="str">
        <f t="shared" si="74"/>
        <v>floor area m2193</v>
      </c>
      <c r="G477" s="160" t="s">
        <v>481</v>
      </c>
    </row>
    <row r="478" spans="6:7" x14ac:dyDescent="0.25">
      <c r="F478" s="97" t="str">
        <f t="shared" si="74"/>
        <v>floor area m2119</v>
      </c>
      <c r="G478" s="160" t="s">
        <v>399</v>
      </c>
    </row>
    <row r="479" spans="6:7" x14ac:dyDescent="0.25">
      <c r="F479" s="97" t="str">
        <f t="shared" si="74"/>
        <v>floor area m2189</v>
      </c>
      <c r="G479" s="160" t="s">
        <v>102</v>
      </c>
    </row>
    <row r="480" spans="6:7" x14ac:dyDescent="0.25">
      <c r="F480" s="97" t="str">
        <f t="shared" si="74"/>
        <v>floor area m2128</v>
      </c>
      <c r="G480" s="160" t="s">
        <v>160</v>
      </c>
    </row>
    <row r="481" spans="6:7" x14ac:dyDescent="0.25">
      <c r="F481" s="97" t="str">
        <f t="shared" ref="F481:F544" si="75">"floor area m2"&amp;D195</f>
        <v>floor area m2150</v>
      </c>
      <c r="G481" s="160" t="s">
        <v>403</v>
      </c>
    </row>
    <row r="482" spans="6:7" x14ac:dyDescent="0.25">
      <c r="F482" s="97" t="str">
        <f t="shared" si="75"/>
        <v>floor area m2134</v>
      </c>
      <c r="G482" s="160" t="s">
        <v>248</v>
      </c>
    </row>
    <row r="483" spans="6:7" x14ac:dyDescent="0.25">
      <c r="F483" s="97" t="str">
        <f t="shared" si="75"/>
        <v>floor area m2205</v>
      </c>
      <c r="G483" s="160" t="s">
        <v>331</v>
      </c>
    </row>
    <row r="484" spans="6:7" x14ac:dyDescent="0.25">
      <c r="F484" s="97" t="str">
        <f t="shared" si="75"/>
        <v>floor area m2112</v>
      </c>
      <c r="G484" s="160" t="s">
        <v>407</v>
      </c>
    </row>
    <row r="485" spans="6:7" x14ac:dyDescent="0.25">
      <c r="F485" s="97" t="str">
        <f t="shared" si="75"/>
        <v>floor area m2125</v>
      </c>
      <c r="G485" s="160" t="s">
        <v>170</v>
      </c>
    </row>
    <row r="486" spans="6:7" x14ac:dyDescent="0.25">
      <c r="F486" s="97" t="str">
        <f t="shared" si="75"/>
        <v>floor area m2105</v>
      </c>
      <c r="G486" s="160" t="s">
        <v>435</v>
      </c>
    </row>
    <row r="487" spans="6:7" x14ac:dyDescent="0.25">
      <c r="F487" s="97" t="str">
        <f t="shared" si="75"/>
        <v>floor area m2123</v>
      </c>
      <c r="G487" s="160" t="s">
        <v>409</v>
      </c>
    </row>
    <row r="488" spans="6:7" x14ac:dyDescent="0.25">
      <c r="F488" s="97" t="str">
        <f t="shared" si="75"/>
        <v>floor area m2227</v>
      </c>
      <c r="G488" s="160" t="s">
        <v>48</v>
      </c>
    </row>
    <row r="489" spans="6:7" x14ac:dyDescent="0.25">
      <c r="F489" s="97" t="str">
        <f t="shared" si="75"/>
        <v>floor area m2215</v>
      </c>
      <c r="G489" s="160" t="s">
        <v>172</v>
      </c>
    </row>
    <row r="490" spans="6:7" x14ac:dyDescent="0.25">
      <c r="F490" s="97" t="str">
        <f t="shared" si="75"/>
        <v>floor area m2192</v>
      </c>
      <c r="G490" s="160" t="s">
        <v>44</v>
      </c>
    </row>
    <row r="491" spans="6:7" x14ac:dyDescent="0.25">
      <c r="F491" s="97" t="str">
        <f t="shared" si="75"/>
        <v>floor area m2169</v>
      </c>
      <c r="G491" s="160" t="s">
        <v>174</v>
      </c>
    </row>
    <row r="492" spans="6:7" x14ac:dyDescent="0.25">
      <c r="F492" s="97" t="str">
        <f t="shared" si="75"/>
        <v>floor area m2216</v>
      </c>
      <c r="G492" s="160" t="s">
        <v>312</v>
      </c>
    </row>
    <row r="493" spans="6:7" x14ac:dyDescent="0.25">
      <c r="F493" s="97" t="str">
        <f t="shared" si="75"/>
        <v>floor area m2108</v>
      </c>
      <c r="G493" s="160" t="s">
        <v>411</v>
      </c>
    </row>
    <row r="494" spans="6:7" x14ac:dyDescent="0.25">
      <c r="F494" s="97" t="str">
        <f t="shared" si="75"/>
        <v>floor area m2182</v>
      </c>
      <c r="G494" s="160" t="s">
        <v>415</v>
      </c>
    </row>
    <row r="495" spans="6:7" x14ac:dyDescent="0.25">
      <c r="F495" s="97" t="str">
        <f t="shared" si="75"/>
        <v>floor area m2201</v>
      </c>
      <c r="G495" s="160" t="s">
        <v>178</v>
      </c>
    </row>
    <row r="496" spans="6:7" x14ac:dyDescent="0.25">
      <c r="F496" s="97" t="str">
        <f t="shared" si="75"/>
        <v>floor area m2165</v>
      </c>
      <c r="G496" s="160" t="s">
        <v>118</v>
      </c>
    </row>
    <row r="497" spans="6:7" x14ac:dyDescent="0.25">
      <c r="F497" s="97" t="str">
        <f t="shared" si="75"/>
        <v>floor area m2140</v>
      </c>
      <c r="G497" s="160" t="s">
        <v>196</v>
      </c>
    </row>
    <row r="498" spans="6:7" x14ac:dyDescent="0.25">
      <c r="F498" s="97" t="str">
        <f t="shared" si="75"/>
        <v>floor area m2204</v>
      </c>
      <c r="G498" s="160" t="s">
        <v>184</v>
      </c>
    </row>
    <row r="499" spans="6:7" x14ac:dyDescent="0.25">
      <c r="F499" s="97" t="str">
        <f t="shared" si="75"/>
        <v>floor area m2126</v>
      </c>
      <c r="G499" s="160" t="s">
        <v>180</v>
      </c>
    </row>
    <row r="500" spans="6:7" x14ac:dyDescent="0.25">
      <c r="F500" s="97" t="str">
        <f t="shared" si="75"/>
        <v>floor area m2177</v>
      </c>
      <c r="G500" s="160" t="s">
        <v>252</v>
      </c>
    </row>
    <row r="501" spans="6:7" x14ac:dyDescent="0.25">
      <c r="F501" s="97" t="str">
        <f t="shared" si="75"/>
        <v>floor area m2107</v>
      </c>
      <c r="G501" s="160" t="s">
        <v>417</v>
      </c>
    </row>
    <row r="502" spans="6:7" x14ac:dyDescent="0.25">
      <c r="F502" s="97" t="str">
        <f t="shared" si="75"/>
        <v>floor area m2118</v>
      </c>
      <c r="G502" s="160" t="s">
        <v>130</v>
      </c>
    </row>
    <row r="503" spans="6:7" x14ac:dyDescent="0.25">
      <c r="F503" s="97" t="str">
        <f t="shared" si="75"/>
        <v>floor area m2181</v>
      </c>
      <c r="G503" s="160" t="s">
        <v>487</v>
      </c>
    </row>
    <row r="504" spans="6:7" x14ac:dyDescent="0.25">
      <c r="F504" s="97" t="str">
        <f t="shared" si="75"/>
        <v>floor area m2232</v>
      </c>
      <c r="G504" s="160" t="s">
        <v>182</v>
      </c>
    </row>
    <row r="505" spans="6:7" x14ac:dyDescent="0.25">
      <c r="F505" s="97" t="str">
        <f t="shared" si="75"/>
        <v>floor area m2247</v>
      </c>
      <c r="G505" s="160" t="s">
        <v>329</v>
      </c>
    </row>
    <row r="506" spans="6:7" x14ac:dyDescent="0.25">
      <c r="F506" s="97" t="str">
        <f t="shared" si="75"/>
        <v>floor area m2236</v>
      </c>
      <c r="G506" s="160" t="s">
        <v>104</v>
      </c>
    </row>
    <row r="507" spans="6:7" x14ac:dyDescent="0.25">
      <c r="F507" s="97" t="str">
        <f t="shared" si="75"/>
        <v>floor area m2218</v>
      </c>
      <c r="G507" s="160" t="s">
        <v>507</v>
      </c>
    </row>
    <row r="508" spans="6:7" x14ac:dyDescent="0.25">
      <c r="F508" s="97" t="str">
        <f t="shared" si="75"/>
        <v>floor area m2178</v>
      </c>
      <c r="G508" s="160" t="s">
        <v>106</v>
      </c>
    </row>
    <row r="509" spans="6:7" x14ac:dyDescent="0.25">
      <c r="F509" s="97" t="str">
        <f t="shared" si="75"/>
        <v>floor area m2257</v>
      </c>
      <c r="G509" s="160" t="s">
        <v>419</v>
      </c>
    </row>
    <row r="510" spans="6:7" x14ac:dyDescent="0.25">
      <c r="F510" s="97" t="str">
        <f t="shared" si="75"/>
        <v>floor area m2170</v>
      </c>
      <c r="G510" s="160" t="s">
        <v>421</v>
      </c>
    </row>
    <row r="511" spans="6:7" x14ac:dyDescent="0.25">
      <c r="F511" s="97" t="str">
        <f t="shared" si="75"/>
        <v>floor area m2127</v>
      </c>
      <c r="G511" s="160" t="s">
        <v>423</v>
      </c>
    </row>
    <row r="512" spans="6:7" x14ac:dyDescent="0.25">
      <c r="F512" s="97" t="str">
        <f t="shared" si="75"/>
        <v>floor area m2142</v>
      </c>
      <c r="G512" s="160" t="s">
        <v>373</v>
      </c>
    </row>
    <row r="513" spans="6:7" x14ac:dyDescent="0.25">
      <c r="F513" s="97" t="str">
        <f t="shared" si="75"/>
        <v>floor area m2139</v>
      </c>
      <c r="G513" s="160" t="s">
        <v>194</v>
      </c>
    </row>
    <row r="514" spans="6:7" x14ac:dyDescent="0.25">
      <c r="F514" s="97" t="str">
        <f t="shared" si="75"/>
        <v>floor area m2266</v>
      </c>
      <c r="G514" s="160" t="s">
        <v>503</v>
      </c>
    </row>
    <row r="515" spans="6:7" x14ac:dyDescent="0.25">
      <c r="F515" s="97" t="str">
        <f t="shared" si="75"/>
        <v>floor area m2231</v>
      </c>
      <c r="G515" s="160" t="s">
        <v>200</v>
      </c>
    </row>
    <row r="516" spans="6:7" x14ac:dyDescent="0.25">
      <c r="F516" s="97" t="str">
        <f t="shared" si="75"/>
        <v>floor area m2249</v>
      </c>
      <c r="G516" s="160" t="s">
        <v>314</v>
      </c>
    </row>
    <row r="517" spans="6:7" x14ac:dyDescent="0.25">
      <c r="F517" s="97" t="str">
        <f t="shared" si="75"/>
        <v>floor area m2130</v>
      </c>
      <c r="G517" s="160" t="s">
        <v>405</v>
      </c>
    </row>
    <row r="518" spans="6:7" x14ac:dyDescent="0.25">
      <c r="F518" s="97" t="str">
        <f t="shared" si="75"/>
        <v>floor area m2184</v>
      </c>
      <c r="G518" s="160" t="s">
        <v>208</v>
      </c>
    </row>
    <row r="519" spans="6:7" x14ac:dyDescent="0.25">
      <c r="F519" s="97" t="str">
        <f t="shared" si="75"/>
        <v>floor area m2211</v>
      </c>
      <c r="G519" s="160" t="s">
        <v>495</v>
      </c>
    </row>
    <row r="520" spans="6:7" x14ac:dyDescent="0.25">
      <c r="F520" s="97" t="str">
        <f t="shared" si="75"/>
        <v>floor area m2250</v>
      </c>
      <c r="G520" s="160" t="s">
        <v>369</v>
      </c>
    </row>
    <row r="521" spans="6:7" x14ac:dyDescent="0.25">
      <c r="F521" s="97" t="str">
        <f t="shared" si="75"/>
        <v>floor area m2262</v>
      </c>
      <c r="G521" s="160" t="s">
        <v>457</v>
      </c>
    </row>
    <row r="522" spans="6:7" x14ac:dyDescent="0.25">
      <c r="F522" s="97" t="str">
        <f t="shared" si="75"/>
        <v>floor area m2203</v>
      </c>
      <c r="G522" s="160" t="s">
        <v>501</v>
      </c>
    </row>
    <row r="523" spans="6:7" x14ac:dyDescent="0.25">
      <c r="F523" s="97" t="str">
        <f t="shared" si="75"/>
        <v>floor area m2222</v>
      </c>
      <c r="G523" s="160" t="s">
        <v>367</v>
      </c>
    </row>
    <row r="524" spans="6:7" x14ac:dyDescent="0.25">
      <c r="F524" s="97" t="str">
        <f t="shared" si="75"/>
        <v>floor area m2268</v>
      </c>
      <c r="G524" s="160" t="s">
        <v>493</v>
      </c>
    </row>
    <row r="525" spans="6:7" x14ac:dyDescent="0.25">
      <c r="F525" s="97" t="str">
        <f t="shared" si="75"/>
        <v>floor area m2124</v>
      </c>
      <c r="G525" s="160" t="s">
        <v>427</v>
      </c>
    </row>
    <row r="526" spans="6:7" x14ac:dyDescent="0.25">
      <c r="F526" s="97" t="str">
        <f t="shared" si="75"/>
        <v>floor area m2152</v>
      </c>
      <c r="G526" s="160" t="s">
        <v>425</v>
      </c>
    </row>
    <row r="527" spans="6:7" x14ac:dyDescent="0.25">
      <c r="F527" s="97" t="str">
        <f t="shared" si="75"/>
        <v>floor area m2141</v>
      </c>
      <c r="G527" s="160" t="s">
        <v>429</v>
      </c>
    </row>
    <row r="528" spans="6:7" x14ac:dyDescent="0.25">
      <c r="F528" s="97" t="str">
        <f t="shared" si="75"/>
        <v>floor area m2154</v>
      </c>
      <c r="G528" s="160" t="s">
        <v>224</v>
      </c>
    </row>
    <row r="529" spans="6:7" x14ac:dyDescent="0.25">
      <c r="F529" s="97" t="str">
        <f t="shared" si="75"/>
        <v>floor area m2239</v>
      </c>
      <c r="G529" s="160" t="s">
        <v>322</v>
      </c>
    </row>
    <row r="530" spans="6:7" x14ac:dyDescent="0.25">
      <c r="F530" s="97" t="str">
        <f t="shared" si="75"/>
        <v>floor area m2246</v>
      </c>
      <c r="G530" s="160" t="s">
        <v>202</v>
      </c>
    </row>
    <row r="531" spans="6:7" x14ac:dyDescent="0.25">
      <c r="F531" s="97" t="str">
        <f t="shared" si="75"/>
        <v>floor area m2103</v>
      </c>
      <c r="G531" s="160" t="s">
        <v>431</v>
      </c>
    </row>
    <row r="532" spans="6:7" x14ac:dyDescent="0.25">
      <c r="F532" s="97" t="str">
        <f t="shared" si="75"/>
        <v>floor area m2153</v>
      </c>
      <c r="G532" s="160" t="s">
        <v>433</v>
      </c>
    </row>
    <row r="533" spans="6:7" x14ac:dyDescent="0.25">
      <c r="F533" s="97" t="str">
        <f t="shared" si="75"/>
        <v>floor area m2175</v>
      </c>
      <c r="G533" s="160" t="s">
        <v>216</v>
      </c>
    </row>
    <row r="534" spans="6:7" x14ac:dyDescent="0.25">
      <c r="F534" s="97" t="str">
        <f t="shared" si="75"/>
        <v>floor area m2252</v>
      </c>
      <c r="G534" s="160" t="s">
        <v>24</v>
      </c>
    </row>
    <row r="535" spans="6:7" x14ac:dyDescent="0.25">
      <c r="F535" s="97" t="str">
        <f t="shared" si="75"/>
        <v>floor area m2151</v>
      </c>
      <c r="G535" s="160" t="s">
        <v>489</v>
      </c>
    </row>
    <row r="536" spans="6:7" x14ac:dyDescent="0.25">
      <c r="F536" s="97" t="str">
        <f t="shared" si="75"/>
        <v>floor area m2180</v>
      </c>
      <c r="G536" s="160" t="s">
        <v>164</v>
      </c>
    </row>
    <row r="537" spans="6:7" x14ac:dyDescent="0.25">
      <c r="F537" s="97" t="str">
        <f t="shared" si="75"/>
        <v>floor area m2199</v>
      </c>
      <c r="G537" s="160" t="s">
        <v>455</v>
      </c>
    </row>
    <row r="538" spans="6:7" x14ac:dyDescent="0.25">
      <c r="F538" s="97" t="str">
        <f t="shared" si="75"/>
        <v>floor area m2174</v>
      </c>
      <c r="G538" s="160" t="s">
        <v>511</v>
      </c>
    </row>
    <row r="539" spans="6:7" x14ac:dyDescent="0.25">
      <c r="F539" s="97" t="str">
        <f t="shared" si="75"/>
        <v>floor area m2237</v>
      </c>
      <c r="G539" s="160" t="s">
        <v>447</v>
      </c>
    </row>
    <row r="540" spans="6:7" x14ac:dyDescent="0.25">
      <c r="F540" s="97" t="str">
        <f t="shared" si="75"/>
        <v>floor area m2137</v>
      </c>
      <c r="G540" s="160" t="s">
        <v>473</v>
      </c>
    </row>
    <row r="541" spans="6:7" x14ac:dyDescent="0.25">
      <c r="F541" s="97" t="str">
        <f t="shared" si="75"/>
        <v>floor area m2164</v>
      </c>
      <c r="G541" s="160" t="s">
        <v>176</v>
      </c>
    </row>
    <row r="542" spans="6:7" x14ac:dyDescent="0.25">
      <c r="F542" s="97" t="str">
        <f t="shared" si="75"/>
        <v>floor area m2195</v>
      </c>
      <c r="G542" s="160" t="s">
        <v>497</v>
      </c>
    </row>
    <row r="543" spans="6:7" x14ac:dyDescent="0.25">
      <c r="F543" s="97" t="str">
        <f t="shared" si="75"/>
        <v>floor area m2159</v>
      </c>
      <c r="G543" s="160" t="s">
        <v>234</v>
      </c>
    </row>
    <row r="544" spans="6:7" x14ac:dyDescent="0.25">
      <c r="F544" s="97" t="str">
        <f t="shared" si="75"/>
        <v>floor area m2147</v>
      </c>
      <c r="G544" s="160" t="s">
        <v>46</v>
      </c>
    </row>
    <row r="545" spans="6:12" x14ac:dyDescent="0.25">
      <c r="F545" s="97" t="str">
        <f t="shared" ref="F545:F569" si="76">"floor area m2"&amp;D259</f>
        <v>floor area m2202</v>
      </c>
      <c r="G545" s="160" t="s">
        <v>491</v>
      </c>
    </row>
    <row r="546" spans="6:12" x14ac:dyDescent="0.25">
      <c r="F546" s="97" t="str">
        <f t="shared" si="76"/>
        <v>floor area m2253</v>
      </c>
      <c r="G546" s="160" t="s">
        <v>236</v>
      </c>
    </row>
    <row r="547" spans="6:12" x14ac:dyDescent="0.25">
      <c r="F547" s="97" t="str">
        <f t="shared" si="76"/>
        <v>floor area m2243</v>
      </c>
      <c r="G547" s="160" t="s">
        <v>240</v>
      </c>
    </row>
    <row r="548" spans="6:12" x14ac:dyDescent="0.25">
      <c r="F548" s="97" t="str">
        <f t="shared" si="76"/>
        <v>floor area m2106</v>
      </c>
      <c r="G548" s="160" t="s">
        <v>58</v>
      </c>
    </row>
    <row r="549" spans="6:12" x14ac:dyDescent="0.25">
      <c r="F549" s="97" t="str">
        <f t="shared" si="76"/>
        <v>floor area m2224</v>
      </c>
      <c r="G549" s="160" t="s">
        <v>98</v>
      </c>
    </row>
    <row r="550" spans="6:12" x14ac:dyDescent="0.25">
      <c r="F550" s="97" t="str">
        <f t="shared" si="76"/>
        <v>floor area m2212</v>
      </c>
      <c r="G550" s="160" t="s">
        <v>310</v>
      </c>
    </row>
    <row r="551" spans="6:12" x14ac:dyDescent="0.25">
      <c r="F551" s="97" t="str">
        <f t="shared" si="76"/>
        <v>floor area m2122</v>
      </c>
      <c r="G551" s="160" t="s">
        <v>437</v>
      </c>
    </row>
    <row r="552" spans="6:12" x14ac:dyDescent="0.25">
      <c r="F552" s="97" t="str">
        <f t="shared" si="76"/>
        <v>floor area m2146</v>
      </c>
      <c r="G552" s="160" t="s">
        <v>499</v>
      </c>
    </row>
    <row r="553" spans="6:12" s="160" customFormat="1" x14ac:dyDescent="0.25">
      <c r="F553" s="97" t="str">
        <f t="shared" si="76"/>
        <v>floor area m2</v>
      </c>
      <c r="L553" s="6"/>
    </row>
    <row r="554" spans="6:12" s="160" customFormat="1" x14ac:dyDescent="0.25">
      <c r="F554" s="97" t="str">
        <f t="shared" si="76"/>
        <v>floor area m2</v>
      </c>
      <c r="L554" s="6"/>
    </row>
    <row r="555" spans="6:12" x14ac:dyDescent="0.25">
      <c r="F555" s="97" t="str">
        <f t="shared" si="76"/>
        <v>floor area m2</v>
      </c>
      <c r="G555" s="160"/>
    </row>
    <row r="556" spans="6:12" x14ac:dyDescent="0.25">
      <c r="F556" s="97" t="str">
        <f t="shared" si="76"/>
        <v>floor area m2</v>
      </c>
      <c r="G556" s="160"/>
    </row>
    <row r="557" spans="6:12" x14ac:dyDescent="0.25">
      <c r="F557" s="97" t="str">
        <f t="shared" si="76"/>
        <v>floor area m2</v>
      </c>
      <c r="G557" s="160"/>
    </row>
    <row r="558" spans="6:12" s="160" customFormat="1" x14ac:dyDescent="0.25">
      <c r="F558" s="97" t="str">
        <f t="shared" si="76"/>
        <v>floor area m2</v>
      </c>
      <c r="L558" s="6"/>
    </row>
    <row r="559" spans="6:12" s="160" customFormat="1" x14ac:dyDescent="0.25">
      <c r="F559" s="97" t="str">
        <f t="shared" si="76"/>
        <v>floor area m2</v>
      </c>
      <c r="L559" s="6"/>
    </row>
    <row r="560" spans="6:12" x14ac:dyDescent="0.25">
      <c r="F560" s="97" t="str">
        <f t="shared" si="76"/>
        <v>floor area m2281</v>
      </c>
      <c r="G560" s="160" t="s">
        <v>527</v>
      </c>
    </row>
    <row r="561" spans="6:7" x14ac:dyDescent="0.25">
      <c r="F561" s="97" t="str">
        <f t="shared" si="76"/>
        <v>floor area m2286</v>
      </c>
      <c r="G561" s="160" t="s">
        <v>533</v>
      </c>
    </row>
    <row r="562" spans="6:7" x14ac:dyDescent="0.25">
      <c r="F562" s="97" t="str">
        <f t="shared" si="76"/>
        <v>floor area m2284</v>
      </c>
      <c r="G562" s="160" t="s">
        <v>531</v>
      </c>
    </row>
    <row r="563" spans="6:7" x14ac:dyDescent="0.25">
      <c r="F563" s="97" t="str">
        <f t="shared" si="76"/>
        <v>floor area m2282</v>
      </c>
      <c r="G563" s="160" t="s">
        <v>517</v>
      </c>
    </row>
    <row r="564" spans="6:7" x14ac:dyDescent="0.25">
      <c r="F564" s="97" t="str">
        <f t="shared" si="76"/>
        <v>floor area m2285</v>
      </c>
      <c r="G564" s="160" t="s">
        <v>529</v>
      </c>
    </row>
    <row r="565" spans="6:7" x14ac:dyDescent="0.25">
      <c r="F565" s="97" t="str">
        <f t="shared" si="76"/>
        <v>floor area m2283</v>
      </c>
      <c r="G565" s="160" t="s">
        <v>535</v>
      </c>
    </row>
    <row r="566" spans="6:7" x14ac:dyDescent="0.25">
      <c r="F566" s="97" t="str">
        <f t="shared" si="76"/>
        <v>floor area m2279</v>
      </c>
      <c r="G566" s="160" t="s">
        <v>519</v>
      </c>
    </row>
    <row r="567" spans="6:7" x14ac:dyDescent="0.25">
      <c r="F567" s="97" t="str">
        <f t="shared" si="76"/>
        <v>floor area m2277</v>
      </c>
      <c r="G567" s="160" t="s">
        <v>525</v>
      </c>
    </row>
    <row r="568" spans="6:7" x14ac:dyDescent="0.25">
      <c r="F568" s="97" t="str">
        <f t="shared" si="76"/>
        <v>floor area m2280</v>
      </c>
      <c r="G568" s="160" t="s">
        <v>523</v>
      </c>
    </row>
    <row r="569" spans="6:7" x14ac:dyDescent="0.25">
      <c r="F569" s="97" t="str">
        <f t="shared" si="76"/>
        <v>floor area m2278</v>
      </c>
      <c r="G569" s="160" t="s">
        <v>521</v>
      </c>
    </row>
    <row r="570" spans="6:7" x14ac:dyDescent="0.25">
      <c r="F570" s="97"/>
      <c r="G570" s="160"/>
    </row>
    <row r="571" spans="6:7" x14ac:dyDescent="0.25">
      <c r="F571" s="97"/>
      <c r="G571" s="160"/>
    </row>
    <row r="572" spans="6:7" x14ac:dyDescent="0.25">
      <c r="F572" s="97"/>
      <c r="G572" s="160"/>
    </row>
    <row r="573" spans="6:7" s="6" customFormat="1" x14ac:dyDescent="0.25">
      <c r="F573" s="106" t="s">
        <v>844</v>
      </c>
      <c r="G573" s="185">
        <f>'Floor Area'!C291</f>
        <v>923.87617021276594</v>
      </c>
    </row>
    <row r="574" spans="6:7" s="6" customFormat="1" x14ac:dyDescent="0.25">
      <c r="F574" s="106" t="s">
        <v>845</v>
      </c>
      <c r="G574" s="185">
        <f>'Floor Area'!C292</f>
        <v>1300.1900000000003</v>
      </c>
    </row>
    <row r="575" spans="6:7" s="6" customFormat="1" x14ac:dyDescent="0.25">
      <c r="F575" s="106" t="s">
        <v>846</v>
      </c>
      <c r="G575" s="185">
        <f>'Floor Area'!C293</f>
        <v>854.62401197604822</v>
      </c>
    </row>
    <row r="576" spans="6:7" s="6" customFormat="1" x14ac:dyDescent="0.25">
      <c r="F576" s="106" t="s">
        <v>842</v>
      </c>
      <c r="G576" s="185">
        <f>'Floor Area'!C294</f>
        <v>9554.2839999999997</v>
      </c>
    </row>
    <row r="577" spans="1:17" s="6" customFormat="1" x14ac:dyDescent="0.25">
      <c r="F577" s="106" t="s">
        <v>841</v>
      </c>
      <c r="G577" s="185">
        <f>'Pupil Numbers'!C294</f>
        <v>153.10687010078385</v>
      </c>
    </row>
    <row r="578" spans="1:17" s="6" customFormat="1" x14ac:dyDescent="0.25">
      <c r="F578" s="106" t="s">
        <v>840</v>
      </c>
      <c r="G578" s="185">
        <f>'Pupil Numbers'!C295</f>
        <v>214.88571428571427</v>
      </c>
    </row>
    <row r="579" spans="1:17" s="6" customFormat="1" x14ac:dyDescent="0.25">
      <c r="F579" s="106" t="s">
        <v>839</v>
      </c>
      <c r="G579" s="185">
        <f>'Pupil Numbers'!C296</f>
        <v>156.06416966394349</v>
      </c>
    </row>
    <row r="580" spans="1:17" s="6" customFormat="1" x14ac:dyDescent="0.25">
      <c r="F580" s="106" t="s">
        <v>843</v>
      </c>
      <c r="G580" s="185">
        <f>'Pupil Numbers'!C297</f>
        <v>977.7</v>
      </c>
    </row>
    <row r="581" spans="1:17" x14ac:dyDescent="0.25">
      <c r="A581" s="21"/>
      <c r="B581" s="21"/>
      <c r="F581" s="97" t="str">
        <f t="shared" ref="F581:F644" si="77">"Deprivation %"&amp;E3</f>
        <v>Deprivation %11</v>
      </c>
      <c r="G581" s="160" t="s">
        <v>294</v>
      </c>
      <c r="K581" s="21"/>
      <c r="P581" s="21"/>
      <c r="Q581" s="21"/>
    </row>
    <row r="582" spans="1:17" x14ac:dyDescent="0.25">
      <c r="A582" s="21"/>
      <c r="B582" s="21"/>
      <c r="F582" s="97" t="str">
        <f t="shared" si="77"/>
        <v>Deprivation %27</v>
      </c>
      <c r="G582" s="160" t="s">
        <v>100</v>
      </c>
      <c r="K582" s="21"/>
      <c r="P582" s="21"/>
      <c r="Q582" s="21"/>
    </row>
    <row r="583" spans="1:17" x14ac:dyDescent="0.25">
      <c r="A583" s="21"/>
      <c r="B583" s="21"/>
      <c r="F583" s="97" t="str">
        <f t="shared" si="77"/>
        <v>Deprivation %33</v>
      </c>
      <c r="G583" s="160" t="s">
        <v>52</v>
      </c>
      <c r="K583" s="21"/>
      <c r="P583" s="21"/>
      <c r="Q583" s="21"/>
    </row>
    <row r="584" spans="1:17" x14ac:dyDescent="0.25">
      <c r="A584" s="21"/>
      <c r="B584" s="21"/>
      <c r="F584" s="97" t="str">
        <f t="shared" si="77"/>
        <v>Deprivation %3</v>
      </c>
      <c r="G584" s="160" t="s">
        <v>343</v>
      </c>
      <c r="K584" s="21"/>
      <c r="P584" s="21"/>
      <c r="Q584" s="21"/>
    </row>
    <row r="585" spans="1:17" x14ac:dyDescent="0.25">
      <c r="A585" s="21"/>
      <c r="B585" s="21"/>
      <c r="F585" s="97" t="str">
        <f t="shared" si="77"/>
        <v>Deprivation %31</v>
      </c>
      <c r="G585" s="160" t="s">
        <v>204</v>
      </c>
      <c r="K585" s="21"/>
      <c r="P585" s="21"/>
      <c r="Q585" s="21"/>
    </row>
    <row r="586" spans="1:17" x14ac:dyDescent="0.25">
      <c r="A586" s="21"/>
      <c r="B586" s="21"/>
      <c r="F586" s="97" t="str">
        <f t="shared" si="77"/>
        <v>Deprivation %10</v>
      </c>
      <c r="G586" s="160" t="s">
        <v>272</v>
      </c>
      <c r="K586" s="21"/>
      <c r="P586" s="21"/>
      <c r="Q586" s="21"/>
    </row>
    <row r="587" spans="1:17" x14ac:dyDescent="0.25">
      <c r="A587" s="21"/>
      <c r="B587" s="21"/>
      <c r="F587" s="97" t="str">
        <f t="shared" si="77"/>
        <v>Deprivation %20</v>
      </c>
      <c r="G587" s="160" t="s">
        <v>70</v>
      </c>
      <c r="K587" s="21"/>
      <c r="P587" s="21"/>
      <c r="Q587" s="21"/>
    </row>
    <row r="588" spans="1:17" x14ac:dyDescent="0.25">
      <c r="A588" s="21"/>
      <c r="B588" s="21"/>
      <c r="F588" s="97" t="str">
        <f t="shared" si="77"/>
        <v>Deprivation %23</v>
      </c>
      <c r="G588" s="160" t="s">
        <v>142</v>
      </c>
      <c r="K588" s="21"/>
      <c r="P588" s="21"/>
      <c r="Q588" s="21"/>
    </row>
    <row r="589" spans="1:17" x14ac:dyDescent="0.25">
      <c r="A589" s="21"/>
      <c r="B589" s="21"/>
      <c r="F589" s="97" t="str">
        <f t="shared" si="77"/>
        <v>Deprivation %22</v>
      </c>
      <c r="G589" s="160" t="s">
        <v>82</v>
      </c>
      <c r="K589" s="21"/>
      <c r="P589" s="21"/>
      <c r="Q589" s="21"/>
    </row>
    <row r="590" spans="1:17" x14ac:dyDescent="0.25">
      <c r="A590" s="21"/>
      <c r="B590" s="21"/>
      <c r="F590" s="97" t="str">
        <f t="shared" si="77"/>
        <v>Deprivation %1</v>
      </c>
      <c r="G590" s="160" t="s">
        <v>74</v>
      </c>
      <c r="K590" s="21"/>
      <c r="P590" s="21"/>
      <c r="Q590" s="21"/>
    </row>
    <row r="591" spans="1:17" x14ac:dyDescent="0.25">
      <c r="A591" s="21"/>
      <c r="B591" s="21"/>
      <c r="F591" s="97" t="str">
        <f t="shared" si="77"/>
        <v>Deprivation %44</v>
      </c>
      <c r="G591" s="160" t="s">
        <v>292</v>
      </c>
      <c r="K591" s="21"/>
      <c r="P591" s="21"/>
      <c r="Q591" s="21"/>
    </row>
    <row r="592" spans="1:17" x14ac:dyDescent="0.25">
      <c r="A592" s="21"/>
      <c r="B592" s="21"/>
      <c r="F592" s="97" t="str">
        <f t="shared" si="77"/>
        <v>Deprivation %13</v>
      </c>
      <c r="G592" s="160" t="s">
        <v>383</v>
      </c>
      <c r="K592" s="21"/>
      <c r="P592" s="21"/>
      <c r="Q592" s="21"/>
    </row>
    <row r="593" spans="1:17" x14ac:dyDescent="0.25">
      <c r="A593" s="21"/>
      <c r="B593" s="21"/>
      <c r="F593" s="97" t="str">
        <f t="shared" si="77"/>
        <v>Deprivation %47</v>
      </c>
      <c r="G593" s="160" t="s">
        <v>136</v>
      </c>
      <c r="K593" s="21"/>
      <c r="P593" s="21"/>
      <c r="Q593" s="21"/>
    </row>
    <row r="594" spans="1:17" x14ac:dyDescent="0.25">
      <c r="A594" s="21"/>
      <c r="B594" s="21"/>
      <c r="F594" s="97" t="str">
        <f t="shared" si="77"/>
        <v>Deprivation %43</v>
      </c>
      <c r="G594" s="160" t="s">
        <v>361</v>
      </c>
      <c r="K594" s="21"/>
      <c r="P594" s="21"/>
      <c r="Q594" s="21"/>
    </row>
    <row r="595" spans="1:17" x14ac:dyDescent="0.25">
      <c r="A595" s="21"/>
      <c r="B595" s="21"/>
      <c r="F595" s="97" t="str">
        <f t="shared" si="77"/>
        <v>Deprivation %21</v>
      </c>
      <c r="G595" s="160" t="s">
        <v>445</v>
      </c>
      <c r="K595" s="21"/>
      <c r="P595" s="21"/>
      <c r="Q595" s="21"/>
    </row>
    <row r="596" spans="1:17" x14ac:dyDescent="0.25">
      <c r="A596" s="21"/>
      <c r="B596" s="21"/>
      <c r="F596" s="97" t="str">
        <f t="shared" si="77"/>
        <v>Deprivation %29</v>
      </c>
      <c r="G596" s="160" t="s">
        <v>18</v>
      </c>
      <c r="K596" s="21"/>
      <c r="P596" s="21"/>
      <c r="Q596" s="21"/>
    </row>
    <row r="597" spans="1:17" x14ac:dyDescent="0.25">
      <c r="A597" s="21"/>
      <c r="B597" s="21"/>
      <c r="F597" s="97" t="str">
        <f t="shared" si="77"/>
        <v>Deprivation %8</v>
      </c>
      <c r="G597" s="160" t="s">
        <v>96</v>
      </c>
      <c r="K597" s="21"/>
      <c r="P597" s="21"/>
      <c r="Q597" s="21"/>
    </row>
    <row r="598" spans="1:17" x14ac:dyDescent="0.25">
      <c r="A598" s="21"/>
      <c r="B598" s="21"/>
      <c r="F598" s="97" t="str">
        <f t="shared" si="77"/>
        <v>Deprivation %41</v>
      </c>
      <c r="G598" s="160" t="s">
        <v>308</v>
      </c>
      <c r="K598" s="21"/>
      <c r="P598" s="21"/>
      <c r="Q598" s="21"/>
    </row>
    <row r="599" spans="1:17" x14ac:dyDescent="0.25">
      <c r="A599" s="21"/>
      <c r="B599" s="21"/>
      <c r="F599" s="97" t="str">
        <f t="shared" si="77"/>
        <v>Deprivation %28</v>
      </c>
      <c r="G599" s="160" t="s">
        <v>300</v>
      </c>
      <c r="K599" s="21"/>
      <c r="P599" s="21"/>
      <c r="Q599" s="21"/>
    </row>
    <row r="600" spans="1:17" x14ac:dyDescent="0.25">
      <c r="A600" s="21"/>
      <c r="B600" s="21"/>
      <c r="F600" s="97" t="str">
        <f t="shared" si="77"/>
        <v>Deprivation %16</v>
      </c>
      <c r="G600" s="160" t="s">
        <v>262</v>
      </c>
      <c r="K600" s="21"/>
      <c r="P600" s="21"/>
      <c r="Q600" s="21"/>
    </row>
    <row r="601" spans="1:17" x14ac:dyDescent="0.25">
      <c r="A601" s="21"/>
      <c r="B601" s="21"/>
      <c r="F601" s="97" t="str">
        <f t="shared" si="77"/>
        <v>Deprivation %32</v>
      </c>
      <c r="G601" s="160" t="s">
        <v>64</v>
      </c>
      <c r="K601" s="21"/>
      <c r="P601" s="21"/>
      <c r="Q601" s="21"/>
    </row>
    <row r="602" spans="1:17" x14ac:dyDescent="0.25">
      <c r="A602" s="21"/>
      <c r="B602" s="21"/>
      <c r="F602" s="97" t="str">
        <f t="shared" si="77"/>
        <v>Deprivation %25</v>
      </c>
      <c r="G602" s="160" t="s">
        <v>290</v>
      </c>
      <c r="K602" s="21"/>
      <c r="P602" s="21"/>
      <c r="Q602" s="21"/>
    </row>
    <row r="603" spans="1:17" x14ac:dyDescent="0.25">
      <c r="A603" s="21"/>
      <c r="B603" s="21"/>
      <c r="F603" s="97" t="str">
        <f t="shared" si="77"/>
        <v>Deprivation %6</v>
      </c>
      <c r="G603" s="160" t="s">
        <v>284</v>
      </c>
      <c r="K603" s="21"/>
      <c r="P603" s="21"/>
      <c r="Q603" s="21"/>
    </row>
    <row r="604" spans="1:17" x14ac:dyDescent="0.25">
      <c r="A604" s="21"/>
      <c r="B604" s="21"/>
      <c r="F604" s="97" t="str">
        <f t="shared" si="77"/>
        <v>Deprivation %17</v>
      </c>
      <c r="G604" s="160" t="s">
        <v>144</v>
      </c>
      <c r="K604" s="21"/>
      <c r="P604" s="21"/>
      <c r="Q604" s="21"/>
    </row>
    <row r="605" spans="1:17" x14ac:dyDescent="0.25">
      <c r="A605" s="21"/>
      <c r="B605" s="21"/>
      <c r="F605" s="97" t="str">
        <f t="shared" si="77"/>
        <v>Deprivation %26</v>
      </c>
      <c r="G605" s="160" t="s">
        <v>148</v>
      </c>
      <c r="K605" s="21"/>
      <c r="P605" s="21"/>
      <c r="Q605" s="21"/>
    </row>
    <row r="606" spans="1:17" x14ac:dyDescent="0.25">
      <c r="A606" s="21"/>
      <c r="B606" s="21"/>
      <c r="F606" s="97" t="str">
        <f t="shared" si="77"/>
        <v>Deprivation %35</v>
      </c>
      <c r="G606" s="160" t="s">
        <v>192</v>
      </c>
      <c r="K606" s="21"/>
      <c r="P606" s="21"/>
      <c r="Q606" s="21"/>
    </row>
    <row r="607" spans="1:17" x14ac:dyDescent="0.25">
      <c r="A607" s="21"/>
      <c r="B607" s="21"/>
      <c r="F607" s="97" t="str">
        <f t="shared" si="77"/>
        <v>Deprivation %24</v>
      </c>
      <c r="G607" s="160" t="s">
        <v>385</v>
      </c>
      <c r="K607" s="21"/>
      <c r="P607" s="21"/>
      <c r="Q607" s="21"/>
    </row>
    <row r="608" spans="1:17" x14ac:dyDescent="0.25">
      <c r="A608" s="21"/>
      <c r="B608" s="21"/>
      <c r="F608" s="97" t="str">
        <f t="shared" si="77"/>
        <v>Deprivation %34</v>
      </c>
      <c r="G608" s="160" t="s">
        <v>316</v>
      </c>
      <c r="K608" s="21"/>
      <c r="P608" s="21"/>
      <c r="Q608" s="21"/>
    </row>
    <row r="609" spans="1:17" x14ac:dyDescent="0.25">
      <c r="A609" s="21"/>
      <c r="B609" s="21"/>
      <c r="F609" s="97" t="str">
        <f t="shared" si="77"/>
        <v>Deprivation %15</v>
      </c>
      <c r="G609" s="160" t="s">
        <v>302</v>
      </c>
      <c r="K609" s="21"/>
      <c r="P609" s="21"/>
      <c r="Q609" s="21"/>
    </row>
    <row r="610" spans="1:17" x14ac:dyDescent="0.25">
      <c r="A610" s="21"/>
      <c r="B610" s="21"/>
      <c r="F610" s="97" t="str">
        <f t="shared" si="77"/>
        <v>Deprivation %7</v>
      </c>
      <c r="G610" s="160" t="s">
        <v>318</v>
      </c>
      <c r="K610" s="21"/>
      <c r="P610" s="21"/>
      <c r="Q610" s="21"/>
    </row>
    <row r="611" spans="1:17" x14ac:dyDescent="0.25">
      <c r="A611" s="21"/>
      <c r="B611" s="21"/>
      <c r="F611" s="97" t="str">
        <f t="shared" si="77"/>
        <v>Deprivation %14</v>
      </c>
      <c r="G611" s="160" t="s">
        <v>126</v>
      </c>
      <c r="K611" s="21"/>
      <c r="P611" s="21"/>
      <c r="Q611" s="21"/>
    </row>
    <row r="612" spans="1:17" x14ac:dyDescent="0.25">
      <c r="A612" s="21"/>
      <c r="B612" s="21"/>
      <c r="F612" s="97" t="str">
        <f t="shared" si="77"/>
        <v>Deprivation %5</v>
      </c>
      <c r="G612" s="160" t="s">
        <v>168</v>
      </c>
      <c r="K612" s="21"/>
      <c r="P612" s="21"/>
      <c r="Q612" s="21"/>
    </row>
    <row r="613" spans="1:17" x14ac:dyDescent="0.25">
      <c r="A613" s="21"/>
      <c r="B613" s="21"/>
      <c r="F613" s="97" t="str">
        <f t="shared" si="77"/>
        <v>Deprivation %45</v>
      </c>
      <c r="G613" s="160" t="s">
        <v>276</v>
      </c>
      <c r="K613" s="21"/>
      <c r="P613" s="21"/>
      <c r="Q613" s="21"/>
    </row>
    <row r="614" spans="1:17" x14ac:dyDescent="0.25">
      <c r="A614" s="21"/>
      <c r="B614" s="21"/>
      <c r="F614" s="97" t="str">
        <f t="shared" si="77"/>
        <v>Deprivation %37</v>
      </c>
      <c r="G614" s="160" t="s">
        <v>222</v>
      </c>
      <c r="K614" s="21"/>
      <c r="P614" s="21"/>
      <c r="Q614" s="21"/>
    </row>
    <row r="615" spans="1:17" x14ac:dyDescent="0.25">
      <c r="A615" s="21"/>
      <c r="B615" s="21"/>
      <c r="F615" s="97" t="str">
        <f t="shared" si="77"/>
        <v>Deprivation %2</v>
      </c>
      <c r="G615" s="160" t="s">
        <v>485</v>
      </c>
      <c r="K615" s="21"/>
      <c r="P615" s="21"/>
      <c r="Q615" s="21"/>
    </row>
    <row r="616" spans="1:17" x14ac:dyDescent="0.25">
      <c r="A616" s="21"/>
      <c r="B616" s="21"/>
      <c r="F616" s="97" t="str">
        <f t="shared" si="77"/>
        <v>Deprivation %19</v>
      </c>
      <c r="G616" s="160" t="s">
        <v>270</v>
      </c>
      <c r="K616" s="21"/>
      <c r="P616" s="21"/>
      <c r="Q616" s="21"/>
    </row>
    <row r="617" spans="1:17" x14ac:dyDescent="0.25">
      <c r="A617" s="21"/>
      <c r="B617" s="21"/>
      <c r="F617" s="97" t="str">
        <f t="shared" si="77"/>
        <v>Deprivation %18</v>
      </c>
      <c r="G617" s="160" t="s">
        <v>154</v>
      </c>
      <c r="K617" s="21"/>
      <c r="P617" s="21"/>
      <c r="Q617" s="21"/>
    </row>
    <row r="618" spans="1:17" x14ac:dyDescent="0.25">
      <c r="A618" s="21"/>
      <c r="B618" s="21"/>
      <c r="F618" s="97" t="str">
        <f t="shared" si="77"/>
        <v>Deprivation %30</v>
      </c>
      <c r="G618" s="160" t="s">
        <v>22</v>
      </c>
      <c r="K618" s="21"/>
      <c r="P618" s="21"/>
      <c r="Q618" s="21"/>
    </row>
    <row r="619" spans="1:17" x14ac:dyDescent="0.25">
      <c r="A619" s="21"/>
      <c r="B619" s="21"/>
      <c r="F619" s="97" t="str">
        <f t="shared" si="77"/>
        <v>Deprivation %39</v>
      </c>
      <c r="G619" s="160" t="s">
        <v>190</v>
      </c>
      <c r="K619" s="21"/>
      <c r="P619" s="21"/>
      <c r="Q619" s="21"/>
    </row>
    <row r="620" spans="1:17" x14ac:dyDescent="0.25">
      <c r="A620" s="21"/>
      <c r="B620" s="21"/>
      <c r="F620" s="97" t="str">
        <f t="shared" si="77"/>
        <v>Deprivation %42</v>
      </c>
      <c r="G620" s="160" t="s">
        <v>212</v>
      </c>
      <c r="K620" s="21"/>
      <c r="P620" s="21"/>
      <c r="Q620" s="21"/>
    </row>
    <row r="621" spans="1:17" x14ac:dyDescent="0.25">
      <c r="A621" s="21"/>
      <c r="B621" s="21"/>
      <c r="F621" s="97" t="str">
        <f t="shared" si="77"/>
        <v>Deprivation %46</v>
      </c>
      <c r="G621" s="160" t="s">
        <v>256</v>
      </c>
      <c r="K621" s="21"/>
      <c r="P621" s="21"/>
      <c r="Q621" s="21"/>
    </row>
    <row r="622" spans="1:17" x14ac:dyDescent="0.25">
      <c r="A622" s="21"/>
      <c r="B622" s="21"/>
      <c r="F622" s="97" t="str">
        <f t="shared" si="77"/>
        <v>Deprivation %12</v>
      </c>
      <c r="G622" s="160" t="s">
        <v>335</v>
      </c>
      <c r="K622" s="21"/>
      <c r="P622" s="21"/>
      <c r="Q622" s="21"/>
    </row>
    <row r="623" spans="1:17" x14ac:dyDescent="0.25">
      <c r="A623" s="21"/>
      <c r="B623" s="21"/>
      <c r="F623" s="97" t="str">
        <f t="shared" si="77"/>
        <v>Deprivation %9</v>
      </c>
      <c r="G623" s="160" t="s">
        <v>228</v>
      </c>
      <c r="K623" s="21"/>
      <c r="P623" s="21"/>
      <c r="Q623" s="21"/>
    </row>
    <row r="624" spans="1:17" x14ac:dyDescent="0.25">
      <c r="A624" s="21"/>
      <c r="B624" s="21"/>
      <c r="F624" s="97" t="str">
        <f t="shared" si="77"/>
        <v>Deprivation %36</v>
      </c>
      <c r="G624" s="160" t="s">
        <v>232</v>
      </c>
      <c r="K624" s="21"/>
      <c r="P624" s="21"/>
      <c r="Q624" s="21"/>
    </row>
    <row r="625" spans="1:17" x14ac:dyDescent="0.25">
      <c r="A625" s="21"/>
      <c r="B625" s="21"/>
      <c r="F625" s="97" t="str">
        <f t="shared" si="77"/>
        <v>Deprivation %4</v>
      </c>
      <c r="G625" s="160" t="s">
        <v>439</v>
      </c>
      <c r="K625" s="21"/>
      <c r="P625" s="21"/>
      <c r="Q625" s="21"/>
    </row>
    <row r="626" spans="1:17" x14ac:dyDescent="0.25">
      <c r="A626" s="21"/>
      <c r="B626" s="21"/>
      <c r="F626" s="97" t="str">
        <f t="shared" si="77"/>
        <v>Deprivation %40</v>
      </c>
      <c r="G626" s="160" t="s">
        <v>246</v>
      </c>
      <c r="K626" s="21"/>
      <c r="P626" s="21"/>
      <c r="Q626" s="21"/>
    </row>
    <row r="627" spans="1:17" x14ac:dyDescent="0.25">
      <c r="A627" s="21"/>
      <c r="B627" s="21"/>
      <c r="F627" s="97" t="str">
        <f t="shared" si="77"/>
        <v>Deprivation %38</v>
      </c>
      <c r="G627" s="160" t="s">
        <v>250</v>
      </c>
      <c r="K627" s="21"/>
      <c r="P627" s="21"/>
      <c r="Q627" s="21"/>
    </row>
    <row r="628" spans="1:17" x14ac:dyDescent="0.25">
      <c r="A628" s="21"/>
      <c r="B628" s="21"/>
      <c r="F628" s="97" t="str">
        <f t="shared" si="77"/>
        <v>Deprivation %</v>
      </c>
      <c r="G628" s="160"/>
      <c r="K628" s="21"/>
      <c r="P628" s="21"/>
      <c r="Q628" s="21"/>
    </row>
    <row r="629" spans="1:17" x14ac:dyDescent="0.25">
      <c r="A629" s="21"/>
      <c r="B629" s="21"/>
      <c r="F629" s="97" t="str">
        <f t="shared" si="77"/>
        <v>Deprivation %</v>
      </c>
      <c r="G629" s="160"/>
      <c r="K629" s="21"/>
      <c r="P629" s="21"/>
      <c r="Q629" s="21"/>
    </row>
    <row r="630" spans="1:17" x14ac:dyDescent="0.25">
      <c r="A630" s="21"/>
      <c r="B630" s="21"/>
      <c r="F630" s="97" t="str">
        <f t="shared" si="77"/>
        <v>Deprivation %</v>
      </c>
      <c r="G630" s="160"/>
      <c r="K630" s="21"/>
      <c r="P630" s="21"/>
      <c r="Q630" s="21"/>
    </row>
    <row r="631" spans="1:17" x14ac:dyDescent="0.25">
      <c r="A631" s="21"/>
      <c r="B631" s="21"/>
      <c r="F631" s="97" t="str">
        <f t="shared" si="77"/>
        <v>Deprivation %</v>
      </c>
      <c r="G631" s="160"/>
      <c r="K631" s="21"/>
      <c r="P631" s="21"/>
      <c r="Q631" s="21"/>
    </row>
    <row r="632" spans="1:17" x14ac:dyDescent="0.25">
      <c r="A632" s="21"/>
      <c r="B632" s="21"/>
      <c r="F632" s="97" t="str">
        <f t="shared" si="77"/>
        <v>Deprivation %</v>
      </c>
      <c r="G632" s="160"/>
      <c r="K632" s="21"/>
      <c r="P632" s="21"/>
      <c r="Q632" s="21"/>
    </row>
    <row r="633" spans="1:17" x14ac:dyDescent="0.25">
      <c r="A633" s="21"/>
      <c r="B633" s="21"/>
      <c r="F633" s="97" t="str">
        <f t="shared" si="77"/>
        <v>Deprivation %</v>
      </c>
      <c r="G633" s="160"/>
      <c r="K633" s="21"/>
      <c r="P633" s="21"/>
      <c r="Q633" s="21"/>
    </row>
    <row r="634" spans="1:17" x14ac:dyDescent="0.25">
      <c r="A634" s="21"/>
      <c r="B634" s="21"/>
      <c r="F634" s="97" t="str">
        <f t="shared" si="77"/>
        <v>Deprivation %</v>
      </c>
      <c r="G634" s="160"/>
      <c r="K634" s="21"/>
      <c r="P634" s="21"/>
      <c r="Q634" s="21"/>
    </row>
    <row r="635" spans="1:17" x14ac:dyDescent="0.25">
      <c r="A635" s="21"/>
      <c r="B635" s="21"/>
      <c r="F635" s="97" t="str">
        <f t="shared" si="77"/>
        <v>Deprivation %</v>
      </c>
      <c r="G635" s="160"/>
      <c r="K635" s="21"/>
      <c r="P635" s="21"/>
      <c r="Q635" s="21"/>
    </row>
    <row r="636" spans="1:17" x14ac:dyDescent="0.25">
      <c r="A636" s="21"/>
      <c r="B636" s="21"/>
      <c r="F636" s="97" t="str">
        <f t="shared" si="77"/>
        <v>Deprivation %61</v>
      </c>
      <c r="G636" s="160" t="s">
        <v>451</v>
      </c>
      <c r="K636" s="21"/>
      <c r="P636" s="21"/>
      <c r="Q636" s="21"/>
    </row>
    <row r="637" spans="1:17" x14ac:dyDescent="0.25">
      <c r="A637" s="21"/>
      <c r="B637" s="21"/>
      <c r="F637" s="97" t="str">
        <f t="shared" si="77"/>
        <v>Deprivation %68</v>
      </c>
      <c r="G637" s="160" t="s">
        <v>54</v>
      </c>
      <c r="K637" s="21"/>
      <c r="P637" s="21"/>
      <c r="Q637" s="21"/>
    </row>
    <row r="638" spans="1:17" x14ac:dyDescent="0.25">
      <c r="A638" s="21"/>
      <c r="B638" s="21"/>
      <c r="F638" s="97" t="str">
        <f t="shared" si="77"/>
        <v>Deprivation %62</v>
      </c>
      <c r="G638" s="160" t="s">
        <v>298</v>
      </c>
      <c r="K638" s="21"/>
      <c r="P638" s="21"/>
      <c r="Q638" s="21"/>
    </row>
    <row r="639" spans="1:17" x14ac:dyDescent="0.25">
      <c r="A639" s="21"/>
      <c r="B639" s="21"/>
      <c r="F639" s="97" t="str">
        <f t="shared" si="77"/>
        <v>Deprivation %67</v>
      </c>
      <c r="G639" s="160" t="s">
        <v>68</v>
      </c>
      <c r="K639" s="21"/>
      <c r="P639" s="21"/>
      <c r="Q639" s="21"/>
    </row>
    <row r="640" spans="1:17" x14ac:dyDescent="0.25">
      <c r="A640" s="21"/>
      <c r="B640" s="21"/>
      <c r="F640" s="97" t="str">
        <f t="shared" si="77"/>
        <v>Deprivation %86</v>
      </c>
      <c r="G640" s="160" t="s">
        <v>254</v>
      </c>
      <c r="K640" s="21"/>
      <c r="P640" s="21"/>
      <c r="Q640" s="21"/>
    </row>
    <row r="641" spans="1:22" x14ac:dyDescent="0.25">
      <c r="A641" s="21"/>
      <c r="B641" s="21"/>
      <c r="F641" s="97" t="str">
        <f t="shared" si="77"/>
        <v>Deprivation %73</v>
      </c>
      <c r="G641" s="160" t="s">
        <v>80</v>
      </c>
      <c r="K641" s="21"/>
      <c r="P641" s="21"/>
      <c r="Q641" s="21"/>
    </row>
    <row r="642" spans="1:22" x14ac:dyDescent="0.25">
      <c r="A642" s="21"/>
      <c r="B642" s="21"/>
      <c r="F642" s="97" t="str">
        <f t="shared" si="77"/>
        <v>Deprivation %92</v>
      </c>
      <c r="G642" s="160" t="s">
        <v>134</v>
      </c>
      <c r="K642" s="21"/>
      <c r="P642" s="21"/>
      <c r="Q642" s="21"/>
    </row>
    <row r="643" spans="1:22" x14ac:dyDescent="0.25">
      <c r="A643" s="21"/>
      <c r="B643" s="21"/>
      <c r="F643" s="97" t="str">
        <f t="shared" si="77"/>
        <v>Deprivation %89</v>
      </c>
      <c r="G643" s="160" t="s">
        <v>110</v>
      </c>
      <c r="K643" s="21"/>
      <c r="P643" s="21"/>
      <c r="Q643" s="21"/>
    </row>
    <row r="644" spans="1:22" x14ac:dyDescent="0.25">
      <c r="A644" s="21"/>
      <c r="B644" s="21"/>
      <c r="F644" s="97" t="str">
        <f t="shared" si="77"/>
        <v>Deprivation %63</v>
      </c>
      <c r="G644" s="160" t="s">
        <v>84</v>
      </c>
      <c r="K644" s="21"/>
      <c r="P644" s="21"/>
      <c r="Q644" s="21"/>
    </row>
    <row r="645" spans="1:22" x14ac:dyDescent="0.25">
      <c r="A645" s="21"/>
      <c r="B645" s="21"/>
      <c r="F645" s="97" t="str">
        <f t="shared" ref="F645:F708" si="78">"Deprivation %"&amp;E67</f>
        <v>Deprivation %58</v>
      </c>
      <c r="G645" s="160" t="s">
        <v>94</v>
      </c>
      <c r="K645" s="21"/>
      <c r="P645" s="21"/>
      <c r="Q645" s="21"/>
    </row>
    <row r="646" spans="1:22" x14ac:dyDescent="0.25">
      <c r="A646" s="21"/>
      <c r="B646" s="21"/>
      <c r="F646" s="97" t="str">
        <f t="shared" si="78"/>
        <v>Deprivation %87</v>
      </c>
      <c r="G646" s="160" t="s">
        <v>349</v>
      </c>
      <c r="K646" s="21"/>
      <c r="P646" s="21"/>
      <c r="Q646" s="21"/>
    </row>
    <row r="647" spans="1:22" x14ac:dyDescent="0.25">
      <c r="A647" s="21"/>
      <c r="B647" s="21"/>
      <c r="F647" s="97" t="str">
        <f t="shared" si="78"/>
        <v>Deprivation %76</v>
      </c>
      <c r="G647" s="160" t="s">
        <v>206</v>
      </c>
      <c r="K647" s="21"/>
      <c r="P647" s="21"/>
      <c r="Q647" s="21"/>
    </row>
    <row r="648" spans="1:22" x14ac:dyDescent="0.25">
      <c r="A648" s="21"/>
      <c r="B648" s="21"/>
      <c r="F648" s="97" t="str">
        <f t="shared" si="78"/>
        <v>Deprivation %80</v>
      </c>
      <c r="G648" s="160" t="s">
        <v>138</v>
      </c>
      <c r="K648" s="21"/>
      <c r="P648" s="21"/>
      <c r="Q648" s="21"/>
    </row>
    <row r="649" spans="1:22" x14ac:dyDescent="0.25">
      <c r="A649" s="21"/>
      <c r="B649" s="21"/>
      <c r="F649" s="97" t="str">
        <f t="shared" si="78"/>
        <v>Deprivation %71</v>
      </c>
      <c r="G649" s="160" t="s">
        <v>140</v>
      </c>
      <c r="K649" s="21"/>
      <c r="P649" s="21"/>
      <c r="Q649" s="21"/>
    </row>
    <row r="650" spans="1:22" x14ac:dyDescent="0.25">
      <c r="A650" s="21"/>
      <c r="B650" s="21"/>
      <c r="F650" s="97" t="str">
        <f t="shared" si="78"/>
        <v>Deprivation %74</v>
      </c>
      <c r="G650" s="160" t="s">
        <v>152</v>
      </c>
      <c r="K650" s="21"/>
      <c r="P650" s="21"/>
      <c r="Q650" s="21"/>
    </row>
    <row r="651" spans="1:22" x14ac:dyDescent="0.25">
      <c r="A651" s="21"/>
      <c r="B651" s="21"/>
      <c r="F651" s="97" t="str">
        <f t="shared" si="78"/>
        <v>Deprivation %66</v>
      </c>
      <c r="G651" s="160" t="s">
        <v>260</v>
      </c>
      <c r="K651" s="21"/>
      <c r="P651" s="21"/>
      <c r="Q651" s="21"/>
    </row>
    <row r="652" spans="1:22" x14ac:dyDescent="0.25">
      <c r="A652" s="21"/>
      <c r="B652" s="21"/>
      <c r="F652" s="97" t="str">
        <f t="shared" si="78"/>
        <v>Deprivation %79</v>
      </c>
      <c r="G652" s="160" t="s">
        <v>146</v>
      </c>
      <c r="K652" s="21"/>
      <c r="P652" s="21"/>
      <c r="Q652" s="21"/>
    </row>
    <row r="653" spans="1:22" ht="13.5" customHeight="1" x14ac:dyDescent="0.25">
      <c r="A653" s="21"/>
      <c r="B653" s="21"/>
      <c r="F653" s="97" t="str">
        <f t="shared" si="78"/>
        <v>Deprivation %85</v>
      </c>
      <c r="G653" s="160" t="s">
        <v>16</v>
      </c>
      <c r="K653" s="21"/>
      <c r="P653" s="21"/>
      <c r="Q653" s="21"/>
    </row>
    <row r="654" spans="1:22" x14ac:dyDescent="0.25">
      <c r="A654" s="21"/>
      <c r="B654" s="21"/>
      <c r="F654" s="97" t="str">
        <f t="shared" si="78"/>
        <v>Deprivation %78</v>
      </c>
      <c r="G654" s="160" t="s">
        <v>124</v>
      </c>
      <c r="K654" s="21"/>
      <c r="P654" s="21"/>
      <c r="Q654" s="21"/>
    </row>
    <row r="655" spans="1:22" x14ac:dyDescent="0.25">
      <c r="A655" s="21"/>
      <c r="B655" s="21"/>
      <c r="F655" s="97" t="str">
        <f t="shared" si="78"/>
        <v>Deprivation %59</v>
      </c>
      <c r="G655" s="160" t="s">
        <v>166</v>
      </c>
      <c r="K655" s="21"/>
      <c r="P655" s="21"/>
      <c r="Q655" s="21"/>
    </row>
    <row r="656" spans="1:22" x14ac:dyDescent="0.25">
      <c r="A656" s="21"/>
      <c r="B656" s="21"/>
      <c r="F656" s="97" t="str">
        <f t="shared" si="78"/>
        <v>Deprivation %65</v>
      </c>
      <c r="G656" s="160" t="s">
        <v>387</v>
      </c>
      <c r="K656" s="21"/>
      <c r="P656" s="21"/>
      <c r="Q656" s="21"/>
      <c r="S656" s="21"/>
      <c r="T656" s="21"/>
      <c r="U656" s="21"/>
      <c r="V656" s="21"/>
    </row>
    <row r="657" spans="6:18" s="21" customFormat="1" x14ac:dyDescent="0.25">
      <c r="F657" s="97" t="str">
        <f t="shared" si="78"/>
        <v>Deprivation %83</v>
      </c>
      <c r="G657" s="160" t="s">
        <v>220</v>
      </c>
      <c r="L657" s="6"/>
      <c r="R657"/>
    </row>
    <row r="658" spans="6:18" s="21" customFormat="1" x14ac:dyDescent="0.25">
      <c r="F658" s="97" t="str">
        <f t="shared" si="78"/>
        <v>Deprivation %60</v>
      </c>
      <c r="G658" s="160" t="s">
        <v>288</v>
      </c>
      <c r="L658" s="6"/>
      <c r="R658"/>
    </row>
    <row r="659" spans="6:18" s="21" customFormat="1" x14ac:dyDescent="0.25">
      <c r="F659" s="97" t="str">
        <f t="shared" si="78"/>
        <v>Deprivation %75</v>
      </c>
      <c r="G659" s="160" t="s">
        <v>286</v>
      </c>
      <c r="L659" s="6"/>
      <c r="R659"/>
    </row>
    <row r="660" spans="6:18" s="21" customFormat="1" x14ac:dyDescent="0.25">
      <c r="F660" s="97" t="str">
        <f t="shared" si="78"/>
        <v>Deprivation %72</v>
      </c>
      <c r="G660" s="160" t="s">
        <v>280</v>
      </c>
      <c r="L660" s="6"/>
    </row>
    <row r="661" spans="6:18" s="21" customFormat="1" x14ac:dyDescent="0.25">
      <c r="F661" s="97" t="str">
        <f t="shared" si="78"/>
        <v>Deprivation %82</v>
      </c>
      <c r="G661" s="160" t="s">
        <v>188</v>
      </c>
      <c r="L661" s="6"/>
    </row>
    <row r="662" spans="6:18" s="21" customFormat="1" x14ac:dyDescent="0.25">
      <c r="F662" s="97" t="str">
        <f t="shared" si="78"/>
        <v>Deprivation %90</v>
      </c>
      <c r="G662" s="160" t="s">
        <v>258</v>
      </c>
      <c r="L662" s="6"/>
    </row>
    <row r="663" spans="6:18" s="21" customFormat="1" x14ac:dyDescent="0.25">
      <c r="F663" s="97" t="str">
        <f t="shared" si="78"/>
        <v>Deprivation %84</v>
      </c>
      <c r="G663" s="160" t="s">
        <v>449</v>
      </c>
      <c r="L663" s="6"/>
    </row>
    <row r="664" spans="6:18" s="21" customFormat="1" x14ac:dyDescent="0.25">
      <c r="F664" s="97" t="str">
        <f t="shared" si="78"/>
        <v>Deprivation %91</v>
      </c>
      <c r="G664" s="160" t="s">
        <v>210</v>
      </c>
      <c r="L664" s="6"/>
    </row>
    <row r="665" spans="6:18" s="21" customFormat="1" x14ac:dyDescent="0.25">
      <c r="F665" s="97" t="str">
        <f t="shared" si="78"/>
        <v>Deprivation %70</v>
      </c>
      <c r="G665" s="160" t="s">
        <v>306</v>
      </c>
      <c r="L665" s="6"/>
    </row>
    <row r="666" spans="6:18" s="21" customFormat="1" x14ac:dyDescent="0.25">
      <c r="F666" s="97" t="str">
        <f t="shared" si="78"/>
        <v>Deprivation %69</v>
      </c>
      <c r="G666" s="160" t="s">
        <v>226</v>
      </c>
      <c r="L666" s="6"/>
    </row>
    <row r="667" spans="6:18" s="21" customFormat="1" x14ac:dyDescent="0.25">
      <c r="F667" s="97" t="str">
        <f t="shared" si="78"/>
        <v>Deprivation %88</v>
      </c>
      <c r="G667" s="160" t="s">
        <v>230</v>
      </c>
      <c r="L667" s="6"/>
    </row>
    <row r="668" spans="6:18" s="21" customFormat="1" x14ac:dyDescent="0.25">
      <c r="F668" s="97" t="str">
        <f t="shared" si="78"/>
        <v>Deprivation %64</v>
      </c>
      <c r="G668" s="160" t="s">
        <v>244</v>
      </c>
      <c r="L668" s="6"/>
    </row>
    <row r="669" spans="6:18" s="21" customFormat="1" x14ac:dyDescent="0.25">
      <c r="F669" s="97" t="str">
        <f t="shared" si="78"/>
        <v>Deprivation %77</v>
      </c>
      <c r="G669" s="160" t="s">
        <v>20</v>
      </c>
      <c r="L669" s="6"/>
    </row>
    <row r="670" spans="6:18" s="21" customFormat="1" x14ac:dyDescent="0.25">
      <c r="F670" s="97" t="str">
        <f t="shared" si="78"/>
        <v>Deprivation %81</v>
      </c>
      <c r="G670" s="160" t="s">
        <v>441</v>
      </c>
      <c r="L670" s="6"/>
    </row>
    <row r="671" spans="6:18" s="21" customFormat="1" x14ac:dyDescent="0.25">
      <c r="F671" s="97" t="str">
        <f t="shared" si="78"/>
        <v>Deprivation %</v>
      </c>
      <c r="G671" s="160"/>
      <c r="L671" s="6"/>
    </row>
    <row r="672" spans="6:18" s="21" customFormat="1" x14ac:dyDescent="0.25">
      <c r="F672" s="97" t="str">
        <f t="shared" si="78"/>
        <v>Deprivation %</v>
      </c>
      <c r="G672" s="160"/>
      <c r="L672" s="6"/>
    </row>
    <row r="673" spans="6:12" s="21" customFormat="1" x14ac:dyDescent="0.25">
      <c r="F673" s="97" t="str">
        <f t="shared" si="78"/>
        <v>Deprivation %</v>
      </c>
      <c r="G673" s="160"/>
      <c r="L673" s="6"/>
    </row>
    <row r="674" spans="6:12" s="21" customFormat="1" x14ac:dyDescent="0.25">
      <c r="F674" s="97" t="str">
        <f t="shared" si="78"/>
        <v>Deprivation %</v>
      </c>
      <c r="G674" s="160"/>
      <c r="L674" s="6"/>
    </row>
    <row r="675" spans="6:12" s="21" customFormat="1" x14ac:dyDescent="0.25">
      <c r="F675" s="97" t="str">
        <f t="shared" si="78"/>
        <v>Deprivation %</v>
      </c>
      <c r="G675" s="160"/>
      <c r="L675" s="6"/>
    </row>
    <row r="676" spans="6:12" s="21" customFormat="1" x14ac:dyDescent="0.25">
      <c r="F676" s="97" t="str">
        <f t="shared" si="78"/>
        <v>Deprivation %</v>
      </c>
      <c r="G676" s="160"/>
      <c r="L676" s="6"/>
    </row>
    <row r="677" spans="6:12" s="21" customFormat="1" x14ac:dyDescent="0.25">
      <c r="F677" s="97" t="str">
        <f t="shared" si="78"/>
        <v>Deprivation %234</v>
      </c>
      <c r="G677" s="160" t="s">
        <v>268</v>
      </c>
      <c r="L677" s="6"/>
    </row>
    <row r="678" spans="6:12" s="21" customFormat="1" x14ac:dyDescent="0.25">
      <c r="F678" s="97" t="str">
        <f t="shared" si="78"/>
        <v>Deprivation %111</v>
      </c>
      <c r="G678" s="160" t="s">
        <v>327</v>
      </c>
      <c r="L678" s="6"/>
    </row>
    <row r="679" spans="6:12" s="21" customFormat="1" x14ac:dyDescent="0.25">
      <c r="F679" s="97" t="str">
        <f t="shared" si="78"/>
        <v>Deprivation %254</v>
      </c>
      <c r="G679" s="160" t="s">
        <v>186</v>
      </c>
      <c r="L679" s="6"/>
    </row>
    <row r="680" spans="6:12" s="21" customFormat="1" x14ac:dyDescent="0.25">
      <c r="F680" s="97" t="str">
        <f t="shared" si="78"/>
        <v>Deprivation %255</v>
      </c>
      <c r="G680" s="160" t="s">
        <v>218</v>
      </c>
      <c r="L680" s="6"/>
    </row>
    <row r="681" spans="6:12" s="21" customFormat="1" x14ac:dyDescent="0.25">
      <c r="F681" s="97" t="str">
        <f t="shared" si="78"/>
        <v>Deprivation %170</v>
      </c>
      <c r="G681" s="160" t="s">
        <v>32</v>
      </c>
      <c r="L681" s="6"/>
    </row>
    <row r="682" spans="6:12" s="21" customFormat="1" x14ac:dyDescent="0.25">
      <c r="F682" s="97" t="str">
        <f t="shared" si="78"/>
        <v>Deprivation %123</v>
      </c>
      <c r="G682" s="160" t="s">
        <v>34</v>
      </c>
      <c r="L682" s="6"/>
    </row>
    <row r="683" spans="6:12" s="21" customFormat="1" x14ac:dyDescent="0.25">
      <c r="F683" s="97" t="str">
        <f t="shared" si="78"/>
        <v>Deprivation %148</v>
      </c>
      <c r="G683" s="160" t="s">
        <v>38</v>
      </c>
      <c r="L683" s="6"/>
    </row>
    <row r="684" spans="6:12" s="21" customFormat="1" x14ac:dyDescent="0.25">
      <c r="F684" s="97" t="str">
        <f t="shared" si="78"/>
        <v>Deprivation %176</v>
      </c>
      <c r="G684" s="160" t="s">
        <v>40</v>
      </c>
      <c r="L684" s="6"/>
    </row>
    <row r="685" spans="6:12" s="21" customFormat="1" x14ac:dyDescent="0.25">
      <c r="F685" s="97" t="str">
        <f t="shared" si="78"/>
        <v>Deprivation %161</v>
      </c>
      <c r="G685" s="160" t="s">
        <v>337</v>
      </c>
      <c r="L685" s="6"/>
    </row>
    <row r="686" spans="6:12" s="21" customFormat="1" x14ac:dyDescent="0.25">
      <c r="F686" s="97" t="str">
        <f t="shared" si="78"/>
        <v>Deprivation %143</v>
      </c>
      <c r="G686" s="160" t="s">
        <v>339</v>
      </c>
      <c r="L686" s="6"/>
    </row>
    <row r="687" spans="6:12" s="21" customFormat="1" x14ac:dyDescent="0.25">
      <c r="F687" s="97" t="str">
        <f t="shared" si="78"/>
        <v>Deprivation %230</v>
      </c>
      <c r="G687" s="160" t="s">
        <v>505</v>
      </c>
      <c r="L687" s="6"/>
    </row>
    <row r="688" spans="6:12" s="21" customFormat="1" x14ac:dyDescent="0.25">
      <c r="F688" s="97" t="str">
        <f t="shared" si="78"/>
        <v>Deprivation %187</v>
      </c>
      <c r="G688" s="160" t="s">
        <v>325</v>
      </c>
      <c r="L688" s="6"/>
    </row>
    <row r="689" spans="6:12" s="21" customFormat="1" x14ac:dyDescent="0.25">
      <c r="F689" s="97" t="str">
        <f t="shared" si="78"/>
        <v>Deprivation %180</v>
      </c>
      <c r="G689" s="160" t="s">
        <v>377</v>
      </c>
      <c r="L689" s="6"/>
    </row>
    <row r="690" spans="6:12" s="21" customFormat="1" x14ac:dyDescent="0.25">
      <c r="F690" s="97" t="str">
        <f t="shared" si="78"/>
        <v>Deprivation %240</v>
      </c>
      <c r="G690" s="160" t="s">
        <v>42</v>
      </c>
      <c r="L690" s="6"/>
    </row>
    <row r="691" spans="6:12" s="21" customFormat="1" x14ac:dyDescent="0.25">
      <c r="F691" s="97" t="str">
        <f t="shared" si="78"/>
        <v>Deprivation %167</v>
      </c>
      <c r="G691" s="160" t="s">
        <v>483</v>
      </c>
      <c r="L691" s="6"/>
    </row>
    <row r="692" spans="6:12" s="21" customFormat="1" x14ac:dyDescent="0.25">
      <c r="F692" s="97" t="str">
        <f t="shared" si="78"/>
        <v>Deprivation %178</v>
      </c>
      <c r="G692" s="160" t="s">
        <v>341</v>
      </c>
      <c r="L692" s="6"/>
    </row>
    <row r="693" spans="6:12" s="21" customFormat="1" x14ac:dyDescent="0.25">
      <c r="F693" s="97" t="str">
        <f t="shared" si="78"/>
        <v>Deprivation %132</v>
      </c>
      <c r="G693" s="160" t="s">
        <v>345</v>
      </c>
      <c r="L693" s="6"/>
    </row>
    <row r="694" spans="6:12" s="21" customFormat="1" x14ac:dyDescent="0.25">
      <c r="F694" s="97" t="str">
        <f t="shared" si="78"/>
        <v>Deprivation %262</v>
      </c>
      <c r="G694" s="160" t="s">
        <v>36</v>
      </c>
      <c r="L694" s="6"/>
    </row>
    <row r="695" spans="6:12" s="21" customFormat="1" x14ac:dyDescent="0.25">
      <c r="F695" s="97" t="str">
        <f t="shared" si="78"/>
        <v>Deprivation %258</v>
      </c>
      <c r="G695" s="160" t="s">
        <v>26</v>
      </c>
      <c r="L695" s="6"/>
    </row>
    <row r="696" spans="6:12" s="21" customFormat="1" x14ac:dyDescent="0.25">
      <c r="F696" s="97" t="str">
        <f t="shared" si="78"/>
        <v>Deprivation %171</v>
      </c>
      <c r="G696" s="160" t="s">
        <v>60</v>
      </c>
      <c r="L696" s="6"/>
    </row>
    <row r="697" spans="6:12" s="21" customFormat="1" x14ac:dyDescent="0.25">
      <c r="F697" s="97" t="str">
        <f t="shared" si="78"/>
        <v>Deprivation %157</v>
      </c>
      <c r="G697" s="160" t="s">
        <v>347</v>
      </c>
      <c r="L697" s="6"/>
    </row>
    <row r="698" spans="6:12" s="21" customFormat="1" x14ac:dyDescent="0.25">
      <c r="F698" s="97" t="str">
        <f t="shared" si="78"/>
        <v>Deprivation %263</v>
      </c>
      <c r="G698" s="160" t="s">
        <v>50</v>
      </c>
      <c r="L698" s="6"/>
    </row>
    <row r="699" spans="6:12" s="21" customFormat="1" x14ac:dyDescent="0.25">
      <c r="F699" s="97" t="str">
        <f t="shared" si="78"/>
        <v>Deprivation %270</v>
      </c>
      <c r="G699" s="160" t="s">
        <v>198</v>
      </c>
      <c r="L699" s="6"/>
    </row>
    <row r="700" spans="6:12" s="21" customFormat="1" x14ac:dyDescent="0.25">
      <c r="F700" s="97" t="str">
        <f t="shared" si="78"/>
        <v>Deprivation %156</v>
      </c>
      <c r="G700" s="160" t="s">
        <v>66</v>
      </c>
      <c r="L700" s="6"/>
    </row>
    <row r="701" spans="6:12" s="21" customFormat="1" x14ac:dyDescent="0.25">
      <c r="F701" s="97" t="str">
        <f t="shared" si="78"/>
        <v>Deprivation %217</v>
      </c>
      <c r="G701" s="160" t="s">
        <v>76</v>
      </c>
      <c r="L701" s="6"/>
    </row>
    <row r="702" spans="6:12" s="21" customFormat="1" x14ac:dyDescent="0.25">
      <c r="F702" s="97" t="str">
        <f t="shared" si="78"/>
        <v>Deprivation %236</v>
      </c>
      <c r="G702" s="160" t="s">
        <v>459</v>
      </c>
      <c r="L702" s="6"/>
    </row>
    <row r="703" spans="6:12" s="21" customFormat="1" x14ac:dyDescent="0.25">
      <c r="F703" s="97" t="str">
        <f t="shared" si="78"/>
        <v>Deprivation %174</v>
      </c>
      <c r="G703" s="160" t="s">
        <v>465</v>
      </c>
      <c r="L703" s="6"/>
    </row>
    <row r="704" spans="6:12" s="21" customFormat="1" x14ac:dyDescent="0.25">
      <c r="F704" s="97" t="str">
        <f t="shared" si="78"/>
        <v>Deprivation %104</v>
      </c>
      <c r="G704" s="160" t="s">
        <v>351</v>
      </c>
      <c r="L704" s="6"/>
    </row>
    <row r="705" spans="6:12" s="21" customFormat="1" x14ac:dyDescent="0.25">
      <c r="F705" s="97" t="str">
        <f t="shared" si="78"/>
        <v>Deprivation %229</v>
      </c>
      <c r="G705" s="160" t="s">
        <v>30</v>
      </c>
      <c r="L705" s="6"/>
    </row>
    <row r="706" spans="6:12" s="21" customFormat="1" x14ac:dyDescent="0.25">
      <c r="F706" s="97" t="str">
        <f t="shared" si="78"/>
        <v>Deprivation %214</v>
      </c>
      <c r="G706" s="160" t="s">
        <v>461</v>
      </c>
      <c r="L706" s="6"/>
    </row>
    <row r="707" spans="6:12" s="21" customFormat="1" x14ac:dyDescent="0.25">
      <c r="F707" s="97" t="str">
        <f t="shared" si="78"/>
        <v>Deprivation %155</v>
      </c>
      <c r="G707" s="160" t="s">
        <v>515</v>
      </c>
      <c r="L707" s="6"/>
    </row>
    <row r="708" spans="6:12" s="21" customFormat="1" x14ac:dyDescent="0.25">
      <c r="F708" s="97" t="str">
        <f t="shared" si="78"/>
        <v>Deprivation %193</v>
      </c>
      <c r="G708" s="160" t="s">
        <v>453</v>
      </c>
      <c r="L708" s="6"/>
    </row>
    <row r="709" spans="6:12" s="21" customFormat="1" x14ac:dyDescent="0.25">
      <c r="F709" s="97" t="str">
        <f t="shared" ref="F709:F772" si="79">"Deprivation %"&amp;E131</f>
        <v>Deprivation %212</v>
      </c>
      <c r="G709" s="160" t="s">
        <v>355</v>
      </c>
      <c r="L709" s="6"/>
    </row>
    <row r="710" spans="6:12" s="21" customFormat="1" x14ac:dyDescent="0.25">
      <c r="F710" s="97" t="str">
        <f t="shared" si="79"/>
        <v>Deprivation %233</v>
      </c>
      <c r="G710" s="160" t="s">
        <v>463</v>
      </c>
      <c r="L710" s="6"/>
    </row>
    <row r="711" spans="6:12" s="21" customFormat="1" x14ac:dyDescent="0.25">
      <c r="F711" s="97" t="str">
        <f t="shared" si="79"/>
        <v>Deprivation %261</v>
      </c>
      <c r="G711" s="160" t="s">
        <v>128</v>
      </c>
      <c r="L711" s="6"/>
    </row>
    <row r="712" spans="6:12" s="21" customFormat="1" x14ac:dyDescent="0.25">
      <c r="F712" s="97" t="str">
        <f t="shared" si="79"/>
        <v>Deprivation %192</v>
      </c>
      <c r="G712" s="160" t="s">
        <v>357</v>
      </c>
      <c r="L712" s="6"/>
    </row>
    <row r="713" spans="6:12" s="21" customFormat="1" x14ac:dyDescent="0.25">
      <c r="F713" s="97" t="str">
        <f t="shared" si="79"/>
        <v>Deprivation %128</v>
      </c>
      <c r="G713" s="160" t="s">
        <v>443</v>
      </c>
      <c r="L713" s="6"/>
    </row>
    <row r="714" spans="6:12" s="21" customFormat="1" x14ac:dyDescent="0.25">
      <c r="F714" s="97" t="str">
        <f t="shared" si="79"/>
        <v>Deprivation %206</v>
      </c>
      <c r="G714" s="160" t="s">
        <v>401</v>
      </c>
      <c r="L714" s="6"/>
    </row>
    <row r="715" spans="6:12" s="21" customFormat="1" x14ac:dyDescent="0.25">
      <c r="F715" s="97" t="str">
        <f t="shared" si="79"/>
        <v>Deprivation %122</v>
      </c>
      <c r="G715" s="160" t="s">
        <v>86</v>
      </c>
      <c r="L715" s="6"/>
    </row>
    <row r="716" spans="6:12" s="21" customFormat="1" x14ac:dyDescent="0.25">
      <c r="F716" s="97" t="str">
        <f t="shared" si="79"/>
        <v>Deprivation %115</v>
      </c>
      <c r="G716" s="160" t="s">
        <v>56</v>
      </c>
      <c r="L716" s="6"/>
    </row>
    <row r="717" spans="6:12" s="21" customFormat="1" x14ac:dyDescent="0.25">
      <c r="F717" s="97" t="str">
        <f t="shared" si="79"/>
        <v>Deprivation %256</v>
      </c>
      <c r="G717" s="160" t="s">
        <v>274</v>
      </c>
      <c r="L717" s="6"/>
    </row>
    <row r="718" spans="6:12" s="21" customFormat="1" x14ac:dyDescent="0.25">
      <c r="F718" s="97" t="str">
        <f t="shared" si="79"/>
        <v>Deprivation %144</v>
      </c>
      <c r="G718" s="160" t="s">
        <v>162</v>
      </c>
      <c r="L718" s="6"/>
    </row>
    <row r="719" spans="6:12" s="21" customFormat="1" x14ac:dyDescent="0.25">
      <c r="F719" s="97" t="str">
        <f t="shared" si="79"/>
        <v>Deprivation %131</v>
      </c>
      <c r="G719" s="160" t="s">
        <v>242</v>
      </c>
      <c r="L719" s="6"/>
    </row>
    <row r="720" spans="6:12" s="21" customFormat="1" x14ac:dyDescent="0.25">
      <c r="F720" s="97" t="str">
        <f t="shared" si="79"/>
        <v>Deprivation %119</v>
      </c>
      <c r="G720" s="160" t="s">
        <v>469</v>
      </c>
      <c r="L720" s="6"/>
    </row>
    <row r="721" spans="6:12" s="21" customFormat="1" x14ac:dyDescent="0.25">
      <c r="F721" s="97" t="str">
        <f t="shared" si="79"/>
        <v>Deprivation %154</v>
      </c>
      <c r="G721" s="160" t="s">
        <v>475</v>
      </c>
      <c r="L721" s="6"/>
    </row>
    <row r="722" spans="6:12" s="21" customFormat="1" x14ac:dyDescent="0.25">
      <c r="F722" s="97" t="str">
        <f t="shared" si="79"/>
        <v>Deprivation %222</v>
      </c>
      <c r="G722" s="160" t="s">
        <v>353</v>
      </c>
      <c r="L722" s="6"/>
    </row>
    <row r="723" spans="6:12" s="21" customFormat="1" x14ac:dyDescent="0.25">
      <c r="F723" s="97" t="str">
        <f t="shared" si="79"/>
        <v>Deprivation %137</v>
      </c>
      <c r="G723" s="160" t="s">
        <v>90</v>
      </c>
      <c r="L723" s="6"/>
    </row>
    <row r="724" spans="6:12" s="21" customFormat="1" x14ac:dyDescent="0.25">
      <c r="F724" s="97" t="str">
        <f t="shared" si="79"/>
        <v>Deprivation %246</v>
      </c>
      <c r="G724" s="160" t="s">
        <v>92</v>
      </c>
      <c r="L724" s="6"/>
    </row>
    <row r="725" spans="6:12" s="21" customFormat="1" x14ac:dyDescent="0.25">
      <c r="F725" s="97" t="str">
        <f t="shared" si="79"/>
        <v>Deprivation %267</v>
      </c>
      <c r="G725" s="160" t="s">
        <v>214</v>
      </c>
      <c r="L725" s="6"/>
    </row>
    <row r="726" spans="6:12" s="21" customFormat="1" x14ac:dyDescent="0.25">
      <c r="F726" s="97" t="str">
        <f t="shared" si="79"/>
        <v>Deprivation %130</v>
      </c>
      <c r="G726" s="160" t="s">
        <v>296</v>
      </c>
      <c r="L726" s="6"/>
    </row>
    <row r="727" spans="6:12" s="21" customFormat="1" x14ac:dyDescent="0.25">
      <c r="F727" s="97" t="str">
        <f t="shared" si="79"/>
        <v>Deprivation %203</v>
      </c>
      <c r="G727" s="160" t="s">
        <v>375</v>
      </c>
      <c r="L727" s="6"/>
    </row>
    <row r="728" spans="6:12" s="21" customFormat="1" x14ac:dyDescent="0.25">
      <c r="F728" s="97" t="str">
        <f t="shared" si="79"/>
        <v>Deprivation %248</v>
      </c>
      <c r="G728" s="160" t="s">
        <v>471</v>
      </c>
      <c r="L728" s="6"/>
    </row>
    <row r="729" spans="6:12" s="21" customFormat="1" x14ac:dyDescent="0.25">
      <c r="F729" s="97" t="str">
        <f t="shared" si="79"/>
        <v>Deprivation %103</v>
      </c>
      <c r="G729" s="160" t="s">
        <v>359</v>
      </c>
      <c r="L729" s="6"/>
    </row>
    <row r="730" spans="6:12" s="21" customFormat="1" x14ac:dyDescent="0.25">
      <c r="F730" s="97" t="str">
        <f t="shared" si="79"/>
        <v>Deprivation %198</v>
      </c>
      <c r="G730" s="160" t="s">
        <v>108</v>
      </c>
      <c r="L730" s="6"/>
    </row>
    <row r="731" spans="6:12" s="21" customFormat="1" x14ac:dyDescent="0.25">
      <c r="F731" s="97" t="str">
        <f t="shared" si="79"/>
        <v>Deprivation %232</v>
      </c>
      <c r="G731" s="160" t="s">
        <v>363</v>
      </c>
      <c r="L731" s="6"/>
    </row>
    <row r="732" spans="6:12" s="21" customFormat="1" x14ac:dyDescent="0.25">
      <c r="F732" s="97" t="str">
        <f t="shared" si="79"/>
        <v>Deprivation %152</v>
      </c>
      <c r="G732" s="160" t="s">
        <v>112</v>
      </c>
      <c r="L732" s="6"/>
    </row>
    <row r="733" spans="6:12" s="21" customFormat="1" x14ac:dyDescent="0.25">
      <c r="F733" s="97" t="str">
        <f t="shared" si="79"/>
        <v>Deprivation %247</v>
      </c>
      <c r="G733" s="160" t="s">
        <v>278</v>
      </c>
      <c r="L733" s="6"/>
    </row>
    <row r="734" spans="6:12" s="21" customFormat="1" x14ac:dyDescent="0.25">
      <c r="F734" s="97" t="str">
        <f t="shared" si="79"/>
        <v>Deprivation %120</v>
      </c>
      <c r="G734" s="160" t="s">
        <v>365</v>
      </c>
      <c r="L734" s="6"/>
    </row>
    <row r="735" spans="6:12" s="21" customFormat="1" x14ac:dyDescent="0.25">
      <c r="F735" s="97" t="str">
        <f t="shared" si="79"/>
        <v>Deprivation %249</v>
      </c>
      <c r="G735" s="160" t="s">
        <v>513</v>
      </c>
      <c r="L735" s="6"/>
    </row>
    <row r="736" spans="6:12" s="21" customFormat="1" x14ac:dyDescent="0.25">
      <c r="F736" s="97" t="str">
        <f t="shared" si="79"/>
        <v>Deprivation %138</v>
      </c>
      <c r="G736" s="160" t="s">
        <v>116</v>
      </c>
      <c r="L736" s="6"/>
    </row>
    <row r="737" spans="6:12" s="21" customFormat="1" x14ac:dyDescent="0.25">
      <c r="F737" s="97" t="str">
        <f t="shared" si="79"/>
        <v>Deprivation %142</v>
      </c>
      <c r="G737" s="160" t="s">
        <v>62</v>
      </c>
      <c r="L737" s="6"/>
    </row>
    <row r="738" spans="6:12" s="21" customFormat="1" x14ac:dyDescent="0.25">
      <c r="F738" s="97" t="str">
        <f t="shared" si="79"/>
        <v>Deprivation %231</v>
      </c>
      <c r="G738" s="160" t="s">
        <v>467</v>
      </c>
      <c r="L738" s="6"/>
    </row>
    <row r="739" spans="6:12" s="21" customFormat="1" x14ac:dyDescent="0.25">
      <c r="F739" s="97" t="str">
        <f t="shared" si="79"/>
        <v>Deprivation %195</v>
      </c>
      <c r="G739" s="160" t="s">
        <v>238</v>
      </c>
      <c r="L739" s="6"/>
    </row>
    <row r="740" spans="6:12" s="21" customFormat="1" x14ac:dyDescent="0.25">
      <c r="F740" s="97" t="str">
        <f t="shared" si="79"/>
        <v>Deprivation %140</v>
      </c>
      <c r="G740" s="160" t="s">
        <v>28</v>
      </c>
      <c r="L740" s="6"/>
    </row>
    <row r="741" spans="6:12" s="21" customFormat="1" x14ac:dyDescent="0.25">
      <c r="F741" s="97" t="str">
        <f t="shared" si="79"/>
        <v>Deprivation %238</v>
      </c>
      <c r="G741" s="160" t="s">
        <v>156</v>
      </c>
      <c r="L741" s="6"/>
    </row>
    <row r="742" spans="6:12" s="21" customFormat="1" x14ac:dyDescent="0.25">
      <c r="F742" s="97" t="str">
        <f t="shared" si="79"/>
        <v>Deprivation %253</v>
      </c>
      <c r="G742" s="160" t="s">
        <v>120</v>
      </c>
      <c r="L742" s="6"/>
    </row>
    <row r="743" spans="6:12" s="21" customFormat="1" x14ac:dyDescent="0.25">
      <c r="F743" s="97" t="str">
        <f t="shared" si="79"/>
        <v>Deprivation %197</v>
      </c>
      <c r="G743" s="160" t="s">
        <v>371</v>
      </c>
      <c r="L743" s="6"/>
    </row>
    <row r="744" spans="6:12" s="21" customFormat="1" x14ac:dyDescent="0.25">
      <c r="F744" s="97" t="str">
        <f t="shared" si="79"/>
        <v>Deprivation %109</v>
      </c>
      <c r="G744" s="160" t="s">
        <v>114</v>
      </c>
      <c r="L744" s="6"/>
    </row>
    <row r="745" spans="6:12" s="21" customFormat="1" x14ac:dyDescent="0.25">
      <c r="F745" s="97" t="str">
        <f t="shared" si="79"/>
        <v>Deprivation %202</v>
      </c>
      <c r="G745" s="160" t="s">
        <v>264</v>
      </c>
      <c r="L745" s="6"/>
    </row>
    <row r="746" spans="6:12" s="21" customFormat="1" x14ac:dyDescent="0.25">
      <c r="F746" s="97" t="str">
        <f t="shared" si="79"/>
        <v>Deprivation %199</v>
      </c>
      <c r="G746" s="160" t="s">
        <v>72</v>
      </c>
      <c r="L746" s="6"/>
    </row>
    <row r="747" spans="6:12" s="21" customFormat="1" x14ac:dyDescent="0.25">
      <c r="F747" s="97" t="str">
        <f t="shared" si="79"/>
        <v>Deprivation %105</v>
      </c>
      <c r="G747" s="160" t="s">
        <v>379</v>
      </c>
      <c r="L747" s="6"/>
    </row>
    <row r="748" spans="6:12" s="21" customFormat="1" x14ac:dyDescent="0.25">
      <c r="F748" s="97" t="str">
        <f t="shared" si="79"/>
        <v>Deprivation %215</v>
      </c>
      <c r="G748" s="160" t="s">
        <v>381</v>
      </c>
      <c r="L748" s="6"/>
    </row>
    <row r="749" spans="6:12" s="21" customFormat="1" x14ac:dyDescent="0.25">
      <c r="F749" s="97" t="str">
        <f t="shared" si="79"/>
        <v>Deprivation %165</v>
      </c>
      <c r="G749" s="160" t="s">
        <v>477</v>
      </c>
      <c r="L749" s="6"/>
    </row>
    <row r="750" spans="6:12" s="21" customFormat="1" x14ac:dyDescent="0.25">
      <c r="F750" s="97" t="str">
        <f t="shared" si="79"/>
        <v>Deprivation %194</v>
      </c>
      <c r="G750" s="160" t="s">
        <v>122</v>
      </c>
      <c r="L750" s="6"/>
    </row>
    <row r="751" spans="6:12" s="21" customFormat="1" x14ac:dyDescent="0.25">
      <c r="F751" s="97" t="str">
        <f t="shared" si="79"/>
        <v>Deprivation %158</v>
      </c>
      <c r="G751" s="160" t="s">
        <v>320</v>
      </c>
      <c r="L751" s="6"/>
    </row>
    <row r="752" spans="6:12" s="21" customFormat="1" x14ac:dyDescent="0.25">
      <c r="F752" s="97" t="str">
        <f t="shared" si="79"/>
        <v>Deprivation %208</v>
      </c>
      <c r="G752" s="160" t="s">
        <v>282</v>
      </c>
      <c r="L752" s="6"/>
    </row>
    <row r="753" spans="6:12" s="21" customFormat="1" x14ac:dyDescent="0.25">
      <c r="F753" s="97" t="str">
        <f t="shared" si="79"/>
        <v>Deprivation %237</v>
      </c>
      <c r="G753" s="160" t="s">
        <v>333</v>
      </c>
      <c r="L753" s="6"/>
    </row>
    <row r="754" spans="6:12" s="21" customFormat="1" x14ac:dyDescent="0.25">
      <c r="F754" s="97" t="str">
        <f t="shared" si="79"/>
        <v>Deprivation %245</v>
      </c>
      <c r="G754" s="160" t="s">
        <v>266</v>
      </c>
      <c r="L754" s="6"/>
    </row>
    <row r="755" spans="6:12" s="21" customFormat="1" x14ac:dyDescent="0.25">
      <c r="F755" s="97" t="str">
        <f t="shared" si="79"/>
        <v>Deprivation %260</v>
      </c>
      <c r="G755" s="160" t="s">
        <v>78</v>
      </c>
      <c r="L755" s="6"/>
    </row>
    <row r="756" spans="6:12" s="21" customFormat="1" x14ac:dyDescent="0.25">
      <c r="F756" s="97" t="str">
        <f t="shared" si="79"/>
        <v>Deprivation %166</v>
      </c>
      <c r="G756" s="160" t="s">
        <v>132</v>
      </c>
      <c r="L756" s="6"/>
    </row>
    <row r="757" spans="6:12" s="21" customFormat="1" x14ac:dyDescent="0.25">
      <c r="F757" s="97" t="str">
        <f t="shared" si="79"/>
        <v>Deprivation %190</v>
      </c>
      <c r="G757" s="160" t="s">
        <v>389</v>
      </c>
      <c r="L757" s="6"/>
    </row>
    <row r="758" spans="6:12" s="21" customFormat="1" x14ac:dyDescent="0.25">
      <c r="F758" s="97" t="str">
        <f t="shared" si="79"/>
        <v>Deprivation %112</v>
      </c>
      <c r="G758" s="160" t="s">
        <v>391</v>
      </c>
      <c r="L758" s="6"/>
    </row>
    <row r="759" spans="6:12" s="21" customFormat="1" x14ac:dyDescent="0.25">
      <c r="F759" s="97" t="str">
        <f t="shared" si="79"/>
        <v>Deprivation %177</v>
      </c>
      <c r="G759" s="160" t="s">
        <v>304</v>
      </c>
      <c r="L759" s="6"/>
    </row>
    <row r="760" spans="6:12" s="21" customFormat="1" x14ac:dyDescent="0.25">
      <c r="F760" s="97" t="str">
        <f t="shared" si="79"/>
        <v>Deprivation %125</v>
      </c>
      <c r="G760" s="160" t="s">
        <v>393</v>
      </c>
      <c r="L760" s="6"/>
    </row>
    <row r="761" spans="6:12" s="21" customFormat="1" x14ac:dyDescent="0.25">
      <c r="F761" s="97" t="str">
        <f t="shared" si="79"/>
        <v>Deprivation %151</v>
      </c>
      <c r="G761" s="160" t="s">
        <v>395</v>
      </c>
      <c r="L761" s="6"/>
    </row>
    <row r="762" spans="6:12" s="21" customFormat="1" x14ac:dyDescent="0.25">
      <c r="F762" s="97" t="str">
        <f t="shared" si="79"/>
        <v>Deprivation %160</v>
      </c>
      <c r="G762" s="160" t="s">
        <v>397</v>
      </c>
      <c r="L762" s="6"/>
    </row>
    <row r="763" spans="6:12" s="21" customFormat="1" x14ac:dyDescent="0.25">
      <c r="F763" s="97" t="str">
        <f t="shared" si="79"/>
        <v>Deprivation %106</v>
      </c>
      <c r="G763" s="160" t="s">
        <v>88</v>
      </c>
      <c r="L763" s="6"/>
    </row>
    <row r="764" spans="6:12" s="21" customFormat="1" x14ac:dyDescent="0.25">
      <c r="F764" s="97" t="str">
        <f t="shared" si="79"/>
        <v>Deprivation %244</v>
      </c>
      <c r="G764" s="160" t="s">
        <v>509</v>
      </c>
      <c r="L764" s="6"/>
    </row>
    <row r="765" spans="6:12" s="21" customFormat="1" x14ac:dyDescent="0.25">
      <c r="F765" s="97" t="str">
        <f t="shared" si="79"/>
        <v>Deprivation %116</v>
      </c>
      <c r="G765" s="160" t="s">
        <v>150</v>
      </c>
      <c r="L765" s="6"/>
    </row>
    <row r="766" spans="6:12" s="21" customFormat="1" x14ac:dyDescent="0.25">
      <c r="F766" s="97" t="str">
        <f t="shared" si="79"/>
        <v>Deprivation %153</v>
      </c>
      <c r="G766" s="160" t="s">
        <v>479</v>
      </c>
      <c r="L766" s="6"/>
    </row>
    <row r="767" spans="6:12" s="21" customFormat="1" x14ac:dyDescent="0.25">
      <c r="F767" s="97" t="str">
        <f t="shared" si="79"/>
        <v>Deprivation %108</v>
      </c>
      <c r="G767" s="160" t="s">
        <v>413</v>
      </c>
      <c r="L767" s="6"/>
    </row>
    <row r="768" spans="6:12" s="21" customFormat="1" x14ac:dyDescent="0.25">
      <c r="F768" s="97" t="str">
        <f t="shared" si="79"/>
        <v>Deprivation %242</v>
      </c>
      <c r="G768" s="160" t="s">
        <v>158</v>
      </c>
      <c r="L768" s="6"/>
    </row>
    <row r="769" spans="6:12" s="21" customFormat="1" x14ac:dyDescent="0.25">
      <c r="F769" s="97" t="str">
        <f t="shared" si="79"/>
        <v>Deprivation %183</v>
      </c>
      <c r="G769" s="160" t="s">
        <v>481</v>
      </c>
      <c r="L769" s="6"/>
    </row>
    <row r="770" spans="6:12" s="21" customFormat="1" x14ac:dyDescent="0.25">
      <c r="F770" s="97" t="str">
        <f t="shared" si="79"/>
        <v>Deprivation %189</v>
      </c>
      <c r="G770" s="160" t="s">
        <v>399</v>
      </c>
      <c r="L770" s="6"/>
    </row>
    <row r="771" spans="6:12" s="21" customFormat="1" x14ac:dyDescent="0.25">
      <c r="F771" s="97" t="str">
        <f t="shared" si="79"/>
        <v>Deprivation %169</v>
      </c>
      <c r="G771" s="160" t="s">
        <v>102</v>
      </c>
      <c r="L771" s="6"/>
    </row>
    <row r="772" spans="6:12" s="21" customFormat="1" x14ac:dyDescent="0.25">
      <c r="F772" s="97" t="str">
        <f t="shared" si="79"/>
        <v>Deprivation %227</v>
      </c>
      <c r="G772" s="160" t="s">
        <v>160</v>
      </c>
      <c r="L772" s="6"/>
    </row>
    <row r="773" spans="6:12" s="21" customFormat="1" x14ac:dyDescent="0.25">
      <c r="F773" s="97" t="str">
        <f t="shared" ref="F773:F836" si="80">"Deprivation %"&amp;E195</f>
        <v>Deprivation %146</v>
      </c>
      <c r="G773" s="160" t="s">
        <v>403</v>
      </c>
      <c r="L773" s="6"/>
    </row>
    <row r="774" spans="6:12" s="21" customFormat="1" x14ac:dyDescent="0.25">
      <c r="F774" s="97" t="str">
        <f t="shared" si="80"/>
        <v>Deprivation %221</v>
      </c>
      <c r="G774" s="160" t="s">
        <v>248</v>
      </c>
      <c r="L774" s="6"/>
    </row>
    <row r="775" spans="6:12" s="21" customFormat="1" x14ac:dyDescent="0.25">
      <c r="F775" s="97" t="str">
        <f t="shared" si="80"/>
        <v>Deprivation %172</v>
      </c>
      <c r="G775" s="160" t="s">
        <v>331</v>
      </c>
      <c r="L775" s="6"/>
    </row>
    <row r="776" spans="6:12" s="21" customFormat="1" x14ac:dyDescent="0.25">
      <c r="F776" s="97" t="str">
        <f t="shared" si="80"/>
        <v>Deprivation %209</v>
      </c>
      <c r="G776" s="160" t="s">
        <v>407</v>
      </c>
      <c r="L776" s="6"/>
    </row>
    <row r="777" spans="6:12" s="21" customFormat="1" x14ac:dyDescent="0.25">
      <c r="F777" s="97" t="str">
        <f t="shared" si="80"/>
        <v>Deprivation %118</v>
      </c>
      <c r="G777" s="160" t="s">
        <v>170</v>
      </c>
      <c r="L777" s="6"/>
    </row>
    <row r="778" spans="6:12" s="21" customFormat="1" x14ac:dyDescent="0.25">
      <c r="F778" s="97" t="str">
        <f t="shared" si="80"/>
        <v>Deprivation %149</v>
      </c>
      <c r="G778" s="160" t="s">
        <v>435</v>
      </c>
      <c r="L778" s="6"/>
    </row>
    <row r="779" spans="6:12" s="21" customFormat="1" x14ac:dyDescent="0.25">
      <c r="F779" s="97" t="str">
        <f t="shared" si="80"/>
        <v>Deprivation %175</v>
      </c>
      <c r="G779" s="160" t="s">
        <v>409</v>
      </c>
      <c r="L779" s="6"/>
    </row>
    <row r="780" spans="6:12" s="21" customFormat="1" x14ac:dyDescent="0.25">
      <c r="F780" s="97" t="str">
        <f t="shared" si="80"/>
        <v>Deprivation %269</v>
      </c>
      <c r="G780" s="160" t="s">
        <v>48</v>
      </c>
      <c r="L780" s="6"/>
    </row>
    <row r="781" spans="6:12" s="21" customFormat="1" x14ac:dyDescent="0.25">
      <c r="F781" s="97" t="str">
        <f t="shared" si="80"/>
        <v>Deprivation %200</v>
      </c>
      <c r="G781" s="160" t="s">
        <v>172</v>
      </c>
      <c r="L781" s="6"/>
    </row>
    <row r="782" spans="6:12" s="21" customFormat="1" x14ac:dyDescent="0.25">
      <c r="F782" s="97" t="str">
        <f t="shared" si="80"/>
        <v>Deprivation %186</v>
      </c>
      <c r="G782" s="160" t="s">
        <v>44</v>
      </c>
      <c r="L782" s="6"/>
    </row>
    <row r="783" spans="6:12" s="21" customFormat="1" x14ac:dyDescent="0.25">
      <c r="F783" s="97" t="str">
        <f t="shared" si="80"/>
        <v>Deprivation %241</v>
      </c>
      <c r="G783" s="160" t="s">
        <v>174</v>
      </c>
      <c r="L783" s="6"/>
    </row>
    <row r="784" spans="6:12" s="21" customFormat="1" x14ac:dyDescent="0.25">
      <c r="F784" s="97" t="str">
        <f t="shared" si="80"/>
        <v>Deprivation %266</v>
      </c>
      <c r="G784" s="160" t="s">
        <v>312</v>
      </c>
      <c r="L784" s="6"/>
    </row>
    <row r="785" spans="6:12" s="21" customFormat="1" x14ac:dyDescent="0.25">
      <c r="F785" s="97" t="str">
        <f t="shared" si="80"/>
        <v>Deprivation %181</v>
      </c>
      <c r="G785" s="160" t="s">
        <v>411</v>
      </c>
      <c r="L785" s="6"/>
    </row>
    <row r="786" spans="6:12" s="21" customFormat="1" x14ac:dyDescent="0.25">
      <c r="F786" s="97" t="str">
        <f t="shared" si="80"/>
        <v>Deprivation %126</v>
      </c>
      <c r="G786" s="160" t="s">
        <v>415</v>
      </c>
      <c r="L786" s="6"/>
    </row>
    <row r="787" spans="6:12" s="21" customFormat="1" x14ac:dyDescent="0.25">
      <c r="F787" s="97" t="str">
        <f t="shared" si="80"/>
        <v>Deprivation %224</v>
      </c>
      <c r="G787" s="160" t="s">
        <v>178</v>
      </c>
      <c r="L787" s="6"/>
    </row>
    <row r="788" spans="6:12" s="21" customFormat="1" x14ac:dyDescent="0.25">
      <c r="F788" s="97" t="str">
        <f t="shared" si="80"/>
        <v>Deprivation %182</v>
      </c>
      <c r="G788" s="160" t="s">
        <v>118</v>
      </c>
      <c r="L788" s="6"/>
    </row>
    <row r="789" spans="6:12" s="21" customFormat="1" x14ac:dyDescent="0.25">
      <c r="F789" s="97" t="str">
        <f t="shared" si="80"/>
        <v>Deprivation %204</v>
      </c>
      <c r="G789" s="160" t="s">
        <v>196</v>
      </c>
      <c r="L789" s="6"/>
    </row>
    <row r="790" spans="6:12" s="21" customFormat="1" x14ac:dyDescent="0.25">
      <c r="F790" s="97" t="str">
        <f t="shared" si="80"/>
        <v>Deprivation %139</v>
      </c>
      <c r="G790" s="160" t="s">
        <v>184</v>
      </c>
      <c r="L790" s="6"/>
    </row>
    <row r="791" spans="6:12" s="21" customFormat="1" x14ac:dyDescent="0.25">
      <c r="F791" s="97" t="str">
        <f t="shared" si="80"/>
        <v>Deprivation %179</v>
      </c>
      <c r="G791" s="160" t="s">
        <v>180</v>
      </c>
      <c r="L791" s="6"/>
    </row>
    <row r="792" spans="6:12" s="21" customFormat="1" x14ac:dyDescent="0.25">
      <c r="F792" s="97" t="str">
        <f t="shared" si="80"/>
        <v>Deprivation %191</v>
      </c>
      <c r="G792" s="160" t="s">
        <v>252</v>
      </c>
      <c r="L792" s="6"/>
    </row>
    <row r="793" spans="6:12" s="21" customFormat="1" x14ac:dyDescent="0.25">
      <c r="F793" s="97" t="str">
        <f t="shared" si="80"/>
        <v>Deprivation %110</v>
      </c>
      <c r="G793" s="160" t="s">
        <v>417</v>
      </c>
      <c r="L793" s="6"/>
    </row>
    <row r="794" spans="6:12" s="21" customFormat="1" x14ac:dyDescent="0.25">
      <c r="F794" s="97" t="str">
        <f t="shared" si="80"/>
        <v>Deprivation %135</v>
      </c>
      <c r="G794" s="160" t="s">
        <v>130</v>
      </c>
      <c r="L794" s="6"/>
    </row>
    <row r="795" spans="6:12" s="21" customFormat="1" x14ac:dyDescent="0.25">
      <c r="F795" s="97" t="str">
        <f t="shared" si="80"/>
        <v>Deprivation %107</v>
      </c>
      <c r="G795" s="160" t="s">
        <v>487</v>
      </c>
      <c r="L795" s="6"/>
    </row>
    <row r="796" spans="6:12" s="21" customFormat="1" x14ac:dyDescent="0.25">
      <c r="F796" s="97" t="str">
        <f t="shared" si="80"/>
        <v>Deprivation %228</v>
      </c>
      <c r="G796" s="160" t="s">
        <v>182</v>
      </c>
      <c r="L796" s="6"/>
    </row>
    <row r="797" spans="6:12" s="21" customFormat="1" x14ac:dyDescent="0.25">
      <c r="F797" s="97" t="str">
        <f t="shared" si="80"/>
        <v>Deprivation %213</v>
      </c>
      <c r="G797" s="160" t="s">
        <v>329</v>
      </c>
      <c r="L797" s="6"/>
    </row>
    <row r="798" spans="6:12" s="21" customFormat="1" x14ac:dyDescent="0.25">
      <c r="F798" s="97" t="str">
        <f t="shared" si="80"/>
        <v>Deprivation %243</v>
      </c>
      <c r="G798" s="160" t="s">
        <v>104</v>
      </c>
      <c r="L798" s="6"/>
    </row>
    <row r="799" spans="6:12" s="21" customFormat="1" x14ac:dyDescent="0.25">
      <c r="F799" s="97" t="str">
        <f t="shared" si="80"/>
        <v>Deprivation %117</v>
      </c>
      <c r="G799" s="160" t="s">
        <v>507</v>
      </c>
      <c r="L799" s="6"/>
    </row>
    <row r="800" spans="6:12" s="21" customFormat="1" x14ac:dyDescent="0.25">
      <c r="F800" s="97" t="str">
        <f t="shared" si="80"/>
        <v>Deprivation %184</v>
      </c>
      <c r="G800" s="160" t="s">
        <v>106</v>
      </c>
      <c r="L800" s="6"/>
    </row>
    <row r="801" spans="6:12" s="21" customFormat="1" x14ac:dyDescent="0.25">
      <c r="F801" s="97" t="str">
        <f t="shared" si="80"/>
        <v>Deprivation %252</v>
      </c>
      <c r="G801" s="160" t="s">
        <v>419</v>
      </c>
      <c r="L801" s="6"/>
    </row>
    <row r="802" spans="6:12" s="21" customFormat="1" x14ac:dyDescent="0.25">
      <c r="F802" s="97" t="str">
        <f t="shared" si="80"/>
        <v>Deprivation %150</v>
      </c>
      <c r="G802" s="160" t="s">
        <v>421</v>
      </c>
      <c r="L802" s="6"/>
    </row>
    <row r="803" spans="6:12" s="21" customFormat="1" x14ac:dyDescent="0.25">
      <c r="F803" s="97" t="str">
        <f t="shared" si="80"/>
        <v>Deprivation %129</v>
      </c>
      <c r="G803" s="160" t="s">
        <v>423</v>
      </c>
      <c r="L803" s="6"/>
    </row>
    <row r="804" spans="6:12" s="21" customFormat="1" x14ac:dyDescent="0.25">
      <c r="F804" s="97" t="str">
        <f t="shared" si="80"/>
        <v>Deprivation %226</v>
      </c>
      <c r="G804" s="160" t="s">
        <v>373</v>
      </c>
      <c r="L804" s="6"/>
    </row>
    <row r="805" spans="6:12" s="21" customFormat="1" x14ac:dyDescent="0.25">
      <c r="F805" s="97" t="str">
        <f t="shared" si="80"/>
        <v>Deprivation %159</v>
      </c>
      <c r="G805" s="160" t="s">
        <v>194</v>
      </c>
      <c r="L805" s="6"/>
    </row>
    <row r="806" spans="6:12" s="21" customFormat="1" x14ac:dyDescent="0.25">
      <c r="F806" s="97" t="str">
        <f t="shared" si="80"/>
        <v>Deprivation %265</v>
      </c>
      <c r="G806" s="160" t="s">
        <v>503</v>
      </c>
      <c r="L806" s="6"/>
    </row>
    <row r="807" spans="6:12" s="21" customFormat="1" x14ac:dyDescent="0.25">
      <c r="F807" s="97" t="str">
        <f t="shared" si="80"/>
        <v>Deprivation %239</v>
      </c>
      <c r="G807" s="160" t="s">
        <v>200</v>
      </c>
      <c r="L807" s="6"/>
    </row>
    <row r="808" spans="6:12" s="21" customFormat="1" x14ac:dyDescent="0.25">
      <c r="F808" s="97" t="str">
        <f t="shared" si="80"/>
        <v>Deprivation %141</v>
      </c>
      <c r="G808" s="160" t="s">
        <v>314</v>
      </c>
      <c r="L808" s="6"/>
    </row>
    <row r="809" spans="6:12" s="21" customFormat="1" x14ac:dyDescent="0.25">
      <c r="F809" s="97" t="str">
        <f t="shared" si="80"/>
        <v>Deprivation %188</v>
      </c>
      <c r="G809" s="160" t="s">
        <v>405</v>
      </c>
      <c r="L809" s="6"/>
    </row>
    <row r="810" spans="6:12" s="21" customFormat="1" x14ac:dyDescent="0.25">
      <c r="F810" s="97" t="str">
        <f t="shared" si="80"/>
        <v>Deprivation %136</v>
      </c>
      <c r="G810" s="160" t="s">
        <v>208</v>
      </c>
      <c r="L810" s="6"/>
    </row>
    <row r="811" spans="6:12" s="21" customFormat="1" x14ac:dyDescent="0.25">
      <c r="F811" s="97" t="str">
        <f t="shared" si="80"/>
        <v>Deprivation %113</v>
      </c>
      <c r="G811" s="160" t="s">
        <v>495</v>
      </c>
      <c r="L811" s="6"/>
    </row>
    <row r="812" spans="6:12" s="21" customFormat="1" x14ac:dyDescent="0.25">
      <c r="F812" s="97" t="str">
        <f t="shared" si="80"/>
        <v>Deprivation %235</v>
      </c>
      <c r="G812" s="160" t="s">
        <v>369</v>
      </c>
      <c r="L812" s="6"/>
    </row>
    <row r="813" spans="6:12" s="21" customFormat="1" x14ac:dyDescent="0.25">
      <c r="F813" s="97" t="str">
        <f t="shared" si="80"/>
        <v>Deprivation %173</v>
      </c>
      <c r="G813" s="160" t="s">
        <v>457</v>
      </c>
      <c r="L813" s="6"/>
    </row>
    <row r="814" spans="6:12" s="21" customFormat="1" x14ac:dyDescent="0.25">
      <c r="F814" s="97" t="str">
        <f t="shared" si="80"/>
        <v>Deprivation %251</v>
      </c>
      <c r="G814" s="160" t="s">
        <v>501</v>
      </c>
      <c r="L814" s="6"/>
    </row>
    <row r="815" spans="6:12" s="21" customFormat="1" x14ac:dyDescent="0.25">
      <c r="F815" s="97" t="str">
        <f t="shared" si="80"/>
        <v>Deprivation %196</v>
      </c>
      <c r="G815" s="160" t="s">
        <v>367</v>
      </c>
      <c r="L815" s="6"/>
    </row>
    <row r="816" spans="6:12" s="21" customFormat="1" x14ac:dyDescent="0.25">
      <c r="F816" s="97" t="str">
        <f t="shared" si="80"/>
        <v>Deprivation %168</v>
      </c>
      <c r="G816" s="160" t="s">
        <v>493</v>
      </c>
      <c r="L816" s="6"/>
    </row>
    <row r="817" spans="6:12" s="21" customFormat="1" x14ac:dyDescent="0.25">
      <c r="F817" s="97" t="str">
        <f t="shared" si="80"/>
        <v>Deprivation %264</v>
      </c>
      <c r="G817" s="160" t="s">
        <v>427</v>
      </c>
      <c r="L817" s="6"/>
    </row>
    <row r="818" spans="6:12" s="21" customFormat="1" x14ac:dyDescent="0.25">
      <c r="F818" s="97" t="str">
        <f t="shared" si="80"/>
        <v>Deprivation %163</v>
      </c>
      <c r="G818" s="160" t="s">
        <v>425</v>
      </c>
      <c r="L818" s="6"/>
    </row>
    <row r="819" spans="6:12" s="21" customFormat="1" x14ac:dyDescent="0.25">
      <c r="F819" s="97" t="str">
        <f t="shared" si="80"/>
        <v>Deprivation %127</v>
      </c>
      <c r="G819" s="160" t="s">
        <v>429</v>
      </c>
      <c r="L819" s="6"/>
    </row>
    <row r="820" spans="6:12" s="21" customFormat="1" x14ac:dyDescent="0.25">
      <c r="F820" s="97" t="str">
        <f t="shared" si="80"/>
        <v>Deprivation %205</v>
      </c>
      <c r="G820" s="160" t="s">
        <v>224</v>
      </c>
      <c r="L820" s="6"/>
    </row>
    <row r="821" spans="6:12" s="21" customFormat="1" x14ac:dyDescent="0.25">
      <c r="F821" s="97" t="str">
        <f t="shared" si="80"/>
        <v>Deprivation %219</v>
      </c>
      <c r="G821" s="160" t="s">
        <v>322</v>
      </c>
      <c r="L821" s="6"/>
    </row>
    <row r="822" spans="6:12" s="21" customFormat="1" x14ac:dyDescent="0.25">
      <c r="F822" s="97" t="str">
        <f t="shared" si="80"/>
        <v>Deprivation %259</v>
      </c>
      <c r="G822" s="160" t="s">
        <v>202</v>
      </c>
      <c r="L822" s="6"/>
    </row>
    <row r="823" spans="6:12" s="21" customFormat="1" x14ac:dyDescent="0.25">
      <c r="F823" s="97" t="str">
        <f t="shared" si="80"/>
        <v>Deprivation %268</v>
      </c>
      <c r="G823" s="160" t="s">
        <v>431</v>
      </c>
      <c r="L823" s="6"/>
    </row>
    <row r="824" spans="6:12" s="21" customFormat="1" x14ac:dyDescent="0.25">
      <c r="F824" s="97" t="str">
        <f t="shared" si="80"/>
        <v>Deprivation %147</v>
      </c>
      <c r="G824" s="160" t="s">
        <v>433</v>
      </c>
      <c r="L824" s="6"/>
    </row>
    <row r="825" spans="6:12" s="21" customFormat="1" x14ac:dyDescent="0.25">
      <c r="F825" s="97" t="str">
        <f t="shared" si="80"/>
        <v>Deprivation %211</v>
      </c>
      <c r="G825" s="160" t="s">
        <v>216</v>
      </c>
      <c r="L825" s="6"/>
    </row>
    <row r="826" spans="6:12" s="21" customFormat="1" x14ac:dyDescent="0.25">
      <c r="F826" s="97" t="str">
        <f t="shared" si="80"/>
        <v>Deprivation %210</v>
      </c>
      <c r="G826" s="160" t="s">
        <v>24</v>
      </c>
      <c r="L826" s="6"/>
    </row>
    <row r="827" spans="6:12" s="21" customFormat="1" x14ac:dyDescent="0.25">
      <c r="F827" s="97" t="str">
        <f t="shared" si="80"/>
        <v>Deprivation %133</v>
      </c>
      <c r="G827" s="160" t="s">
        <v>489</v>
      </c>
      <c r="L827" s="6"/>
    </row>
    <row r="828" spans="6:12" s="21" customFormat="1" x14ac:dyDescent="0.25">
      <c r="F828" s="97" t="str">
        <f t="shared" si="80"/>
        <v>Deprivation %218</v>
      </c>
      <c r="G828" s="160" t="s">
        <v>164</v>
      </c>
      <c r="L828" s="6"/>
    </row>
    <row r="829" spans="6:12" s="21" customFormat="1" x14ac:dyDescent="0.25">
      <c r="F829" s="97" t="str">
        <f t="shared" si="80"/>
        <v>Deprivation %162</v>
      </c>
      <c r="G829" s="160" t="s">
        <v>455</v>
      </c>
      <c r="L829" s="6"/>
    </row>
    <row r="830" spans="6:12" s="21" customFormat="1" x14ac:dyDescent="0.25">
      <c r="F830" s="97" t="str">
        <f t="shared" si="80"/>
        <v>Deprivation %124</v>
      </c>
      <c r="G830" s="160" t="s">
        <v>511</v>
      </c>
      <c r="L830" s="6"/>
    </row>
    <row r="831" spans="6:12" s="21" customFormat="1" x14ac:dyDescent="0.25">
      <c r="F831" s="97" t="str">
        <f t="shared" si="80"/>
        <v>Deprivation %185</v>
      </c>
      <c r="G831" s="160" t="s">
        <v>447</v>
      </c>
      <c r="L831" s="6"/>
    </row>
    <row r="832" spans="6:12" s="21" customFormat="1" x14ac:dyDescent="0.25">
      <c r="F832" s="97" t="str">
        <f t="shared" si="80"/>
        <v>Deprivation %207</v>
      </c>
      <c r="G832" s="160" t="s">
        <v>473</v>
      </c>
      <c r="L832" s="6"/>
    </row>
    <row r="833" spans="6:12" s="21" customFormat="1" x14ac:dyDescent="0.25">
      <c r="F833" s="97" t="str">
        <f t="shared" si="80"/>
        <v>Deprivation %250</v>
      </c>
      <c r="G833" s="160" t="s">
        <v>176</v>
      </c>
      <c r="L833" s="6"/>
    </row>
    <row r="834" spans="6:12" s="21" customFormat="1" x14ac:dyDescent="0.25">
      <c r="F834" s="97" t="str">
        <f t="shared" si="80"/>
        <v>Deprivation %225</v>
      </c>
      <c r="G834" s="160" t="s">
        <v>497</v>
      </c>
      <c r="L834" s="6"/>
    </row>
    <row r="835" spans="6:12" s="21" customFormat="1" x14ac:dyDescent="0.25">
      <c r="F835" s="97" t="str">
        <f t="shared" si="80"/>
        <v>Deprivation %114</v>
      </c>
      <c r="G835" s="160" t="s">
        <v>234</v>
      </c>
      <c r="L835" s="6"/>
    </row>
    <row r="836" spans="6:12" s="21" customFormat="1" x14ac:dyDescent="0.25">
      <c r="F836" s="97" t="str">
        <f t="shared" si="80"/>
        <v>Deprivation %220</v>
      </c>
      <c r="G836" s="160" t="s">
        <v>46</v>
      </c>
      <c r="L836" s="6"/>
    </row>
    <row r="837" spans="6:12" s="21" customFormat="1" x14ac:dyDescent="0.25">
      <c r="F837" s="97" t="str">
        <f t="shared" ref="F837:F861" si="81">"Deprivation %"&amp;E259</f>
        <v>Deprivation %121</v>
      </c>
      <c r="G837" s="160" t="s">
        <v>491</v>
      </c>
      <c r="L837" s="6"/>
    </row>
    <row r="838" spans="6:12" s="21" customFormat="1" x14ac:dyDescent="0.25">
      <c r="F838" s="97" t="str">
        <f t="shared" si="81"/>
        <v>Deprivation %223</v>
      </c>
      <c r="G838" s="160" t="s">
        <v>236</v>
      </c>
      <c r="L838" s="6"/>
    </row>
    <row r="839" spans="6:12" s="21" customFormat="1" x14ac:dyDescent="0.25">
      <c r="F839" s="97" t="str">
        <f t="shared" si="81"/>
        <v>Deprivation %257</v>
      </c>
      <c r="G839" s="160" t="s">
        <v>240</v>
      </c>
      <c r="L839" s="6"/>
    </row>
    <row r="840" spans="6:12" s="21" customFormat="1" x14ac:dyDescent="0.25">
      <c r="F840" s="97" t="str">
        <f t="shared" si="81"/>
        <v>Deprivation %145</v>
      </c>
      <c r="G840" s="160" t="s">
        <v>58</v>
      </c>
      <c r="L840" s="6"/>
    </row>
    <row r="841" spans="6:12" s="21" customFormat="1" x14ac:dyDescent="0.25">
      <c r="F841" s="97" t="str">
        <f t="shared" si="81"/>
        <v>Deprivation %134</v>
      </c>
      <c r="G841" s="160" t="s">
        <v>98</v>
      </c>
      <c r="L841" s="6"/>
    </row>
    <row r="842" spans="6:12" s="21" customFormat="1" x14ac:dyDescent="0.25">
      <c r="F842" s="97" t="str">
        <f t="shared" si="81"/>
        <v>Deprivation %164</v>
      </c>
      <c r="G842" s="160" t="s">
        <v>310</v>
      </c>
      <c r="L842" s="6"/>
    </row>
    <row r="843" spans="6:12" s="21" customFormat="1" x14ac:dyDescent="0.25">
      <c r="F843" s="97" t="str">
        <f t="shared" si="81"/>
        <v>Deprivation %201</v>
      </c>
      <c r="G843" s="160" t="s">
        <v>437</v>
      </c>
      <c r="L843" s="6"/>
    </row>
    <row r="844" spans="6:12" s="21" customFormat="1" x14ac:dyDescent="0.25">
      <c r="F844" s="97" t="str">
        <f t="shared" si="81"/>
        <v>Deprivation %216</v>
      </c>
      <c r="G844" s="160" t="s">
        <v>499</v>
      </c>
      <c r="L844" s="6"/>
    </row>
    <row r="845" spans="6:12" s="21" customFormat="1" x14ac:dyDescent="0.25">
      <c r="F845" s="97" t="str">
        <f t="shared" si="81"/>
        <v>Deprivation %</v>
      </c>
      <c r="G845" s="160"/>
      <c r="L845" s="6"/>
    </row>
    <row r="846" spans="6:12" s="21" customFormat="1" x14ac:dyDescent="0.25">
      <c r="F846" s="97" t="str">
        <f t="shared" si="81"/>
        <v>Deprivation %</v>
      </c>
      <c r="G846" s="160"/>
      <c r="L846" s="6"/>
    </row>
    <row r="847" spans="6:12" s="21" customFormat="1" x14ac:dyDescent="0.25">
      <c r="F847" s="97" t="str">
        <f t="shared" si="81"/>
        <v>Deprivation %</v>
      </c>
      <c r="G847" s="160"/>
      <c r="L847" s="6"/>
    </row>
    <row r="848" spans="6:12" s="21" customFormat="1" x14ac:dyDescent="0.25">
      <c r="F848" s="97" t="str">
        <f t="shared" si="81"/>
        <v>Deprivation %</v>
      </c>
      <c r="G848" s="160"/>
      <c r="L848" s="6"/>
    </row>
    <row r="849" spans="6:12" s="21" customFormat="1" x14ac:dyDescent="0.25">
      <c r="F849" s="97" t="str">
        <f t="shared" si="81"/>
        <v>Deprivation %</v>
      </c>
      <c r="G849" s="160"/>
      <c r="L849" s="6"/>
    </row>
    <row r="850" spans="6:12" s="21" customFormat="1" x14ac:dyDescent="0.25">
      <c r="F850" s="97" t="str">
        <f t="shared" si="81"/>
        <v>Deprivation %</v>
      </c>
      <c r="G850" s="160"/>
      <c r="L850" s="6"/>
    </row>
    <row r="851" spans="6:12" s="21" customFormat="1" x14ac:dyDescent="0.25">
      <c r="F851" s="97" t="str">
        <f t="shared" si="81"/>
        <v>Deprivation %</v>
      </c>
      <c r="G851" s="160"/>
      <c r="L851" s="6"/>
    </row>
    <row r="852" spans="6:12" s="21" customFormat="1" x14ac:dyDescent="0.25">
      <c r="F852" s="97" t="str">
        <f t="shared" si="81"/>
        <v>Deprivation %283</v>
      </c>
      <c r="G852" s="160" t="s">
        <v>527</v>
      </c>
      <c r="L852" s="6"/>
    </row>
    <row r="853" spans="6:12" s="21" customFormat="1" x14ac:dyDescent="0.25">
      <c r="F853" s="97" t="str">
        <f t="shared" si="81"/>
        <v>Deprivation %280</v>
      </c>
      <c r="G853" s="160" t="s">
        <v>533</v>
      </c>
      <c r="L853" s="6"/>
    </row>
    <row r="854" spans="6:12" s="21" customFormat="1" x14ac:dyDescent="0.25">
      <c r="F854" s="97" t="str">
        <f t="shared" si="81"/>
        <v>Deprivation %285</v>
      </c>
      <c r="G854" s="160" t="s">
        <v>531</v>
      </c>
      <c r="L854" s="6"/>
    </row>
    <row r="855" spans="6:12" s="21" customFormat="1" x14ac:dyDescent="0.25">
      <c r="F855" s="97" t="str">
        <f t="shared" si="81"/>
        <v>Deprivation %281</v>
      </c>
      <c r="G855" s="160" t="s">
        <v>517</v>
      </c>
      <c r="L855" s="6"/>
    </row>
    <row r="856" spans="6:12" s="21" customFormat="1" x14ac:dyDescent="0.25">
      <c r="F856" s="97" t="str">
        <f t="shared" si="81"/>
        <v>Deprivation %279</v>
      </c>
      <c r="G856" s="160" t="s">
        <v>529</v>
      </c>
      <c r="L856" s="6"/>
    </row>
    <row r="857" spans="6:12" s="21" customFormat="1" x14ac:dyDescent="0.25">
      <c r="F857" s="97" t="str">
        <f t="shared" si="81"/>
        <v>Deprivation %278</v>
      </c>
      <c r="G857" s="160" t="s">
        <v>535</v>
      </c>
      <c r="L857" s="6"/>
    </row>
    <row r="858" spans="6:12" s="21" customFormat="1" x14ac:dyDescent="0.25">
      <c r="F858" s="97" t="str">
        <f t="shared" si="81"/>
        <v>Deprivation %282</v>
      </c>
      <c r="G858" s="160" t="s">
        <v>519</v>
      </c>
      <c r="L858" s="6"/>
    </row>
    <row r="859" spans="6:12" s="21" customFormat="1" x14ac:dyDescent="0.25">
      <c r="F859" s="97" t="str">
        <f t="shared" si="81"/>
        <v>Deprivation %287</v>
      </c>
      <c r="G859" s="160" t="s">
        <v>525</v>
      </c>
      <c r="L859" s="6"/>
    </row>
    <row r="860" spans="6:12" s="21" customFormat="1" x14ac:dyDescent="0.25">
      <c r="F860" s="97" t="str">
        <f t="shared" si="81"/>
        <v>Deprivation %286</v>
      </c>
      <c r="G860" s="160" t="s">
        <v>523</v>
      </c>
      <c r="L860" s="6"/>
    </row>
    <row r="861" spans="6:12" s="21" customFormat="1" x14ac:dyDescent="0.25">
      <c r="F861" s="97" t="str">
        <f t="shared" si="81"/>
        <v>Deprivation %284</v>
      </c>
      <c r="G861" s="160" t="s">
        <v>521</v>
      </c>
      <c r="L861" s="6"/>
    </row>
    <row r="862" spans="6:12" s="21" customFormat="1" x14ac:dyDescent="0.25">
      <c r="F862" s="97" t="str">
        <f t="shared" ref="F862:F864" si="82">"Deprivation %"&amp;E284</f>
        <v>Deprivation %</v>
      </c>
      <c r="G862" s="160"/>
      <c r="L862" s="6"/>
    </row>
    <row r="863" spans="6:12" s="21" customFormat="1" x14ac:dyDescent="0.25">
      <c r="F863" s="97" t="str">
        <f t="shared" si="82"/>
        <v>Deprivation %</v>
      </c>
      <c r="G863" s="160"/>
      <c r="L863" s="6"/>
    </row>
    <row r="864" spans="6:12" s="21" customFormat="1" x14ac:dyDescent="0.25">
      <c r="F864" s="97" t="str">
        <f t="shared" si="82"/>
        <v>Deprivation %</v>
      </c>
      <c r="G864" s="160"/>
      <c r="L864" s="6"/>
    </row>
    <row r="865" spans="6:12" s="21" customFormat="1" x14ac:dyDescent="0.25">
      <c r="F865" s="97" t="s">
        <v>851</v>
      </c>
      <c r="G865" s="184">
        <f>Deprivation!D293</f>
        <v>30.046680737238617</v>
      </c>
      <c r="L865" s="6"/>
    </row>
    <row r="866" spans="6:12" s="21" customFormat="1" x14ac:dyDescent="0.25">
      <c r="F866" s="97" t="s">
        <v>852</v>
      </c>
      <c r="G866" s="184">
        <f>Deprivation!D294</f>
        <v>32.810936475465759</v>
      </c>
      <c r="L866" s="6"/>
    </row>
    <row r="867" spans="6:12" s="21" customFormat="1" x14ac:dyDescent="0.25">
      <c r="F867" s="97" t="s">
        <v>853</v>
      </c>
      <c r="G867" s="184">
        <f>Deprivation!D295</f>
        <v>19.443951716567327</v>
      </c>
      <c r="L867" s="6"/>
    </row>
    <row r="868" spans="6:12" s="21" customFormat="1" x14ac:dyDescent="0.25">
      <c r="F868" s="98" t="s">
        <v>854</v>
      </c>
      <c r="G868" s="184">
        <f>Deprivation!D296</f>
        <v>21.124679092256564</v>
      </c>
      <c r="L868" s="6"/>
    </row>
    <row r="869" spans="6:12" s="21" customFormat="1" x14ac:dyDescent="0.25">
      <c r="G869"/>
      <c r="L869" s="6"/>
    </row>
    <row r="870" spans="6:12" s="21" customFormat="1" x14ac:dyDescent="0.25">
      <c r="G870"/>
      <c r="L870" s="6"/>
    </row>
    <row r="871" spans="6:12" s="21" customFormat="1" x14ac:dyDescent="0.25">
      <c r="F871"/>
      <c r="G871"/>
      <c r="L871" s="6"/>
    </row>
    <row r="872" spans="6:12" s="21" customFormat="1" x14ac:dyDescent="0.25">
      <c r="F872"/>
      <c r="G872"/>
      <c r="L872" s="6"/>
    </row>
    <row r="873" spans="6:12" s="21" customFormat="1" x14ac:dyDescent="0.25">
      <c r="F873"/>
      <c r="G873"/>
      <c r="L873" s="6"/>
    </row>
    <row r="874" spans="6:12" s="21" customFormat="1" x14ac:dyDescent="0.25">
      <c r="F874"/>
      <c r="G874"/>
      <c r="L874" s="6"/>
    </row>
    <row r="875" spans="6:12" s="21" customFormat="1" x14ac:dyDescent="0.25">
      <c r="F875"/>
      <c r="G875"/>
      <c r="L875" s="6"/>
    </row>
    <row r="876" spans="6:12" s="21" customFormat="1" x14ac:dyDescent="0.25">
      <c r="F876"/>
      <c r="G876"/>
      <c r="L876" s="6"/>
    </row>
    <row r="877" spans="6:12" s="21" customFormat="1" x14ac:dyDescent="0.25">
      <c r="F877"/>
      <c r="G877"/>
      <c r="L877" s="6"/>
    </row>
    <row r="878" spans="6:12" s="21" customFormat="1" x14ac:dyDescent="0.25">
      <c r="F878"/>
      <c r="G878"/>
      <c r="L878" s="6"/>
    </row>
    <row r="879" spans="6:12" s="21" customFormat="1" x14ac:dyDescent="0.25">
      <c r="F879"/>
      <c r="G879"/>
      <c r="L879" s="6"/>
    </row>
    <row r="880" spans="6:12" s="21" customFormat="1" x14ac:dyDescent="0.25">
      <c r="F880"/>
      <c r="G880"/>
      <c r="L880" s="6"/>
    </row>
    <row r="881" spans="6:12" s="21" customFormat="1" x14ac:dyDescent="0.25">
      <c r="F881"/>
      <c r="G881"/>
      <c r="L881" s="6"/>
    </row>
    <row r="882" spans="6:12" s="21" customFormat="1" x14ac:dyDescent="0.25">
      <c r="F882"/>
      <c r="G882"/>
      <c r="L882" s="6"/>
    </row>
    <row r="883" spans="6:12" s="21" customFormat="1" x14ac:dyDescent="0.25">
      <c r="F883"/>
      <c r="G883"/>
      <c r="L883" s="6"/>
    </row>
    <row r="884" spans="6:12" s="21" customFormat="1" x14ac:dyDescent="0.25">
      <c r="F884"/>
      <c r="G884"/>
      <c r="L884" s="6"/>
    </row>
    <row r="885" spans="6:12" s="21" customFormat="1" x14ac:dyDescent="0.25">
      <c r="F885"/>
      <c r="G885"/>
      <c r="L885" s="6"/>
    </row>
    <row r="886" spans="6:12" s="21" customFormat="1" x14ac:dyDescent="0.25">
      <c r="F886"/>
      <c r="G886"/>
      <c r="L886" s="6"/>
    </row>
    <row r="887" spans="6:12" s="21" customFormat="1" x14ac:dyDescent="0.25">
      <c r="F887"/>
      <c r="G887"/>
      <c r="L887" s="6"/>
    </row>
    <row r="888" spans="6:12" s="21" customFormat="1" x14ac:dyDescent="0.25">
      <c r="F888"/>
      <c r="G888"/>
      <c r="L888" s="6"/>
    </row>
    <row r="889" spans="6:12" s="21" customFormat="1" x14ac:dyDescent="0.25">
      <c r="F889"/>
      <c r="G889"/>
      <c r="L889" s="6"/>
    </row>
    <row r="890" spans="6:12" s="21" customFormat="1" x14ac:dyDescent="0.25">
      <c r="F890"/>
      <c r="G890"/>
      <c r="L890" s="6"/>
    </row>
    <row r="891" spans="6:12" s="21" customFormat="1" x14ac:dyDescent="0.25">
      <c r="F891"/>
      <c r="G891"/>
      <c r="L891" s="6"/>
    </row>
    <row r="892" spans="6:12" s="21" customFormat="1" x14ac:dyDescent="0.25">
      <c r="F892"/>
      <c r="G892"/>
      <c r="L892" s="6"/>
    </row>
    <row r="893" spans="6:12" s="21" customFormat="1" x14ac:dyDescent="0.25">
      <c r="F893"/>
      <c r="G893"/>
      <c r="L893" s="6"/>
    </row>
    <row r="894" spans="6:12" s="21" customFormat="1" x14ac:dyDescent="0.25">
      <c r="F894"/>
      <c r="G894"/>
      <c r="L894" s="6"/>
    </row>
    <row r="895" spans="6:12" s="21" customFormat="1" x14ac:dyDescent="0.25">
      <c r="F895"/>
      <c r="G895"/>
      <c r="L895" s="6"/>
    </row>
    <row r="896" spans="6:12" s="21" customFormat="1" x14ac:dyDescent="0.25">
      <c r="F896"/>
      <c r="G896"/>
      <c r="L896" s="6"/>
    </row>
    <row r="897" spans="6:12" s="21" customFormat="1" x14ac:dyDescent="0.25">
      <c r="F897"/>
      <c r="G897"/>
      <c r="L897" s="6"/>
    </row>
    <row r="898" spans="6:12" s="21" customFormat="1" x14ac:dyDescent="0.25">
      <c r="F898"/>
      <c r="G898"/>
      <c r="L898" s="6"/>
    </row>
    <row r="899" spans="6:12" s="21" customFormat="1" x14ac:dyDescent="0.25">
      <c r="F899"/>
      <c r="G899"/>
      <c r="L899" s="6"/>
    </row>
    <row r="900" spans="6:12" s="21" customFormat="1" x14ac:dyDescent="0.25">
      <c r="F900"/>
      <c r="G900"/>
      <c r="L900" s="6"/>
    </row>
    <row r="901" spans="6:12" s="21" customFormat="1" x14ac:dyDescent="0.25">
      <c r="F901"/>
      <c r="G901"/>
      <c r="L901" s="6"/>
    </row>
    <row r="902" spans="6:12" s="21" customFormat="1" x14ac:dyDescent="0.25">
      <c r="F902"/>
      <c r="G902"/>
      <c r="L902" s="6"/>
    </row>
    <row r="903" spans="6:12" s="21" customFormat="1" x14ac:dyDescent="0.25">
      <c r="F903"/>
      <c r="G903"/>
      <c r="L903" s="6"/>
    </row>
    <row r="904" spans="6:12" s="21" customFormat="1" x14ac:dyDescent="0.25">
      <c r="F904"/>
      <c r="G904"/>
      <c r="L904" s="6"/>
    </row>
    <row r="905" spans="6:12" s="21" customFormat="1" x14ac:dyDescent="0.25">
      <c r="F905"/>
      <c r="G905"/>
      <c r="L905" s="6"/>
    </row>
    <row r="906" spans="6:12" s="21" customFormat="1" x14ac:dyDescent="0.25">
      <c r="F906"/>
      <c r="G906"/>
      <c r="L906" s="6"/>
    </row>
    <row r="907" spans="6:12" s="21" customFormat="1" x14ac:dyDescent="0.25">
      <c r="F907"/>
      <c r="G907"/>
      <c r="L907" s="6"/>
    </row>
    <row r="908" spans="6:12" s="21" customFormat="1" x14ac:dyDescent="0.25">
      <c r="F908"/>
      <c r="G908"/>
      <c r="L908" s="6"/>
    </row>
    <row r="909" spans="6:12" s="21" customFormat="1" x14ac:dyDescent="0.25">
      <c r="F909"/>
      <c r="G909"/>
      <c r="L909" s="6"/>
    </row>
    <row r="910" spans="6:12" s="21" customFormat="1" x14ac:dyDescent="0.25">
      <c r="F910"/>
      <c r="G910"/>
      <c r="L910" s="6"/>
    </row>
    <row r="911" spans="6:12" s="21" customFormat="1" x14ac:dyDescent="0.25">
      <c r="F911"/>
      <c r="G911"/>
      <c r="L911" s="6"/>
    </row>
    <row r="912" spans="6:12" s="21" customFormat="1" x14ac:dyDescent="0.25">
      <c r="F912"/>
      <c r="G912"/>
      <c r="L912" s="6"/>
    </row>
    <row r="913" spans="1:17" s="21" customFormat="1" x14ac:dyDescent="0.25">
      <c r="F913"/>
      <c r="G913"/>
      <c r="L913" s="6"/>
    </row>
    <row r="914" spans="1:17" s="21" customFormat="1" x14ac:dyDescent="0.25">
      <c r="F914"/>
      <c r="G914"/>
      <c r="L914" s="6"/>
    </row>
    <row r="915" spans="1:17" s="21" customFormat="1" x14ac:dyDescent="0.25">
      <c r="F915"/>
      <c r="G915"/>
      <c r="L915" s="6"/>
    </row>
    <row r="916" spans="1:17" s="21" customFormat="1" x14ac:dyDescent="0.25">
      <c r="F916"/>
      <c r="G916"/>
      <c r="L916" s="6"/>
    </row>
    <row r="917" spans="1:17" s="21" customFormat="1" x14ac:dyDescent="0.25">
      <c r="F917"/>
      <c r="G917"/>
      <c r="L917" s="6"/>
    </row>
    <row r="918" spans="1:17" s="21" customFormat="1" x14ac:dyDescent="0.25">
      <c r="F918"/>
      <c r="G918"/>
      <c r="L918" s="6"/>
    </row>
    <row r="919" spans="1:17" s="21" customFormat="1" x14ac:dyDescent="0.25">
      <c r="F919"/>
      <c r="G919"/>
      <c r="L919" s="6"/>
    </row>
    <row r="920" spans="1:17" s="21" customFormat="1" x14ac:dyDescent="0.25">
      <c r="F920"/>
      <c r="G920"/>
      <c r="L920" s="6"/>
    </row>
    <row r="921" spans="1:17" s="21" customFormat="1" x14ac:dyDescent="0.25">
      <c r="B921"/>
      <c r="F921"/>
      <c r="G921"/>
      <c r="L921" s="6"/>
    </row>
    <row r="922" spans="1:17" s="21" customFormat="1" x14ac:dyDescent="0.25">
      <c r="A922"/>
      <c r="B922"/>
      <c r="F922"/>
      <c r="G922"/>
      <c r="L922" s="6"/>
    </row>
    <row r="923" spans="1:17" s="21" customFormat="1" x14ac:dyDescent="0.25">
      <c r="A923"/>
      <c r="B923"/>
      <c r="F923"/>
      <c r="G923"/>
      <c r="L923" s="6"/>
    </row>
    <row r="924" spans="1:17" s="21" customFormat="1" x14ac:dyDescent="0.25">
      <c r="A924"/>
      <c r="B924"/>
      <c r="F924"/>
      <c r="G924"/>
      <c r="L924" s="6"/>
    </row>
    <row r="925" spans="1:17" s="21" customFormat="1" x14ac:dyDescent="0.25">
      <c r="A925"/>
      <c r="B925"/>
      <c r="F925"/>
      <c r="G925"/>
      <c r="L925" s="6"/>
    </row>
    <row r="926" spans="1:17" s="21" customFormat="1" x14ac:dyDescent="0.25">
      <c r="A926"/>
      <c r="B926"/>
      <c r="F926"/>
      <c r="G926"/>
      <c r="L926" s="6"/>
    </row>
    <row r="927" spans="1:17" s="21" customFormat="1" x14ac:dyDescent="0.25">
      <c r="A927"/>
      <c r="B927"/>
      <c r="F927"/>
      <c r="G927"/>
      <c r="K927"/>
      <c r="L927" s="6"/>
      <c r="P927"/>
      <c r="Q927"/>
    </row>
    <row r="928" spans="1:17" s="21" customFormat="1" x14ac:dyDescent="0.25">
      <c r="A928"/>
      <c r="B928"/>
      <c r="F928"/>
      <c r="G928"/>
      <c r="K928"/>
      <c r="L928" s="6"/>
      <c r="P928"/>
      <c r="Q928"/>
    </row>
    <row r="929" spans="1:17" s="21" customFormat="1" x14ac:dyDescent="0.25">
      <c r="A929"/>
      <c r="B929"/>
      <c r="F929"/>
      <c r="G929"/>
      <c r="K929"/>
      <c r="L929" s="6"/>
      <c r="P929"/>
      <c r="Q929"/>
    </row>
    <row r="930" spans="1:17" s="21" customFormat="1" x14ac:dyDescent="0.25">
      <c r="A930"/>
      <c r="B930"/>
      <c r="F930"/>
      <c r="G930"/>
      <c r="K930"/>
      <c r="L930" s="6"/>
      <c r="P930"/>
      <c r="Q930"/>
    </row>
    <row r="931" spans="1:17" s="21" customFormat="1" x14ac:dyDescent="0.25">
      <c r="A931"/>
      <c r="B931"/>
      <c r="F931"/>
      <c r="G931"/>
      <c r="K931"/>
      <c r="L931" s="6"/>
      <c r="P931"/>
      <c r="Q931"/>
    </row>
    <row r="932" spans="1:17" s="21" customFormat="1" x14ac:dyDescent="0.25">
      <c r="A932"/>
      <c r="B932"/>
      <c r="F932"/>
      <c r="G932"/>
      <c r="K932"/>
      <c r="L932" s="6"/>
      <c r="P932"/>
      <c r="Q932"/>
    </row>
    <row r="933" spans="1:17" s="21" customFormat="1" x14ac:dyDescent="0.25">
      <c r="A933"/>
      <c r="B933"/>
      <c r="F933"/>
      <c r="G933"/>
      <c r="K933"/>
      <c r="L933" s="6"/>
      <c r="P933"/>
      <c r="Q933"/>
    </row>
    <row r="934" spans="1:17" s="21" customFormat="1" x14ac:dyDescent="0.25">
      <c r="A934"/>
      <c r="B934"/>
      <c r="F934"/>
      <c r="G934"/>
      <c r="K934"/>
      <c r="L934" s="6"/>
      <c r="P934"/>
      <c r="Q934"/>
    </row>
    <row r="935" spans="1:17" s="21" customFormat="1" x14ac:dyDescent="0.25">
      <c r="A935"/>
      <c r="B935"/>
      <c r="F935"/>
      <c r="G935"/>
      <c r="K935"/>
      <c r="L935" s="6"/>
      <c r="P935"/>
      <c r="Q935"/>
    </row>
    <row r="936" spans="1:17" s="21" customFormat="1" x14ac:dyDescent="0.25">
      <c r="A936"/>
      <c r="B936"/>
      <c r="F936"/>
      <c r="G936"/>
      <c r="K936"/>
      <c r="L936" s="6"/>
      <c r="P936"/>
      <c r="Q936"/>
    </row>
    <row r="937" spans="1:17" s="21" customFormat="1" x14ac:dyDescent="0.25">
      <c r="A937"/>
      <c r="B937"/>
      <c r="F937"/>
      <c r="G937"/>
      <c r="K937"/>
      <c r="L937" s="6"/>
      <c r="P937"/>
      <c r="Q937"/>
    </row>
    <row r="938" spans="1:17" s="21" customFormat="1" x14ac:dyDescent="0.25">
      <c r="A938"/>
      <c r="B938"/>
      <c r="F938"/>
      <c r="G938"/>
      <c r="K938"/>
      <c r="L938" s="6"/>
      <c r="P938"/>
      <c r="Q938"/>
    </row>
    <row r="939" spans="1:17" s="21" customFormat="1" x14ac:dyDescent="0.25">
      <c r="A939"/>
      <c r="B939"/>
      <c r="F939"/>
      <c r="G939"/>
      <c r="K939"/>
      <c r="L939" s="6"/>
      <c r="P939"/>
      <c r="Q939"/>
    </row>
    <row r="940" spans="1:17" s="21" customFormat="1" x14ac:dyDescent="0.25">
      <c r="A940"/>
      <c r="B940"/>
      <c r="F940"/>
      <c r="G940"/>
      <c r="K940"/>
      <c r="L940" s="6"/>
      <c r="P940"/>
      <c r="Q940"/>
    </row>
    <row r="941" spans="1:17" s="21" customFormat="1" x14ac:dyDescent="0.25">
      <c r="A941"/>
      <c r="B941"/>
      <c r="F941"/>
      <c r="G941"/>
      <c r="K941"/>
      <c r="L941" s="6"/>
      <c r="P941"/>
      <c r="Q941"/>
    </row>
    <row r="942" spans="1:17" s="21" customFormat="1" x14ac:dyDescent="0.25">
      <c r="A942"/>
      <c r="B942"/>
      <c r="F942"/>
      <c r="G942"/>
      <c r="K942"/>
      <c r="L942" s="6"/>
      <c r="P942"/>
      <c r="Q942"/>
    </row>
    <row r="943" spans="1:17" s="21" customFormat="1" x14ac:dyDescent="0.25">
      <c r="A943"/>
      <c r="B943"/>
      <c r="F943"/>
      <c r="G943"/>
      <c r="K943"/>
      <c r="L943" s="6"/>
      <c r="P943"/>
      <c r="Q943"/>
    </row>
    <row r="944" spans="1:17" s="21" customFormat="1" x14ac:dyDescent="0.25">
      <c r="A944"/>
      <c r="B944"/>
      <c r="F944"/>
      <c r="G944"/>
      <c r="K944"/>
      <c r="L944" s="6"/>
      <c r="P944"/>
      <c r="Q944"/>
    </row>
    <row r="945" spans="1:17" s="21" customFormat="1" x14ac:dyDescent="0.25">
      <c r="A945"/>
      <c r="B945"/>
      <c r="F945"/>
      <c r="G945"/>
      <c r="K945"/>
      <c r="L945" s="6"/>
      <c r="P945"/>
      <c r="Q945"/>
    </row>
    <row r="946" spans="1:17" s="21" customFormat="1" x14ac:dyDescent="0.25">
      <c r="A946"/>
      <c r="B946"/>
      <c r="F946"/>
      <c r="G946"/>
      <c r="K946"/>
      <c r="L946" s="6"/>
      <c r="P946"/>
      <c r="Q946"/>
    </row>
    <row r="947" spans="1:17" s="21" customFormat="1" x14ac:dyDescent="0.25">
      <c r="A947"/>
      <c r="B947"/>
      <c r="F947"/>
      <c r="G947"/>
      <c r="K947"/>
      <c r="L947" s="6"/>
      <c r="P947"/>
      <c r="Q947"/>
    </row>
    <row r="948" spans="1:17" s="21" customFormat="1" x14ac:dyDescent="0.25">
      <c r="A948"/>
      <c r="B948"/>
      <c r="F948"/>
      <c r="G948"/>
      <c r="K948"/>
      <c r="L948" s="6"/>
      <c r="P948"/>
      <c r="Q948"/>
    </row>
    <row r="949" spans="1:17" s="21" customFormat="1" x14ac:dyDescent="0.25">
      <c r="A949"/>
      <c r="B949"/>
      <c r="F949"/>
      <c r="G949"/>
      <c r="K949"/>
      <c r="L949" s="6"/>
      <c r="P949"/>
      <c r="Q949"/>
    </row>
    <row r="950" spans="1:17" s="21" customFormat="1" x14ac:dyDescent="0.25">
      <c r="A950"/>
      <c r="B950"/>
      <c r="F950"/>
      <c r="G950"/>
      <c r="K950"/>
      <c r="L950" s="6"/>
      <c r="P950"/>
      <c r="Q950"/>
    </row>
    <row r="951" spans="1:17" s="21" customFormat="1" x14ac:dyDescent="0.25">
      <c r="A951"/>
      <c r="B951"/>
      <c r="F951"/>
      <c r="G951"/>
      <c r="K951"/>
      <c r="L951" s="6"/>
      <c r="P951"/>
      <c r="Q951"/>
    </row>
    <row r="952" spans="1:17" s="21" customFormat="1" x14ac:dyDescent="0.25">
      <c r="A952"/>
      <c r="B952"/>
      <c r="F952"/>
      <c r="G952"/>
      <c r="K952"/>
      <c r="L952" s="6"/>
      <c r="P952"/>
      <c r="Q952"/>
    </row>
    <row r="953" spans="1:17" s="21" customFormat="1" x14ac:dyDescent="0.25">
      <c r="A953"/>
      <c r="B953"/>
      <c r="F953"/>
      <c r="G953"/>
      <c r="K953"/>
      <c r="L953" s="6"/>
      <c r="P953"/>
      <c r="Q953"/>
    </row>
    <row r="954" spans="1:17" s="21" customFormat="1" x14ac:dyDescent="0.25">
      <c r="A954"/>
      <c r="B954"/>
      <c r="F954"/>
      <c r="G954"/>
      <c r="K954"/>
      <c r="L954" s="6"/>
      <c r="P954"/>
      <c r="Q954"/>
    </row>
    <row r="955" spans="1:17" s="21" customFormat="1" x14ac:dyDescent="0.25">
      <c r="A955"/>
      <c r="B955"/>
      <c r="F955"/>
      <c r="G955"/>
      <c r="K955"/>
      <c r="L955" s="6"/>
      <c r="P955"/>
      <c r="Q955"/>
    </row>
    <row r="956" spans="1:17" s="21" customFormat="1" x14ac:dyDescent="0.25">
      <c r="A956"/>
      <c r="B956"/>
      <c r="F956"/>
      <c r="G956"/>
      <c r="K956"/>
      <c r="L956" s="6"/>
      <c r="P956"/>
      <c r="Q956"/>
    </row>
    <row r="957" spans="1:17" s="21" customFormat="1" x14ac:dyDescent="0.25">
      <c r="A957"/>
      <c r="B957"/>
      <c r="F957"/>
      <c r="G957"/>
      <c r="K957"/>
      <c r="L957" s="6"/>
      <c r="P957"/>
      <c r="Q957"/>
    </row>
    <row r="958" spans="1:17" s="21" customFormat="1" x14ac:dyDescent="0.25">
      <c r="A958"/>
      <c r="B958"/>
      <c r="F958"/>
      <c r="G958"/>
      <c r="K958"/>
      <c r="L958" s="6"/>
      <c r="P958"/>
      <c r="Q958"/>
    </row>
    <row r="959" spans="1:17" s="21" customFormat="1" x14ac:dyDescent="0.25">
      <c r="A959"/>
      <c r="B959"/>
      <c r="F959"/>
      <c r="G959"/>
      <c r="K959"/>
      <c r="L959" s="6"/>
      <c r="P959"/>
      <c r="Q959"/>
    </row>
    <row r="960" spans="1:17" s="21" customFormat="1" x14ac:dyDescent="0.25">
      <c r="A960"/>
      <c r="B960"/>
      <c r="F960"/>
      <c r="G960"/>
      <c r="K960"/>
      <c r="L960" s="6"/>
      <c r="P960"/>
      <c r="Q960"/>
    </row>
    <row r="961" spans="1:17" s="21" customFormat="1" x14ac:dyDescent="0.25">
      <c r="A961"/>
      <c r="B961"/>
      <c r="F961"/>
      <c r="G961"/>
      <c r="K961"/>
      <c r="L961" s="6"/>
      <c r="P961"/>
      <c r="Q961"/>
    </row>
    <row r="962" spans="1:17" s="21" customFormat="1" x14ac:dyDescent="0.25">
      <c r="A962"/>
      <c r="B962"/>
      <c r="F962"/>
      <c r="G962"/>
      <c r="K962"/>
      <c r="L962" s="6"/>
      <c r="P962"/>
      <c r="Q962"/>
    </row>
    <row r="963" spans="1:17" s="21" customFormat="1" x14ac:dyDescent="0.25">
      <c r="A963"/>
      <c r="B963"/>
      <c r="F963"/>
      <c r="G963"/>
      <c r="K963"/>
      <c r="L963" s="6"/>
      <c r="P963"/>
      <c r="Q963"/>
    </row>
    <row r="964" spans="1:17" s="21" customFormat="1" x14ac:dyDescent="0.25">
      <c r="A964"/>
      <c r="B964"/>
      <c r="F964"/>
      <c r="G964"/>
      <c r="K964"/>
      <c r="L964" s="6"/>
      <c r="P964"/>
      <c r="Q964"/>
    </row>
    <row r="965" spans="1:17" s="21" customFormat="1" x14ac:dyDescent="0.25">
      <c r="A965"/>
      <c r="B965"/>
      <c r="F965"/>
      <c r="G965"/>
      <c r="K965"/>
      <c r="L965" s="6"/>
      <c r="P965"/>
      <c r="Q965"/>
    </row>
    <row r="966" spans="1:17" s="21" customFormat="1" x14ac:dyDescent="0.25">
      <c r="A966"/>
      <c r="B966"/>
      <c r="F966"/>
      <c r="G966"/>
      <c r="K966"/>
      <c r="L966" s="6"/>
      <c r="P966"/>
      <c r="Q966"/>
    </row>
    <row r="967" spans="1:17" s="21" customFormat="1" x14ac:dyDescent="0.25">
      <c r="A967"/>
      <c r="B967"/>
      <c r="F967"/>
      <c r="G967"/>
      <c r="K967"/>
      <c r="L967" s="6"/>
      <c r="P967"/>
      <c r="Q967"/>
    </row>
    <row r="968" spans="1:17" s="21" customFormat="1" x14ac:dyDescent="0.25">
      <c r="A968"/>
      <c r="B968"/>
      <c r="F968"/>
      <c r="G968"/>
      <c r="K968"/>
      <c r="L968" s="6"/>
      <c r="P968"/>
      <c r="Q968"/>
    </row>
    <row r="969" spans="1:17" s="21" customFormat="1" x14ac:dyDescent="0.25">
      <c r="A969"/>
      <c r="B969"/>
      <c r="F969"/>
      <c r="G969"/>
      <c r="K969"/>
      <c r="L969" s="6"/>
      <c r="P969"/>
      <c r="Q969"/>
    </row>
    <row r="970" spans="1:17" s="21" customFormat="1" x14ac:dyDescent="0.25">
      <c r="A970"/>
      <c r="B970"/>
      <c r="F970"/>
      <c r="G970"/>
      <c r="K970"/>
      <c r="L970" s="6"/>
      <c r="P970"/>
      <c r="Q970"/>
    </row>
    <row r="971" spans="1:17" s="21" customFormat="1" x14ac:dyDescent="0.25">
      <c r="A971"/>
      <c r="B971"/>
      <c r="F971"/>
      <c r="G971"/>
      <c r="K971"/>
      <c r="L971" s="6"/>
      <c r="P971"/>
      <c r="Q971"/>
    </row>
    <row r="972" spans="1:17" s="21" customFormat="1" x14ac:dyDescent="0.25">
      <c r="A972"/>
      <c r="B972"/>
      <c r="F972"/>
      <c r="G972"/>
      <c r="K972"/>
      <c r="L972" s="6"/>
      <c r="P972"/>
      <c r="Q972"/>
    </row>
    <row r="973" spans="1:17" s="21" customFormat="1" x14ac:dyDescent="0.25">
      <c r="A973"/>
      <c r="B973"/>
      <c r="F973"/>
      <c r="G973"/>
      <c r="K973"/>
      <c r="L973" s="6"/>
      <c r="P973"/>
      <c r="Q973"/>
    </row>
    <row r="974" spans="1:17" s="21" customFormat="1" x14ac:dyDescent="0.25">
      <c r="A974"/>
      <c r="B974"/>
      <c r="F974"/>
      <c r="G974"/>
      <c r="K974"/>
      <c r="L974" s="6"/>
      <c r="P974"/>
      <c r="Q974"/>
    </row>
    <row r="975" spans="1:17" s="21" customFormat="1" x14ac:dyDescent="0.25">
      <c r="A975"/>
      <c r="B975"/>
      <c r="F975"/>
      <c r="G975"/>
      <c r="K975"/>
      <c r="L975" s="6"/>
      <c r="P975"/>
      <c r="Q975"/>
    </row>
    <row r="976" spans="1:17" s="21" customFormat="1" x14ac:dyDescent="0.25">
      <c r="A976"/>
      <c r="B976"/>
      <c r="F976"/>
      <c r="G976"/>
      <c r="K976"/>
      <c r="L976" s="6"/>
      <c r="P976"/>
      <c r="Q976"/>
    </row>
    <row r="977" spans="1:17" s="21" customFormat="1" x14ac:dyDescent="0.25">
      <c r="A977"/>
      <c r="B977"/>
      <c r="F977"/>
      <c r="G977"/>
      <c r="K977"/>
      <c r="L977" s="6"/>
      <c r="P977"/>
      <c r="Q977"/>
    </row>
    <row r="978" spans="1:17" s="21" customFormat="1" x14ac:dyDescent="0.25">
      <c r="A978"/>
      <c r="B978"/>
      <c r="F978"/>
      <c r="G978"/>
      <c r="K978"/>
      <c r="L978" s="6"/>
      <c r="P978"/>
      <c r="Q978"/>
    </row>
    <row r="979" spans="1:17" s="21" customFormat="1" x14ac:dyDescent="0.25">
      <c r="A979"/>
      <c r="B979"/>
      <c r="F979"/>
      <c r="G979"/>
      <c r="K979"/>
      <c r="L979" s="6"/>
      <c r="P979"/>
      <c r="Q979"/>
    </row>
    <row r="980" spans="1:17" s="21" customFormat="1" x14ac:dyDescent="0.25">
      <c r="A980"/>
      <c r="B980"/>
      <c r="F980"/>
      <c r="G980"/>
      <c r="K980"/>
      <c r="L980" s="6"/>
      <c r="P980"/>
      <c r="Q980"/>
    </row>
    <row r="981" spans="1:17" s="21" customFormat="1" x14ac:dyDescent="0.25">
      <c r="A981"/>
      <c r="B981"/>
      <c r="F981"/>
      <c r="G981"/>
      <c r="K981"/>
      <c r="L981" s="6"/>
      <c r="P981"/>
      <c r="Q981"/>
    </row>
    <row r="982" spans="1:17" s="21" customFormat="1" x14ac:dyDescent="0.25">
      <c r="A982"/>
      <c r="B982"/>
      <c r="F982"/>
      <c r="G982"/>
      <c r="K982"/>
      <c r="L982" s="6"/>
      <c r="P982"/>
      <c r="Q982"/>
    </row>
    <row r="983" spans="1:17" s="21" customFormat="1" x14ac:dyDescent="0.25">
      <c r="A983"/>
      <c r="B983"/>
      <c r="F983"/>
      <c r="G983"/>
      <c r="K983"/>
      <c r="L983" s="6"/>
      <c r="P983"/>
      <c r="Q983"/>
    </row>
    <row r="984" spans="1:17" s="21" customFormat="1" x14ac:dyDescent="0.25">
      <c r="A984"/>
      <c r="B984"/>
      <c r="F984"/>
      <c r="G984"/>
      <c r="K984"/>
      <c r="L984" s="6"/>
      <c r="P984"/>
      <c r="Q984"/>
    </row>
    <row r="985" spans="1:17" s="21" customFormat="1" x14ac:dyDescent="0.25">
      <c r="A985"/>
      <c r="B985"/>
      <c r="F985"/>
      <c r="G985"/>
      <c r="K985"/>
      <c r="L985" s="6"/>
      <c r="P985"/>
      <c r="Q985"/>
    </row>
    <row r="986" spans="1:17" s="21" customFormat="1" x14ac:dyDescent="0.25">
      <c r="A986"/>
      <c r="B986"/>
      <c r="F986"/>
      <c r="G986"/>
      <c r="K986"/>
      <c r="L986" s="6"/>
      <c r="P986"/>
      <c r="Q986"/>
    </row>
    <row r="987" spans="1:17" s="21" customFormat="1" x14ac:dyDescent="0.25">
      <c r="A987"/>
      <c r="B987"/>
      <c r="F987"/>
      <c r="G987"/>
      <c r="K987"/>
      <c r="L987" s="6"/>
      <c r="P987"/>
      <c r="Q987"/>
    </row>
    <row r="988" spans="1:17" s="21" customFormat="1" x14ac:dyDescent="0.25">
      <c r="A988"/>
      <c r="B988"/>
      <c r="F988"/>
      <c r="G988"/>
      <c r="K988"/>
      <c r="L988" s="6"/>
      <c r="P988"/>
      <c r="Q988"/>
    </row>
    <row r="989" spans="1:17" s="21" customFormat="1" x14ac:dyDescent="0.25">
      <c r="A989"/>
      <c r="B989"/>
      <c r="F989"/>
      <c r="G989"/>
      <c r="K989"/>
      <c r="L989" s="6"/>
      <c r="P989"/>
      <c r="Q989"/>
    </row>
    <row r="990" spans="1:17" s="21" customFormat="1" x14ac:dyDescent="0.25">
      <c r="A990"/>
      <c r="B990"/>
      <c r="F990"/>
      <c r="G990"/>
      <c r="K990"/>
      <c r="L990" s="6"/>
      <c r="P990"/>
      <c r="Q990"/>
    </row>
    <row r="991" spans="1:17" s="21" customFormat="1" x14ac:dyDescent="0.25">
      <c r="A991"/>
      <c r="B991"/>
      <c r="F991"/>
      <c r="G991"/>
      <c r="K991"/>
      <c r="L991" s="6"/>
      <c r="P991"/>
      <c r="Q991"/>
    </row>
    <row r="992" spans="1:17" s="21" customFormat="1" x14ac:dyDescent="0.25">
      <c r="A992"/>
      <c r="B992"/>
      <c r="F992"/>
      <c r="G992"/>
      <c r="K992"/>
      <c r="L992" s="6"/>
      <c r="P992"/>
      <c r="Q992"/>
    </row>
    <row r="993" spans="1:17" s="21" customFormat="1" x14ac:dyDescent="0.25">
      <c r="A993"/>
      <c r="B993"/>
      <c r="F993"/>
      <c r="G993"/>
      <c r="K993"/>
      <c r="L993" s="6"/>
      <c r="P993"/>
      <c r="Q993"/>
    </row>
    <row r="994" spans="1:17" s="21" customFormat="1" x14ac:dyDescent="0.25">
      <c r="A994"/>
      <c r="B994"/>
      <c r="F994"/>
      <c r="G994"/>
      <c r="K994"/>
      <c r="L994" s="6"/>
      <c r="P994"/>
      <c r="Q994"/>
    </row>
    <row r="995" spans="1:17" s="21" customFormat="1" x14ac:dyDescent="0.25">
      <c r="A995"/>
      <c r="B995"/>
      <c r="F995"/>
      <c r="G995"/>
      <c r="K995"/>
      <c r="L995" s="6"/>
      <c r="P995"/>
      <c r="Q995"/>
    </row>
    <row r="996" spans="1:17" s="21" customFormat="1" x14ac:dyDescent="0.25">
      <c r="A996"/>
      <c r="B996"/>
      <c r="F996"/>
      <c r="G996"/>
      <c r="K996"/>
      <c r="L996" s="6"/>
      <c r="P996"/>
      <c r="Q996"/>
    </row>
    <row r="997" spans="1:17" s="21" customFormat="1" x14ac:dyDescent="0.25">
      <c r="A997"/>
      <c r="B997"/>
      <c r="F997"/>
      <c r="G997"/>
      <c r="K997"/>
      <c r="L997" s="6"/>
      <c r="P997"/>
      <c r="Q997"/>
    </row>
    <row r="998" spans="1:17" s="21" customFormat="1" x14ac:dyDescent="0.25">
      <c r="A998"/>
      <c r="B998"/>
      <c r="F998"/>
      <c r="G998"/>
      <c r="K998"/>
      <c r="L998" s="6"/>
      <c r="P998"/>
      <c r="Q998"/>
    </row>
    <row r="999" spans="1:17" s="21" customFormat="1" x14ac:dyDescent="0.25">
      <c r="A999"/>
      <c r="B999"/>
      <c r="F999"/>
      <c r="G999"/>
      <c r="K999"/>
      <c r="L999" s="6"/>
      <c r="P999"/>
      <c r="Q999"/>
    </row>
    <row r="1000" spans="1:17" s="21" customFormat="1" x14ac:dyDescent="0.25">
      <c r="A1000"/>
      <c r="B1000"/>
      <c r="F1000"/>
      <c r="G1000"/>
      <c r="K1000"/>
      <c r="L1000" s="6"/>
      <c r="P1000"/>
      <c r="Q1000"/>
    </row>
    <row r="1001" spans="1:17" s="21" customFormat="1" x14ac:dyDescent="0.25">
      <c r="A1001"/>
      <c r="B1001"/>
      <c r="F1001"/>
      <c r="G1001"/>
      <c r="K1001"/>
      <c r="L1001" s="6"/>
      <c r="P1001"/>
      <c r="Q1001"/>
    </row>
    <row r="1002" spans="1:17" s="21" customFormat="1" x14ac:dyDescent="0.25">
      <c r="A1002"/>
      <c r="B1002"/>
      <c r="F1002"/>
      <c r="G1002"/>
      <c r="K1002"/>
      <c r="L1002" s="6"/>
      <c r="P1002"/>
      <c r="Q1002"/>
    </row>
    <row r="1003" spans="1:17" s="21" customFormat="1" x14ac:dyDescent="0.25">
      <c r="A1003"/>
      <c r="B1003"/>
      <c r="F1003"/>
      <c r="G1003"/>
      <c r="K1003"/>
      <c r="L1003" s="6"/>
      <c r="P1003"/>
      <c r="Q1003"/>
    </row>
    <row r="1004" spans="1:17" s="21" customFormat="1" x14ac:dyDescent="0.25">
      <c r="A1004"/>
      <c r="B1004"/>
      <c r="F1004"/>
      <c r="G1004"/>
      <c r="K1004"/>
      <c r="L1004" s="6"/>
      <c r="P1004"/>
      <c r="Q1004"/>
    </row>
    <row r="1005" spans="1:17" s="21" customFormat="1" x14ac:dyDescent="0.25">
      <c r="A1005"/>
      <c r="B1005"/>
      <c r="F1005"/>
      <c r="G1005"/>
      <c r="K1005"/>
      <c r="L1005" s="6"/>
      <c r="P1005"/>
      <c r="Q1005"/>
    </row>
    <row r="1006" spans="1:17" s="21" customFormat="1" x14ac:dyDescent="0.25">
      <c r="A1006"/>
      <c r="B1006"/>
      <c r="F1006"/>
      <c r="G1006"/>
      <c r="K1006"/>
      <c r="L1006" s="6"/>
      <c r="P1006"/>
      <c r="Q1006"/>
    </row>
    <row r="1007" spans="1:17" s="21" customFormat="1" x14ac:dyDescent="0.25">
      <c r="A1007"/>
      <c r="B1007"/>
      <c r="F1007"/>
      <c r="G1007"/>
      <c r="K1007"/>
      <c r="L1007" s="6"/>
      <c r="P1007"/>
      <c r="Q1007"/>
    </row>
    <row r="1008" spans="1:17" s="21" customFormat="1" x14ac:dyDescent="0.25">
      <c r="A1008"/>
      <c r="B1008"/>
      <c r="F1008"/>
      <c r="G1008"/>
      <c r="K1008"/>
      <c r="L1008" s="6"/>
      <c r="P1008"/>
      <c r="Q1008"/>
    </row>
    <row r="1009" spans="1:22" s="21" customFormat="1" x14ac:dyDescent="0.25">
      <c r="A1009"/>
      <c r="B1009"/>
      <c r="F1009"/>
      <c r="G1009"/>
      <c r="K1009"/>
      <c r="L1009" s="6"/>
      <c r="P1009"/>
      <c r="Q1009"/>
    </row>
    <row r="1010" spans="1:22" s="21" customFormat="1" x14ac:dyDescent="0.25">
      <c r="A1010"/>
      <c r="B1010"/>
      <c r="F1010"/>
      <c r="G1010"/>
      <c r="K1010"/>
      <c r="L1010" s="6"/>
      <c r="P1010"/>
      <c r="Q1010"/>
    </row>
    <row r="1011" spans="1:22" s="21" customFormat="1" x14ac:dyDescent="0.25">
      <c r="A1011"/>
      <c r="B1011"/>
      <c r="F1011"/>
      <c r="G1011"/>
      <c r="K1011"/>
      <c r="L1011" s="6"/>
      <c r="P1011"/>
      <c r="Q1011"/>
    </row>
    <row r="1012" spans="1:22" s="21" customFormat="1" x14ac:dyDescent="0.25">
      <c r="A1012"/>
      <c r="B1012"/>
      <c r="F1012"/>
      <c r="G1012"/>
      <c r="K1012"/>
      <c r="L1012" s="6"/>
      <c r="P1012"/>
      <c r="Q1012"/>
    </row>
    <row r="1013" spans="1:22" s="21" customFormat="1" x14ac:dyDescent="0.25">
      <c r="A1013"/>
      <c r="B1013"/>
      <c r="F1013"/>
      <c r="G1013"/>
      <c r="K1013"/>
      <c r="L1013" s="6"/>
      <c r="P1013"/>
      <c r="Q1013"/>
    </row>
    <row r="1014" spans="1:22" s="21" customFormat="1" x14ac:dyDescent="0.25">
      <c r="A1014"/>
      <c r="B1014"/>
      <c r="F1014"/>
      <c r="G1014"/>
      <c r="K1014"/>
      <c r="L1014" s="6"/>
      <c r="P1014"/>
      <c r="Q1014"/>
    </row>
    <row r="1015" spans="1:22" s="21" customFormat="1" x14ac:dyDescent="0.25">
      <c r="A1015"/>
      <c r="B1015"/>
      <c r="F1015"/>
      <c r="G1015"/>
      <c r="K1015"/>
      <c r="L1015" s="6"/>
      <c r="P1015"/>
      <c r="Q1015"/>
    </row>
    <row r="1016" spans="1:22" s="21" customFormat="1" x14ac:dyDescent="0.25">
      <c r="A1016"/>
      <c r="B1016"/>
      <c r="F1016"/>
      <c r="G1016"/>
      <c r="K1016"/>
      <c r="L1016" s="6"/>
      <c r="P1016"/>
      <c r="Q1016"/>
    </row>
    <row r="1017" spans="1:22" s="21" customFormat="1" x14ac:dyDescent="0.25">
      <c r="A1017"/>
      <c r="B1017"/>
      <c r="F1017"/>
      <c r="G1017"/>
      <c r="K1017"/>
      <c r="L1017" s="6"/>
      <c r="P1017"/>
      <c r="Q1017"/>
    </row>
    <row r="1018" spans="1:22" s="21" customFormat="1" x14ac:dyDescent="0.25">
      <c r="A1018"/>
      <c r="B1018"/>
      <c r="F1018"/>
      <c r="G1018"/>
      <c r="K1018"/>
      <c r="L1018" s="6"/>
      <c r="P1018"/>
      <c r="Q1018"/>
    </row>
    <row r="1019" spans="1:22" s="21" customFormat="1" x14ac:dyDescent="0.25">
      <c r="A1019"/>
      <c r="B1019"/>
      <c r="F1019"/>
      <c r="G1019"/>
      <c r="K1019"/>
      <c r="L1019" s="6"/>
      <c r="P1019"/>
      <c r="Q1019"/>
      <c r="S1019"/>
      <c r="T1019"/>
      <c r="U1019"/>
      <c r="V1019"/>
    </row>
    <row r="1020" spans="1:22" x14ac:dyDescent="0.25">
      <c r="R1020" s="21"/>
    </row>
    <row r="1021" spans="1:22" x14ac:dyDescent="0.25">
      <c r="R1021" s="21"/>
    </row>
    <row r="1022" spans="1:22" x14ac:dyDescent="0.25">
      <c r="R1022" s="21"/>
    </row>
  </sheetData>
  <autoFilter ref="A2:R311" xr:uid="{00000000-0009-0000-0000-000007000000}"/>
  <mergeCells count="2">
    <mergeCell ref="A1:G1"/>
    <mergeCell ref="K1:Q1"/>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C000"/>
    <pageSetUpPr fitToPage="1"/>
  </sheetPr>
  <dimension ref="A1:B158"/>
  <sheetViews>
    <sheetView workbookViewId="0">
      <selection activeCell="J143" sqref="J143"/>
    </sheetView>
  </sheetViews>
  <sheetFormatPr defaultRowHeight="15" x14ac:dyDescent="0.25"/>
  <cols>
    <col min="1" max="1" width="25.7109375" style="145" bestFit="1" customWidth="1"/>
    <col min="2" max="2" width="29" style="150" bestFit="1" customWidth="1"/>
    <col min="3" max="16384" width="9.140625" style="145"/>
  </cols>
  <sheetData>
    <row r="1" spans="1:2" s="9" customFormat="1" x14ac:dyDescent="0.25">
      <c r="A1" s="9" t="s">
        <v>1209</v>
      </c>
      <c r="B1" s="9" t="s">
        <v>1211</v>
      </c>
    </row>
    <row r="2" spans="1:2" x14ac:dyDescent="0.25">
      <c r="A2" s="145" t="s">
        <v>2</v>
      </c>
      <c r="B2" s="150" t="s">
        <v>959</v>
      </c>
    </row>
    <row r="3" spans="1:2" x14ac:dyDescent="0.25">
      <c r="B3" s="150" t="s">
        <v>960</v>
      </c>
    </row>
    <row r="4" spans="1:2" x14ac:dyDescent="0.25">
      <c r="B4" s="150" t="s">
        <v>961</v>
      </c>
    </row>
    <row r="5" spans="1:2" x14ac:dyDescent="0.25">
      <c r="B5" s="150" t="s">
        <v>962</v>
      </c>
    </row>
    <row r="6" spans="1:2" x14ac:dyDescent="0.25">
      <c r="B6" s="150" t="s">
        <v>963</v>
      </c>
    </row>
    <row r="7" spans="1:2" x14ac:dyDescent="0.25">
      <c r="B7" s="150" t="s">
        <v>964</v>
      </c>
    </row>
    <row r="8" spans="1:2" x14ac:dyDescent="0.25">
      <c r="B8" s="150" t="s">
        <v>965</v>
      </c>
    </row>
    <row r="9" spans="1:2" x14ac:dyDescent="0.25">
      <c r="B9" s="150" t="s">
        <v>966</v>
      </c>
    </row>
    <row r="10" spans="1:2" x14ac:dyDescent="0.25">
      <c r="B10" s="150" t="s">
        <v>967</v>
      </c>
    </row>
    <row r="11" spans="1:2" x14ac:dyDescent="0.25">
      <c r="B11" s="150" t="s">
        <v>968</v>
      </c>
    </row>
    <row r="12" spans="1:2" x14ac:dyDescent="0.25">
      <c r="B12" s="150" t="s">
        <v>969</v>
      </c>
    </row>
    <row r="14" spans="1:2" x14ac:dyDescent="0.25">
      <c r="A14" s="145" t="s">
        <v>905</v>
      </c>
      <c r="B14" s="150" t="s">
        <v>970</v>
      </c>
    </row>
    <row r="15" spans="1:2" x14ac:dyDescent="0.25">
      <c r="B15" s="150" t="s">
        <v>971</v>
      </c>
    </row>
    <row r="16" spans="1:2" x14ac:dyDescent="0.25">
      <c r="B16" s="150" t="s">
        <v>972</v>
      </c>
    </row>
    <row r="17" spans="1:2" x14ac:dyDescent="0.25">
      <c r="B17" s="150" t="s">
        <v>973</v>
      </c>
    </row>
    <row r="18" spans="1:2" x14ac:dyDescent="0.25">
      <c r="B18" s="150" t="s">
        <v>974</v>
      </c>
    </row>
    <row r="19" spans="1:2" x14ac:dyDescent="0.25">
      <c r="B19" s="150" t="s">
        <v>975</v>
      </c>
    </row>
    <row r="21" spans="1:2" x14ac:dyDescent="0.25">
      <c r="A21" s="145" t="s">
        <v>825</v>
      </c>
      <c r="B21" s="150" t="s">
        <v>976</v>
      </c>
    </row>
    <row r="22" spans="1:2" x14ac:dyDescent="0.25">
      <c r="B22" s="150" t="s">
        <v>977</v>
      </c>
    </row>
    <row r="23" spans="1:2" x14ac:dyDescent="0.25">
      <c r="B23" s="150" t="s">
        <v>978</v>
      </c>
    </row>
    <row r="24" spans="1:2" x14ac:dyDescent="0.25">
      <c r="B24" s="150" t="s">
        <v>979</v>
      </c>
    </row>
    <row r="25" spans="1:2" x14ac:dyDescent="0.25">
      <c r="B25" s="150" t="s">
        <v>980</v>
      </c>
    </row>
    <row r="27" spans="1:2" x14ac:dyDescent="0.25">
      <c r="A27" s="145" t="s">
        <v>906</v>
      </c>
      <c r="B27" s="150" t="s">
        <v>981</v>
      </c>
    </row>
    <row r="28" spans="1:2" x14ac:dyDescent="0.25">
      <c r="B28" s="150" t="s">
        <v>982</v>
      </c>
    </row>
    <row r="29" spans="1:2" x14ac:dyDescent="0.25">
      <c r="B29" s="150" t="s">
        <v>983</v>
      </c>
    </row>
    <row r="30" spans="1:2" x14ac:dyDescent="0.25">
      <c r="B30" s="150" t="s">
        <v>984</v>
      </c>
    </row>
    <row r="31" spans="1:2" x14ac:dyDescent="0.25">
      <c r="B31" s="150" t="s">
        <v>985</v>
      </c>
    </row>
    <row r="32" spans="1:2" x14ac:dyDescent="0.25">
      <c r="B32" s="150" t="s">
        <v>986</v>
      </c>
    </row>
    <row r="33" spans="1:2" x14ac:dyDescent="0.25">
      <c r="B33" s="150" t="s">
        <v>987</v>
      </c>
    </row>
    <row r="34" spans="1:2" x14ac:dyDescent="0.25">
      <c r="B34" s="150" t="s">
        <v>988</v>
      </c>
    </row>
    <row r="35" spans="1:2" x14ac:dyDescent="0.25">
      <c r="B35" s="150" t="s">
        <v>989</v>
      </c>
    </row>
    <row r="36" spans="1:2" x14ac:dyDescent="0.25">
      <c r="B36" s="150" t="s">
        <v>990</v>
      </c>
    </row>
    <row r="37" spans="1:2" x14ac:dyDescent="0.25">
      <c r="B37" s="150" t="s">
        <v>991</v>
      </c>
    </row>
    <row r="38" spans="1:2" x14ac:dyDescent="0.25">
      <c r="B38" s="150" t="s">
        <v>992</v>
      </c>
    </row>
    <row r="39" spans="1:2" x14ac:dyDescent="0.25">
      <c r="B39" s="150" t="s">
        <v>993</v>
      </c>
    </row>
    <row r="40" spans="1:2" x14ac:dyDescent="0.25">
      <c r="B40" s="150" t="s">
        <v>994</v>
      </c>
    </row>
    <row r="41" spans="1:2" x14ac:dyDescent="0.25">
      <c r="B41" s="150" t="s">
        <v>995</v>
      </c>
    </row>
    <row r="42" spans="1:2" x14ac:dyDescent="0.25">
      <c r="B42" s="150" t="s">
        <v>996</v>
      </c>
    </row>
    <row r="43" spans="1:2" x14ac:dyDescent="0.25">
      <c r="B43" s="150" t="s">
        <v>997</v>
      </c>
    </row>
    <row r="44" spans="1:2" x14ac:dyDescent="0.25">
      <c r="B44" s="150" t="s">
        <v>998</v>
      </c>
    </row>
    <row r="46" spans="1:2" x14ac:dyDescent="0.25">
      <c r="A46" s="145" t="s">
        <v>907</v>
      </c>
      <c r="B46" s="150" t="s">
        <v>999</v>
      </c>
    </row>
    <row r="47" spans="1:2" x14ac:dyDescent="0.25">
      <c r="B47" s="150" t="s">
        <v>1000</v>
      </c>
    </row>
    <row r="48" spans="1:2" x14ac:dyDescent="0.25">
      <c r="B48" s="150" t="s">
        <v>1001</v>
      </c>
    </row>
    <row r="49" spans="1:2" x14ac:dyDescent="0.25">
      <c r="B49" s="150" t="s">
        <v>1002</v>
      </c>
    </row>
    <row r="50" spans="1:2" x14ac:dyDescent="0.25">
      <c r="B50" s="150" t="s">
        <v>1003</v>
      </c>
    </row>
    <row r="51" spans="1:2" x14ac:dyDescent="0.25">
      <c r="B51" s="150" t="s">
        <v>1004</v>
      </c>
    </row>
    <row r="53" spans="1:2" x14ac:dyDescent="0.25">
      <c r="A53" s="145" t="s">
        <v>908</v>
      </c>
      <c r="B53" s="150" t="s">
        <v>1005</v>
      </c>
    </row>
    <row r="54" spans="1:2" x14ac:dyDescent="0.25">
      <c r="B54" s="150" t="s">
        <v>1006</v>
      </c>
    </row>
    <row r="55" spans="1:2" x14ac:dyDescent="0.25">
      <c r="B55" s="150" t="s">
        <v>1007</v>
      </c>
    </row>
    <row r="56" spans="1:2" x14ac:dyDescent="0.25">
      <c r="B56" s="150" t="s">
        <v>1008</v>
      </c>
    </row>
    <row r="57" spans="1:2" x14ac:dyDescent="0.25">
      <c r="B57" s="150" t="s">
        <v>1009</v>
      </c>
    </row>
    <row r="58" spans="1:2" x14ac:dyDescent="0.25">
      <c r="B58" s="150" t="s">
        <v>1010</v>
      </c>
    </row>
    <row r="59" spans="1:2" x14ac:dyDescent="0.25">
      <c r="B59" s="150" t="s">
        <v>1011</v>
      </c>
    </row>
    <row r="60" spans="1:2" x14ac:dyDescent="0.25">
      <c r="B60" s="150" t="s">
        <v>1012</v>
      </c>
    </row>
    <row r="61" spans="1:2" x14ac:dyDescent="0.25">
      <c r="B61" s="150" t="s">
        <v>1013</v>
      </c>
    </row>
    <row r="62" spans="1:2" x14ac:dyDescent="0.25">
      <c r="B62" s="150" t="s">
        <v>1014</v>
      </c>
    </row>
    <row r="63" spans="1:2" x14ac:dyDescent="0.25">
      <c r="B63" s="150" t="s">
        <v>1015</v>
      </c>
    </row>
    <row r="64" spans="1:2" x14ac:dyDescent="0.25">
      <c r="B64" s="150" t="s">
        <v>1016</v>
      </c>
    </row>
    <row r="65" spans="1:2" x14ac:dyDescent="0.25">
      <c r="B65" s="150" t="s">
        <v>1017</v>
      </c>
    </row>
    <row r="67" spans="1:2" x14ac:dyDescent="0.25">
      <c r="A67" s="145" t="s">
        <v>909</v>
      </c>
      <c r="B67" s="150" t="s">
        <v>1018</v>
      </c>
    </row>
    <row r="68" spans="1:2" x14ac:dyDescent="0.25">
      <c r="B68" s="150" t="s">
        <v>1019</v>
      </c>
    </row>
    <row r="69" spans="1:2" x14ac:dyDescent="0.25">
      <c r="B69" s="150" t="s">
        <v>1020</v>
      </c>
    </row>
    <row r="70" spans="1:2" x14ac:dyDescent="0.25">
      <c r="B70" s="150" t="s">
        <v>1021</v>
      </c>
    </row>
    <row r="71" spans="1:2" x14ac:dyDescent="0.25">
      <c r="B71" s="150" t="s">
        <v>1022</v>
      </c>
    </row>
    <row r="73" spans="1:2" x14ac:dyDescent="0.25">
      <c r="A73" s="145" t="s">
        <v>3</v>
      </c>
      <c r="B73" s="150" t="s">
        <v>1023</v>
      </c>
    </row>
    <row r="75" spans="1:2" x14ac:dyDescent="0.25">
      <c r="A75" s="145" t="s">
        <v>827</v>
      </c>
      <c r="B75" s="150" t="s">
        <v>1024</v>
      </c>
    </row>
    <row r="76" spans="1:2" x14ac:dyDescent="0.25">
      <c r="B76" s="150" t="s">
        <v>1025</v>
      </c>
    </row>
    <row r="77" spans="1:2" x14ac:dyDescent="0.25">
      <c r="B77" s="150" t="s">
        <v>1026</v>
      </c>
    </row>
    <row r="78" spans="1:2" x14ac:dyDescent="0.25">
      <c r="B78" s="150" t="s">
        <v>1027</v>
      </c>
    </row>
    <row r="79" spans="1:2" x14ac:dyDescent="0.25">
      <c r="B79" s="150" t="s">
        <v>1028</v>
      </c>
    </row>
    <row r="80" spans="1:2" x14ac:dyDescent="0.25">
      <c r="B80" s="150" t="s">
        <v>1029</v>
      </c>
    </row>
    <row r="82" spans="1:2" x14ac:dyDescent="0.25">
      <c r="A82" s="145" t="s">
        <v>4</v>
      </c>
      <c r="B82" s="150" t="s">
        <v>1030</v>
      </c>
    </row>
    <row r="84" spans="1:2" x14ac:dyDescent="0.25">
      <c r="A84" s="145" t="s">
        <v>910</v>
      </c>
      <c r="B84" s="150" t="s">
        <v>1031</v>
      </c>
    </row>
    <row r="85" spans="1:2" x14ac:dyDescent="0.25">
      <c r="B85" s="150" t="s">
        <v>1032</v>
      </c>
    </row>
    <row r="86" spans="1:2" x14ac:dyDescent="0.25">
      <c r="B86" s="150" t="s">
        <v>1033</v>
      </c>
    </row>
    <row r="87" spans="1:2" x14ac:dyDescent="0.25">
      <c r="B87" s="150" t="s">
        <v>1034</v>
      </c>
    </row>
    <row r="88" spans="1:2" x14ac:dyDescent="0.25">
      <c r="B88" s="150" t="s">
        <v>1035</v>
      </c>
    </row>
    <row r="89" spans="1:2" x14ac:dyDescent="0.25">
      <c r="B89" s="150" t="s">
        <v>1036</v>
      </c>
    </row>
    <row r="91" spans="1:2" x14ac:dyDescent="0.25">
      <c r="A91" s="145" t="s">
        <v>5</v>
      </c>
      <c r="B91" s="150" t="s">
        <v>1037</v>
      </c>
    </row>
    <row r="92" spans="1:2" x14ac:dyDescent="0.25">
      <c r="B92" s="150" t="s">
        <v>1200</v>
      </c>
    </row>
    <row r="94" spans="1:2" x14ac:dyDescent="0.25">
      <c r="A94" s="145" t="s">
        <v>6</v>
      </c>
      <c r="B94" s="150" t="s">
        <v>1038</v>
      </c>
    </row>
    <row r="95" spans="1:2" x14ac:dyDescent="0.25">
      <c r="B95" s="150" t="s">
        <v>1039</v>
      </c>
    </row>
    <row r="96" spans="1:2" x14ac:dyDescent="0.25">
      <c r="B96" s="150" t="s">
        <v>1040</v>
      </c>
    </row>
    <row r="97" spans="1:2" x14ac:dyDescent="0.25">
      <c r="B97" s="150" t="s">
        <v>1041</v>
      </c>
    </row>
    <row r="98" spans="1:2" x14ac:dyDescent="0.25">
      <c r="B98" s="150" t="s">
        <v>1042</v>
      </c>
    </row>
    <row r="99" spans="1:2" x14ac:dyDescent="0.25">
      <c r="B99" s="150" t="s">
        <v>1043</v>
      </c>
    </row>
    <row r="100" spans="1:2" x14ac:dyDescent="0.25">
      <c r="B100" s="150" t="s">
        <v>1044</v>
      </c>
    </row>
    <row r="102" spans="1:2" x14ac:dyDescent="0.25">
      <c r="A102" s="145" t="s">
        <v>809</v>
      </c>
      <c r="B102" s="150" t="s">
        <v>1045</v>
      </c>
    </row>
    <row r="103" spans="1:2" x14ac:dyDescent="0.25">
      <c r="B103" s="150" t="s">
        <v>1046</v>
      </c>
    </row>
    <row r="104" spans="1:2" x14ac:dyDescent="0.25">
      <c r="B104" s="150" t="s">
        <v>1047</v>
      </c>
    </row>
    <row r="105" spans="1:2" x14ac:dyDescent="0.25">
      <c r="B105" s="150" t="s">
        <v>1048</v>
      </c>
    </row>
    <row r="106" spans="1:2" x14ac:dyDescent="0.25">
      <c r="B106" s="150" t="s">
        <v>1049</v>
      </c>
    </row>
    <row r="107" spans="1:2" x14ac:dyDescent="0.25">
      <c r="B107" s="150" t="s">
        <v>1050</v>
      </c>
    </row>
    <row r="109" spans="1:2" x14ac:dyDescent="0.25">
      <c r="A109" s="145" t="s">
        <v>1210</v>
      </c>
      <c r="B109" s="150" t="s">
        <v>1201</v>
      </c>
    </row>
    <row r="110" spans="1:2" x14ac:dyDescent="0.25">
      <c r="B110" s="150" t="s">
        <v>1202</v>
      </c>
    </row>
    <row r="111" spans="1:2" s="160" customFormat="1" x14ac:dyDescent="0.25">
      <c r="B111" s="150" t="s">
        <v>1255</v>
      </c>
    </row>
    <row r="113" spans="1:2" x14ac:dyDescent="0.25">
      <c r="A113" s="145" t="s">
        <v>7</v>
      </c>
      <c r="B113" s="150" t="s">
        <v>1051</v>
      </c>
    </row>
    <row r="115" spans="1:2" x14ac:dyDescent="0.25">
      <c r="A115" s="145" t="s">
        <v>8</v>
      </c>
      <c r="B115" s="150" t="s">
        <v>1052</v>
      </c>
    </row>
    <row r="116" spans="1:2" x14ac:dyDescent="0.25">
      <c r="B116" s="150" t="s">
        <v>1053</v>
      </c>
    </row>
    <row r="117" spans="1:2" x14ac:dyDescent="0.25">
      <c r="B117" s="150" t="s">
        <v>1054</v>
      </c>
    </row>
    <row r="118" spans="1:2" x14ac:dyDescent="0.25">
      <c r="B118" s="150" t="s">
        <v>1055</v>
      </c>
    </row>
    <row r="119" spans="1:2" x14ac:dyDescent="0.25">
      <c r="B119" s="150" t="s">
        <v>1056</v>
      </c>
    </row>
    <row r="120" spans="1:2" x14ac:dyDescent="0.25">
      <c r="B120" s="150" t="s">
        <v>1057</v>
      </c>
    </row>
    <row r="122" spans="1:2" x14ac:dyDescent="0.25">
      <c r="A122" s="145" t="s">
        <v>9</v>
      </c>
      <c r="B122" s="150" t="s">
        <v>1058</v>
      </c>
    </row>
    <row r="124" spans="1:2" x14ac:dyDescent="0.25">
      <c r="A124" s="145" t="s">
        <v>15</v>
      </c>
      <c r="B124" s="150" t="s">
        <v>1059</v>
      </c>
    </row>
    <row r="125" spans="1:2" x14ac:dyDescent="0.25">
      <c r="B125" s="150" t="s">
        <v>1060</v>
      </c>
    </row>
    <row r="126" spans="1:2" x14ac:dyDescent="0.25">
      <c r="B126" s="150" t="s">
        <v>1061</v>
      </c>
    </row>
    <row r="127" spans="1:2" x14ac:dyDescent="0.25">
      <c r="B127" s="150" t="s">
        <v>1062</v>
      </c>
    </row>
    <row r="128" spans="1:2" x14ac:dyDescent="0.25">
      <c r="B128" s="150" t="s">
        <v>1063</v>
      </c>
    </row>
    <row r="129" spans="1:2" x14ac:dyDescent="0.25">
      <c r="B129" s="150" t="s">
        <v>1064</v>
      </c>
    </row>
    <row r="130" spans="1:2" x14ac:dyDescent="0.25">
      <c r="B130" s="150" t="s">
        <v>1065</v>
      </c>
    </row>
    <row r="131" spans="1:2" x14ac:dyDescent="0.25">
      <c r="B131" s="150" t="s">
        <v>1066</v>
      </c>
    </row>
    <row r="133" spans="1:2" x14ac:dyDescent="0.25">
      <c r="A133" s="145" t="s">
        <v>10</v>
      </c>
      <c r="B133" s="150" t="s">
        <v>1067</v>
      </c>
    </row>
    <row r="134" spans="1:2" x14ac:dyDescent="0.25">
      <c r="B134" s="150" t="s">
        <v>1068</v>
      </c>
    </row>
    <row r="135" spans="1:2" x14ac:dyDescent="0.25">
      <c r="B135" s="150" t="s">
        <v>1069</v>
      </c>
    </row>
    <row r="136" spans="1:2" x14ac:dyDescent="0.25">
      <c r="B136" s="150" t="s">
        <v>1070</v>
      </c>
    </row>
    <row r="137" spans="1:2" x14ac:dyDescent="0.25">
      <c r="B137" s="150" t="s">
        <v>1071</v>
      </c>
    </row>
    <row r="138" spans="1:2" x14ac:dyDescent="0.25">
      <c r="B138" s="150" t="s">
        <v>1072</v>
      </c>
    </row>
    <row r="140" spans="1:2" x14ac:dyDescent="0.25">
      <c r="A140" s="145" t="s">
        <v>11</v>
      </c>
      <c r="B140" s="150" t="s">
        <v>1073</v>
      </c>
    </row>
    <row r="141" spans="1:2" x14ac:dyDescent="0.25">
      <c r="B141" s="150" t="s">
        <v>1074</v>
      </c>
    </row>
    <row r="142" spans="1:2" x14ac:dyDescent="0.25">
      <c r="B142" s="150" t="s">
        <v>1075</v>
      </c>
    </row>
    <row r="143" spans="1:2" x14ac:dyDescent="0.25">
      <c r="B143" s="150" t="s">
        <v>1076</v>
      </c>
    </row>
    <row r="144" spans="1:2" x14ac:dyDescent="0.25">
      <c r="B144" s="150" t="s">
        <v>1077</v>
      </c>
    </row>
    <row r="145" spans="1:2" x14ac:dyDescent="0.25">
      <c r="B145" s="150" t="s">
        <v>1078</v>
      </c>
    </row>
    <row r="147" spans="1:2" x14ac:dyDescent="0.25">
      <c r="A147" s="145" t="s">
        <v>826</v>
      </c>
      <c r="B147" s="150" t="s">
        <v>1079</v>
      </c>
    </row>
    <row r="148" spans="1:2" x14ac:dyDescent="0.25">
      <c r="B148" s="150" t="s">
        <v>1080</v>
      </c>
    </row>
    <row r="149" spans="1:2" x14ac:dyDescent="0.25">
      <c r="B149" s="150" t="s">
        <v>1081</v>
      </c>
    </row>
    <row r="150" spans="1:2" x14ac:dyDescent="0.25">
      <c r="B150" s="150" t="s">
        <v>1082</v>
      </c>
    </row>
    <row r="151" spans="1:2" x14ac:dyDescent="0.25">
      <c r="B151" s="150" t="s">
        <v>1083</v>
      </c>
    </row>
    <row r="152" spans="1:2" x14ac:dyDescent="0.25">
      <c r="B152" s="150" t="s">
        <v>1084</v>
      </c>
    </row>
    <row r="154" spans="1:2" x14ac:dyDescent="0.25">
      <c r="A154" s="145" t="s">
        <v>12</v>
      </c>
      <c r="B154" s="150" t="s">
        <v>1085</v>
      </c>
    </row>
    <row r="155" spans="1:2" x14ac:dyDescent="0.25">
      <c r="B155" s="150" t="s">
        <v>1086</v>
      </c>
    </row>
    <row r="156" spans="1:2" x14ac:dyDescent="0.25">
      <c r="B156" s="150" t="s">
        <v>1206</v>
      </c>
    </row>
    <row r="157" spans="1:2" x14ac:dyDescent="0.25">
      <c r="B157" s="150" t="s">
        <v>1207</v>
      </c>
    </row>
    <row r="158" spans="1:2" x14ac:dyDescent="0.25">
      <c r="A158" s="145" t="s">
        <v>13</v>
      </c>
      <c r="B158" s="150" t="s">
        <v>1087</v>
      </c>
    </row>
  </sheetData>
  <pageMargins left="0.70866141732283472" right="0.70866141732283472" top="0.74803149606299213" bottom="0.74803149606299213" header="0.31496062992125984" footer="0.31496062992125984"/>
  <pageSetup paperSize="9" scale="64"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sheetPr>
  <dimension ref="A1:B154"/>
  <sheetViews>
    <sheetView workbookViewId="0">
      <selection activeCell="J143" sqref="J143"/>
    </sheetView>
  </sheetViews>
  <sheetFormatPr defaultRowHeight="15" x14ac:dyDescent="0.25"/>
  <cols>
    <col min="1" max="1" width="20" style="145" customWidth="1"/>
    <col min="2" max="2" width="29" bestFit="1" customWidth="1"/>
  </cols>
  <sheetData>
    <row r="1" spans="1:2" x14ac:dyDescent="0.25">
      <c r="A1" s="145" t="s">
        <v>2</v>
      </c>
      <c r="B1" s="145" t="s">
        <v>959</v>
      </c>
    </row>
    <row r="2" spans="1:2" x14ac:dyDescent="0.25">
      <c r="A2" s="145" t="s">
        <v>1088</v>
      </c>
      <c r="B2" s="145" t="s">
        <v>960</v>
      </c>
    </row>
    <row r="3" spans="1:2" x14ac:dyDescent="0.25">
      <c r="A3" s="145" t="s">
        <v>1089</v>
      </c>
      <c r="B3" s="145" t="s">
        <v>961</v>
      </c>
    </row>
    <row r="4" spans="1:2" x14ac:dyDescent="0.25">
      <c r="A4" s="145" t="s">
        <v>1090</v>
      </c>
      <c r="B4" s="145" t="s">
        <v>962</v>
      </c>
    </row>
    <row r="5" spans="1:2" x14ac:dyDescent="0.25">
      <c r="A5" s="145" t="s">
        <v>1091</v>
      </c>
      <c r="B5" s="145" t="s">
        <v>1219</v>
      </c>
    </row>
    <row r="6" spans="1:2" x14ac:dyDescent="0.25">
      <c r="A6" s="145" t="s">
        <v>1092</v>
      </c>
      <c r="B6" s="145" t="s">
        <v>963</v>
      </c>
    </row>
    <row r="7" spans="1:2" x14ac:dyDescent="0.25">
      <c r="A7" s="145" t="s">
        <v>1093</v>
      </c>
      <c r="B7" s="145" t="s">
        <v>964</v>
      </c>
    </row>
    <row r="8" spans="1:2" x14ac:dyDescent="0.25">
      <c r="A8" s="145" t="s">
        <v>1094</v>
      </c>
      <c r="B8" s="145" t="s">
        <v>965</v>
      </c>
    </row>
    <row r="9" spans="1:2" x14ac:dyDescent="0.25">
      <c r="A9" s="145" t="s">
        <v>1095</v>
      </c>
      <c r="B9" s="145" t="s">
        <v>966</v>
      </c>
    </row>
    <row r="10" spans="1:2" x14ac:dyDescent="0.25">
      <c r="A10" s="145" t="s">
        <v>1096</v>
      </c>
      <c r="B10" s="145" t="s">
        <v>967</v>
      </c>
    </row>
    <row r="11" spans="1:2" x14ac:dyDescent="0.25">
      <c r="A11" s="145" t="s">
        <v>1097</v>
      </c>
      <c r="B11" s="145" t="s">
        <v>968</v>
      </c>
    </row>
    <row r="12" spans="1:2" x14ac:dyDescent="0.25">
      <c r="A12" s="145" t="s">
        <v>1220</v>
      </c>
      <c r="B12" s="145" t="s">
        <v>1218</v>
      </c>
    </row>
    <row r="13" spans="1:2" x14ac:dyDescent="0.25">
      <c r="A13" s="145" t="s">
        <v>1221</v>
      </c>
      <c r="B13" s="145" t="s">
        <v>969</v>
      </c>
    </row>
    <row r="14" spans="1:2" x14ac:dyDescent="0.25">
      <c r="A14" s="145" t="s">
        <v>905</v>
      </c>
      <c r="B14" s="145" t="s">
        <v>970</v>
      </c>
    </row>
    <row r="15" spans="1:2" x14ac:dyDescent="0.25">
      <c r="A15" s="145" t="s">
        <v>1098</v>
      </c>
      <c r="B15" s="145" t="s">
        <v>971</v>
      </c>
    </row>
    <row r="16" spans="1:2" x14ac:dyDescent="0.25">
      <c r="A16" s="145" t="s">
        <v>1099</v>
      </c>
      <c r="B16" s="145" t="s">
        <v>972</v>
      </c>
    </row>
    <row r="17" spans="1:2" x14ac:dyDescent="0.25">
      <c r="A17" s="145" t="s">
        <v>1100</v>
      </c>
      <c r="B17" s="145" t="s">
        <v>973</v>
      </c>
    </row>
    <row r="18" spans="1:2" x14ac:dyDescent="0.25">
      <c r="A18" s="145" t="s">
        <v>1101</v>
      </c>
      <c r="B18" s="145" t="s">
        <v>974</v>
      </c>
    </row>
    <row r="19" spans="1:2" x14ac:dyDescent="0.25">
      <c r="A19" s="145" t="s">
        <v>1102</v>
      </c>
      <c r="B19" s="145" t="s">
        <v>975</v>
      </c>
    </row>
    <row r="20" spans="1:2" s="145" customFormat="1" x14ac:dyDescent="0.25">
      <c r="A20" s="145" t="s">
        <v>1223</v>
      </c>
      <c r="B20" s="145" t="s">
        <v>1222</v>
      </c>
    </row>
    <row r="21" spans="1:2" x14ac:dyDescent="0.25">
      <c r="A21" s="145" t="s">
        <v>825</v>
      </c>
      <c r="B21" s="145" t="s">
        <v>976</v>
      </c>
    </row>
    <row r="22" spans="1:2" x14ac:dyDescent="0.25">
      <c r="A22" s="145" t="s">
        <v>1103</v>
      </c>
      <c r="B22" s="145" t="s">
        <v>977</v>
      </c>
    </row>
    <row r="23" spans="1:2" x14ac:dyDescent="0.25">
      <c r="A23" s="145" t="s">
        <v>1104</v>
      </c>
      <c r="B23" s="145" t="s">
        <v>978</v>
      </c>
    </row>
    <row r="24" spans="1:2" x14ac:dyDescent="0.25">
      <c r="A24" s="145" t="s">
        <v>1105</v>
      </c>
      <c r="B24" s="145" t="s">
        <v>979</v>
      </c>
    </row>
    <row r="25" spans="1:2" x14ac:dyDescent="0.25">
      <c r="A25" s="145" t="s">
        <v>1106</v>
      </c>
      <c r="B25" s="145" t="s">
        <v>980</v>
      </c>
    </row>
    <row r="26" spans="1:2" s="145" customFormat="1" x14ac:dyDescent="0.25">
      <c r="A26" s="145" t="s">
        <v>1225</v>
      </c>
      <c r="B26" s="145" t="s">
        <v>1224</v>
      </c>
    </row>
    <row r="27" spans="1:2" x14ac:dyDescent="0.25">
      <c r="A27" s="145" t="s">
        <v>906</v>
      </c>
      <c r="B27" s="145" t="s">
        <v>981</v>
      </c>
    </row>
    <row r="28" spans="1:2" x14ac:dyDescent="0.25">
      <c r="A28" s="145" t="s">
        <v>1107</v>
      </c>
      <c r="B28" s="145" t="s">
        <v>982</v>
      </c>
    </row>
    <row r="29" spans="1:2" x14ac:dyDescent="0.25">
      <c r="A29" s="145" t="s">
        <v>1108</v>
      </c>
      <c r="B29" s="145" t="s">
        <v>983</v>
      </c>
    </row>
    <row r="30" spans="1:2" x14ac:dyDescent="0.25">
      <c r="A30" s="145" t="s">
        <v>1109</v>
      </c>
      <c r="B30" s="145" t="s">
        <v>984</v>
      </c>
    </row>
    <row r="31" spans="1:2" x14ac:dyDescent="0.25">
      <c r="A31" s="145" t="s">
        <v>1110</v>
      </c>
      <c r="B31" s="145" t="s">
        <v>985</v>
      </c>
    </row>
    <row r="32" spans="1:2" x14ac:dyDescent="0.25">
      <c r="A32" s="145" t="s">
        <v>1111</v>
      </c>
      <c r="B32" s="145" t="s">
        <v>986</v>
      </c>
    </row>
    <row r="33" spans="1:2" x14ac:dyDescent="0.25">
      <c r="A33" s="145" t="s">
        <v>1112</v>
      </c>
      <c r="B33" s="145" t="s">
        <v>987</v>
      </c>
    </row>
    <row r="34" spans="1:2" x14ac:dyDescent="0.25">
      <c r="A34" s="145" t="s">
        <v>1113</v>
      </c>
      <c r="B34" s="145" t="s">
        <v>988</v>
      </c>
    </row>
    <row r="35" spans="1:2" x14ac:dyDescent="0.25">
      <c r="A35" s="145" t="s">
        <v>1114</v>
      </c>
      <c r="B35" s="145" t="s">
        <v>989</v>
      </c>
    </row>
    <row r="36" spans="1:2" x14ac:dyDescent="0.25">
      <c r="A36" s="145" t="s">
        <v>1115</v>
      </c>
      <c r="B36" s="145" t="s">
        <v>990</v>
      </c>
    </row>
    <row r="37" spans="1:2" x14ac:dyDescent="0.25">
      <c r="A37" s="145" t="s">
        <v>1116</v>
      </c>
      <c r="B37" s="145" t="s">
        <v>991</v>
      </c>
    </row>
    <row r="38" spans="1:2" x14ac:dyDescent="0.25">
      <c r="A38" s="145" t="s">
        <v>1117</v>
      </c>
      <c r="B38" s="145" t="s">
        <v>992</v>
      </c>
    </row>
    <row r="39" spans="1:2" x14ac:dyDescent="0.25">
      <c r="A39" s="145" t="s">
        <v>1118</v>
      </c>
      <c r="B39" s="145" t="s">
        <v>993</v>
      </c>
    </row>
    <row r="40" spans="1:2" x14ac:dyDescent="0.25">
      <c r="A40" s="145" t="s">
        <v>1119</v>
      </c>
      <c r="B40" s="145" t="s">
        <v>994</v>
      </c>
    </row>
    <row r="41" spans="1:2" x14ac:dyDescent="0.25">
      <c r="A41" s="145" t="s">
        <v>1120</v>
      </c>
      <c r="B41" s="145" t="s">
        <v>995</v>
      </c>
    </row>
    <row r="42" spans="1:2" x14ac:dyDescent="0.25">
      <c r="A42" s="145" t="s">
        <v>1121</v>
      </c>
      <c r="B42" s="145" t="s">
        <v>996</v>
      </c>
    </row>
    <row r="43" spans="1:2" x14ac:dyDescent="0.25">
      <c r="A43" s="145" t="s">
        <v>1122</v>
      </c>
      <c r="B43" s="145" t="s">
        <v>997</v>
      </c>
    </row>
    <row r="44" spans="1:2" x14ac:dyDescent="0.25">
      <c r="A44" s="145" t="s">
        <v>1123</v>
      </c>
      <c r="B44" s="145" t="s">
        <v>998</v>
      </c>
    </row>
    <row r="45" spans="1:2" s="145" customFormat="1" x14ac:dyDescent="0.25">
      <c r="A45" s="145" t="s">
        <v>1228</v>
      </c>
      <c r="B45" s="145" t="s">
        <v>1226</v>
      </c>
    </row>
    <row r="46" spans="1:2" s="145" customFormat="1" x14ac:dyDescent="0.25">
      <c r="A46" s="145" t="s">
        <v>1229</v>
      </c>
      <c r="B46" s="145" t="s">
        <v>1227</v>
      </c>
    </row>
    <row r="47" spans="1:2" x14ac:dyDescent="0.25">
      <c r="A47" s="145" t="s">
        <v>907</v>
      </c>
      <c r="B47" s="145" t="s">
        <v>999</v>
      </c>
    </row>
    <row r="48" spans="1:2" x14ac:dyDescent="0.25">
      <c r="A48" s="145" t="s">
        <v>1124</v>
      </c>
      <c r="B48" s="145" t="s">
        <v>1000</v>
      </c>
    </row>
    <row r="49" spans="1:2" x14ac:dyDescent="0.25">
      <c r="A49" s="145" t="s">
        <v>1125</v>
      </c>
      <c r="B49" s="145" t="s">
        <v>1001</v>
      </c>
    </row>
    <row r="50" spans="1:2" x14ac:dyDescent="0.25">
      <c r="A50" s="145" t="s">
        <v>1126</v>
      </c>
      <c r="B50" s="145" t="s">
        <v>1002</v>
      </c>
    </row>
    <row r="51" spans="1:2" x14ac:dyDescent="0.25">
      <c r="A51" s="145" t="s">
        <v>1127</v>
      </c>
      <c r="B51" s="145" t="s">
        <v>1003</v>
      </c>
    </row>
    <row r="52" spans="1:2" x14ac:dyDescent="0.25">
      <c r="A52" s="145" t="s">
        <v>1128</v>
      </c>
      <c r="B52" s="145" t="s">
        <v>1004</v>
      </c>
    </row>
    <row r="53" spans="1:2" s="145" customFormat="1" x14ac:dyDescent="0.25">
      <c r="A53" s="145" t="s">
        <v>1231</v>
      </c>
      <c r="B53" s="145" t="s">
        <v>1230</v>
      </c>
    </row>
    <row r="54" spans="1:2" x14ac:dyDescent="0.25">
      <c r="A54" s="145" t="s">
        <v>908</v>
      </c>
      <c r="B54" s="145" t="s">
        <v>1005</v>
      </c>
    </row>
    <row r="55" spans="1:2" x14ac:dyDescent="0.25">
      <c r="A55" s="145" t="s">
        <v>1129</v>
      </c>
      <c r="B55" s="145" t="s">
        <v>1006</v>
      </c>
    </row>
    <row r="56" spans="1:2" x14ac:dyDescent="0.25">
      <c r="A56" s="145" t="s">
        <v>1130</v>
      </c>
      <c r="B56" s="145" t="s">
        <v>1007</v>
      </c>
    </row>
    <row r="57" spans="1:2" x14ac:dyDescent="0.25">
      <c r="A57" s="145" t="s">
        <v>1131</v>
      </c>
      <c r="B57" s="145" t="s">
        <v>1008</v>
      </c>
    </row>
    <row r="58" spans="1:2" x14ac:dyDescent="0.25">
      <c r="A58" s="145" t="s">
        <v>1132</v>
      </c>
      <c r="B58" s="145" t="s">
        <v>1009</v>
      </c>
    </row>
    <row r="59" spans="1:2" x14ac:dyDescent="0.25">
      <c r="A59" s="145" t="s">
        <v>1133</v>
      </c>
      <c r="B59" s="145" t="s">
        <v>1010</v>
      </c>
    </row>
    <row r="60" spans="1:2" x14ac:dyDescent="0.25">
      <c r="A60" s="145" t="s">
        <v>1134</v>
      </c>
      <c r="B60" s="145" t="s">
        <v>1011</v>
      </c>
    </row>
    <row r="61" spans="1:2" x14ac:dyDescent="0.25">
      <c r="A61" s="145" t="s">
        <v>1135</v>
      </c>
      <c r="B61" s="145" t="s">
        <v>1012</v>
      </c>
    </row>
    <row r="62" spans="1:2" x14ac:dyDescent="0.25">
      <c r="A62" s="145" t="s">
        <v>1136</v>
      </c>
      <c r="B62" s="145" t="s">
        <v>1013</v>
      </c>
    </row>
    <row r="63" spans="1:2" x14ac:dyDescent="0.25">
      <c r="A63" s="145" t="s">
        <v>1137</v>
      </c>
      <c r="B63" s="145" t="s">
        <v>1014</v>
      </c>
    </row>
    <row r="64" spans="1:2" x14ac:dyDescent="0.25">
      <c r="A64" s="145" t="s">
        <v>1138</v>
      </c>
      <c r="B64" s="145" t="s">
        <v>1015</v>
      </c>
    </row>
    <row r="65" spans="1:2" x14ac:dyDescent="0.25">
      <c r="A65" s="145" t="s">
        <v>1139</v>
      </c>
      <c r="B65" s="145" t="s">
        <v>1016</v>
      </c>
    </row>
    <row r="66" spans="1:2" x14ac:dyDescent="0.25">
      <c r="A66" s="145" t="s">
        <v>1140</v>
      </c>
      <c r="B66" s="145" t="s">
        <v>1017</v>
      </c>
    </row>
    <row r="67" spans="1:2" s="145" customFormat="1" x14ac:dyDescent="0.25">
      <c r="A67" s="145" t="s">
        <v>1234</v>
      </c>
      <c r="B67" s="145" t="s">
        <v>1232</v>
      </c>
    </row>
    <row r="68" spans="1:2" s="145" customFormat="1" x14ac:dyDescent="0.25">
      <c r="A68" s="145" t="s">
        <v>1235</v>
      </c>
      <c r="B68" s="145" t="s">
        <v>1233</v>
      </c>
    </row>
    <row r="69" spans="1:2" x14ac:dyDescent="0.25">
      <c r="A69" s="145" t="s">
        <v>909</v>
      </c>
      <c r="B69" s="145" t="s">
        <v>1018</v>
      </c>
    </row>
    <row r="70" spans="1:2" x14ac:dyDescent="0.25">
      <c r="A70" s="145" t="s">
        <v>1141</v>
      </c>
      <c r="B70" s="145" t="s">
        <v>1019</v>
      </c>
    </row>
    <row r="71" spans="1:2" x14ac:dyDescent="0.25">
      <c r="A71" s="145" t="s">
        <v>1142</v>
      </c>
      <c r="B71" s="145" t="s">
        <v>1020</v>
      </c>
    </row>
    <row r="72" spans="1:2" x14ac:dyDescent="0.25">
      <c r="A72" s="145" t="s">
        <v>1143</v>
      </c>
      <c r="B72" s="145" t="s">
        <v>1021</v>
      </c>
    </row>
    <row r="73" spans="1:2" x14ac:dyDescent="0.25">
      <c r="A73" s="145" t="s">
        <v>1144</v>
      </c>
      <c r="B73" s="145" t="s">
        <v>1022</v>
      </c>
    </row>
    <row r="74" spans="1:2" s="145" customFormat="1" x14ac:dyDescent="0.25">
      <c r="A74" s="145" t="s">
        <v>1237</v>
      </c>
      <c r="B74" s="145" t="s">
        <v>1236</v>
      </c>
    </row>
    <row r="75" spans="1:2" x14ac:dyDescent="0.25">
      <c r="A75" s="145" t="s">
        <v>3</v>
      </c>
      <c r="B75" s="145" t="s">
        <v>1023</v>
      </c>
    </row>
    <row r="76" spans="1:2" x14ac:dyDescent="0.25">
      <c r="A76" s="145" t="s">
        <v>827</v>
      </c>
      <c r="B76" s="145" t="s">
        <v>1024</v>
      </c>
    </row>
    <row r="77" spans="1:2" x14ac:dyDescent="0.25">
      <c r="A77" s="145" t="s">
        <v>1145</v>
      </c>
      <c r="B77" s="145" t="s">
        <v>1025</v>
      </c>
    </row>
    <row r="78" spans="1:2" x14ac:dyDescent="0.25">
      <c r="A78" s="145" t="s">
        <v>1146</v>
      </c>
      <c r="B78" s="145" t="s">
        <v>1026</v>
      </c>
    </row>
    <row r="79" spans="1:2" x14ac:dyDescent="0.25">
      <c r="A79" s="145" t="s">
        <v>1147</v>
      </c>
      <c r="B79" s="145" t="s">
        <v>1027</v>
      </c>
    </row>
    <row r="80" spans="1:2" x14ac:dyDescent="0.25">
      <c r="A80" s="145" t="s">
        <v>1148</v>
      </c>
      <c r="B80" s="145" t="s">
        <v>1028</v>
      </c>
    </row>
    <row r="81" spans="1:2" x14ac:dyDescent="0.25">
      <c r="A81" s="145" t="s">
        <v>1149</v>
      </c>
      <c r="B81" s="145" t="s">
        <v>1029</v>
      </c>
    </row>
    <row r="82" spans="1:2" s="145" customFormat="1" x14ac:dyDescent="0.25">
      <c r="A82" s="145" t="s">
        <v>1238</v>
      </c>
      <c r="B82" s="145" t="s">
        <v>1239</v>
      </c>
    </row>
    <row r="83" spans="1:2" x14ac:dyDescent="0.25">
      <c r="A83" s="145" t="s">
        <v>4</v>
      </c>
      <c r="B83" s="145" t="s">
        <v>1030</v>
      </c>
    </row>
    <row r="84" spans="1:2" x14ac:dyDescent="0.25">
      <c r="A84" s="145" t="s">
        <v>910</v>
      </c>
      <c r="B84" s="145" t="s">
        <v>1031</v>
      </c>
    </row>
    <row r="85" spans="1:2" x14ac:dyDescent="0.25">
      <c r="A85" s="145" t="s">
        <v>1150</v>
      </c>
      <c r="B85" s="145" t="s">
        <v>1032</v>
      </c>
    </row>
    <row r="86" spans="1:2" x14ac:dyDescent="0.25">
      <c r="A86" s="145" t="s">
        <v>1151</v>
      </c>
      <c r="B86" s="145" t="s">
        <v>1033</v>
      </c>
    </row>
    <row r="87" spans="1:2" x14ac:dyDescent="0.25">
      <c r="A87" s="145" t="s">
        <v>1152</v>
      </c>
      <c r="B87" s="145" t="s">
        <v>1034</v>
      </c>
    </row>
    <row r="88" spans="1:2" x14ac:dyDescent="0.25">
      <c r="A88" s="145" t="s">
        <v>1153</v>
      </c>
      <c r="B88" s="145" t="s">
        <v>1035</v>
      </c>
    </row>
    <row r="89" spans="1:2" s="145" customFormat="1" x14ac:dyDescent="0.25">
      <c r="A89" s="145" t="s">
        <v>1154</v>
      </c>
      <c r="B89" s="145" t="s">
        <v>1036</v>
      </c>
    </row>
    <row r="90" spans="1:2" s="145" customFormat="1" x14ac:dyDescent="0.25">
      <c r="A90" s="145" t="s">
        <v>1240</v>
      </c>
      <c r="B90" s="145" t="s">
        <v>1241</v>
      </c>
    </row>
    <row r="91" spans="1:2" x14ac:dyDescent="0.25">
      <c r="A91" s="145" t="s">
        <v>5</v>
      </c>
      <c r="B91" s="145" t="s">
        <v>1037</v>
      </c>
    </row>
    <row r="92" spans="1:2" x14ac:dyDescent="0.25">
      <c r="A92" s="145" t="s">
        <v>1199</v>
      </c>
      <c r="B92" s="145" t="s">
        <v>1200</v>
      </c>
    </row>
    <row r="93" spans="1:2" x14ac:dyDescent="0.25">
      <c r="A93" s="145" t="s">
        <v>6</v>
      </c>
      <c r="B93" s="145" t="s">
        <v>1038</v>
      </c>
    </row>
    <row r="94" spans="1:2" x14ac:dyDescent="0.25">
      <c r="A94" s="145" t="s">
        <v>1155</v>
      </c>
      <c r="B94" s="145" t="s">
        <v>1039</v>
      </c>
    </row>
    <row r="95" spans="1:2" x14ac:dyDescent="0.25">
      <c r="A95" s="145" t="s">
        <v>1156</v>
      </c>
      <c r="B95" s="145" t="s">
        <v>1040</v>
      </c>
    </row>
    <row r="96" spans="1:2" x14ac:dyDescent="0.25">
      <c r="A96" s="145" t="s">
        <v>1157</v>
      </c>
      <c r="B96" s="145" t="s">
        <v>1041</v>
      </c>
    </row>
    <row r="97" spans="1:2" x14ac:dyDescent="0.25">
      <c r="A97" s="145" t="s">
        <v>1158</v>
      </c>
      <c r="B97" s="145" t="s">
        <v>1042</v>
      </c>
    </row>
    <row r="98" spans="1:2" x14ac:dyDescent="0.25">
      <c r="A98" s="145" t="s">
        <v>1159</v>
      </c>
      <c r="B98" s="145" t="s">
        <v>1043</v>
      </c>
    </row>
    <row r="99" spans="1:2" x14ac:dyDescent="0.25">
      <c r="A99" s="145" t="s">
        <v>1160</v>
      </c>
      <c r="B99" s="145" t="s">
        <v>1044</v>
      </c>
    </row>
    <row r="100" spans="1:2" x14ac:dyDescent="0.25">
      <c r="A100" s="145" t="s">
        <v>809</v>
      </c>
      <c r="B100" s="145" t="s">
        <v>1045</v>
      </c>
    </row>
    <row r="101" spans="1:2" x14ac:dyDescent="0.25">
      <c r="A101" s="145" t="s">
        <v>1161</v>
      </c>
      <c r="B101" s="145" t="s">
        <v>1046</v>
      </c>
    </row>
    <row r="102" spans="1:2" x14ac:dyDescent="0.25">
      <c r="A102" s="145" t="s">
        <v>1162</v>
      </c>
      <c r="B102" s="145" t="s">
        <v>1047</v>
      </c>
    </row>
    <row r="103" spans="1:2" x14ac:dyDescent="0.25">
      <c r="A103" s="145" t="s">
        <v>1163</v>
      </c>
      <c r="B103" s="145" t="s">
        <v>1048</v>
      </c>
    </row>
    <row r="104" spans="1:2" x14ac:dyDescent="0.25">
      <c r="A104" s="145" t="s">
        <v>1164</v>
      </c>
      <c r="B104" s="145" t="s">
        <v>1049</v>
      </c>
    </row>
    <row r="105" spans="1:2" s="145" customFormat="1" x14ac:dyDescent="0.25">
      <c r="A105" s="145" t="s">
        <v>1165</v>
      </c>
      <c r="B105" s="145" t="s">
        <v>1050</v>
      </c>
    </row>
    <row r="106" spans="1:2" s="145" customFormat="1" x14ac:dyDescent="0.25">
      <c r="A106" s="145" t="s">
        <v>1242</v>
      </c>
      <c r="B106" s="145" t="s">
        <v>1243</v>
      </c>
    </row>
    <row r="107" spans="1:2" s="145" customFormat="1" x14ac:dyDescent="0.25">
      <c r="A107" s="145" t="s">
        <v>7</v>
      </c>
      <c r="B107" s="145" t="s">
        <v>1051</v>
      </c>
    </row>
    <row r="108" spans="1:2" x14ac:dyDescent="0.25">
      <c r="A108" s="145" t="s">
        <v>1195</v>
      </c>
      <c r="B108" s="145" t="s">
        <v>1201</v>
      </c>
    </row>
    <row r="109" spans="1:2" x14ac:dyDescent="0.25">
      <c r="A109" s="145" t="s">
        <v>1203</v>
      </c>
      <c r="B109" s="145" t="s">
        <v>1202</v>
      </c>
    </row>
    <row r="110" spans="1:2" s="160" customFormat="1" x14ac:dyDescent="0.25">
      <c r="A110" s="160" t="s">
        <v>1256</v>
      </c>
      <c r="B110" s="160" t="s">
        <v>1257</v>
      </c>
    </row>
    <row r="111" spans="1:2" x14ac:dyDescent="0.25">
      <c r="A111" s="145" t="s">
        <v>8</v>
      </c>
      <c r="B111" s="145" t="s">
        <v>1052</v>
      </c>
    </row>
    <row r="112" spans="1:2" x14ac:dyDescent="0.25">
      <c r="A112" s="145" t="s">
        <v>1166</v>
      </c>
      <c r="B112" s="145" t="s">
        <v>1053</v>
      </c>
    </row>
    <row r="113" spans="1:2" x14ac:dyDescent="0.25">
      <c r="A113" s="145" t="s">
        <v>1167</v>
      </c>
      <c r="B113" s="145" t="s">
        <v>1054</v>
      </c>
    </row>
    <row r="114" spans="1:2" x14ac:dyDescent="0.25">
      <c r="A114" s="145" t="s">
        <v>1168</v>
      </c>
      <c r="B114" s="145" t="s">
        <v>1055</v>
      </c>
    </row>
    <row r="115" spans="1:2" x14ac:dyDescent="0.25">
      <c r="A115" s="145" t="s">
        <v>1169</v>
      </c>
      <c r="B115" s="145" t="s">
        <v>1056</v>
      </c>
    </row>
    <row r="116" spans="1:2" x14ac:dyDescent="0.25">
      <c r="A116" s="145" t="s">
        <v>1170</v>
      </c>
      <c r="B116" s="145" t="s">
        <v>1057</v>
      </c>
    </row>
    <row r="117" spans="1:2" s="145" customFormat="1" x14ac:dyDescent="0.25">
      <c r="A117" s="145" t="s">
        <v>1244</v>
      </c>
      <c r="B117" s="145" t="s">
        <v>1245</v>
      </c>
    </row>
    <row r="118" spans="1:2" x14ac:dyDescent="0.25">
      <c r="A118" s="145" t="s">
        <v>9</v>
      </c>
      <c r="B118" s="145" t="s">
        <v>1058</v>
      </c>
    </row>
    <row r="119" spans="1:2" x14ac:dyDescent="0.25">
      <c r="A119" s="145" t="s">
        <v>15</v>
      </c>
      <c r="B119" s="145" t="s">
        <v>1059</v>
      </c>
    </row>
    <row r="120" spans="1:2" x14ac:dyDescent="0.25">
      <c r="A120" s="145" t="s">
        <v>1171</v>
      </c>
      <c r="B120" s="145" t="s">
        <v>1060</v>
      </c>
    </row>
    <row r="121" spans="1:2" x14ac:dyDescent="0.25">
      <c r="A121" s="145" t="s">
        <v>1172</v>
      </c>
      <c r="B121" s="145" t="s">
        <v>1061</v>
      </c>
    </row>
    <row r="122" spans="1:2" x14ac:dyDescent="0.25">
      <c r="A122" s="145" t="s">
        <v>1173</v>
      </c>
      <c r="B122" s="145" t="s">
        <v>1062</v>
      </c>
    </row>
    <row r="123" spans="1:2" x14ac:dyDescent="0.25">
      <c r="A123" s="145" t="s">
        <v>1174</v>
      </c>
      <c r="B123" s="145" t="s">
        <v>1063</v>
      </c>
    </row>
    <row r="124" spans="1:2" s="145" customFormat="1" x14ac:dyDescent="0.25">
      <c r="A124" s="145" t="s">
        <v>1175</v>
      </c>
      <c r="B124" s="145" t="s">
        <v>1246</v>
      </c>
    </row>
    <row r="125" spans="1:2" x14ac:dyDescent="0.25">
      <c r="A125" s="145" t="s">
        <v>1175</v>
      </c>
      <c r="B125" s="145" t="s">
        <v>1064</v>
      </c>
    </row>
    <row r="126" spans="1:2" x14ac:dyDescent="0.25">
      <c r="A126" s="145" t="s">
        <v>1176</v>
      </c>
      <c r="B126" s="145" t="s">
        <v>1065</v>
      </c>
    </row>
    <row r="127" spans="1:2" x14ac:dyDescent="0.25">
      <c r="A127" s="145" t="s">
        <v>1177</v>
      </c>
      <c r="B127" s="145" t="s">
        <v>1066</v>
      </c>
    </row>
    <row r="128" spans="1:2" x14ac:dyDescent="0.25">
      <c r="A128" s="145" t="s">
        <v>10</v>
      </c>
      <c r="B128" s="145" t="s">
        <v>1067</v>
      </c>
    </row>
    <row r="129" spans="1:2" x14ac:dyDescent="0.25">
      <c r="A129" s="145" t="s">
        <v>1178</v>
      </c>
      <c r="B129" s="145" t="s">
        <v>1068</v>
      </c>
    </row>
    <row r="130" spans="1:2" x14ac:dyDescent="0.25">
      <c r="A130" s="145" t="s">
        <v>1179</v>
      </c>
      <c r="B130" s="145" t="s">
        <v>1069</v>
      </c>
    </row>
    <row r="131" spans="1:2" x14ac:dyDescent="0.25">
      <c r="A131" s="145" t="s">
        <v>1180</v>
      </c>
      <c r="B131" s="145" t="s">
        <v>1070</v>
      </c>
    </row>
    <row r="132" spans="1:2" x14ac:dyDescent="0.25">
      <c r="A132" s="145" t="s">
        <v>1181</v>
      </c>
      <c r="B132" s="145" t="s">
        <v>1071</v>
      </c>
    </row>
    <row r="133" spans="1:2" x14ac:dyDescent="0.25">
      <c r="A133" s="145" t="s">
        <v>1182</v>
      </c>
      <c r="B133" s="145" t="s">
        <v>1072</v>
      </c>
    </row>
    <row r="134" spans="1:2" s="145" customFormat="1" x14ac:dyDescent="0.25">
      <c r="A134" s="145" t="s">
        <v>1247</v>
      </c>
      <c r="B134" s="145" t="s">
        <v>1251</v>
      </c>
    </row>
    <row r="135" spans="1:2" x14ac:dyDescent="0.25">
      <c r="A135" s="145" t="s">
        <v>11</v>
      </c>
      <c r="B135" s="145" t="s">
        <v>1073</v>
      </c>
    </row>
    <row r="136" spans="1:2" x14ac:dyDescent="0.25">
      <c r="A136" s="145" t="s">
        <v>1183</v>
      </c>
      <c r="B136" s="145" t="s">
        <v>1074</v>
      </c>
    </row>
    <row r="137" spans="1:2" x14ac:dyDescent="0.25">
      <c r="A137" s="145" t="s">
        <v>1184</v>
      </c>
      <c r="B137" s="145" t="s">
        <v>1075</v>
      </c>
    </row>
    <row r="138" spans="1:2" x14ac:dyDescent="0.25">
      <c r="A138" s="145" t="s">
        <v>1185</v>
      </c>
      <c r="B138" s="145" t="s">
        <v>1076</v>
      </c>
    </row>
    <row r="139" spans="1:2" x14ac:dyDescent="0.25">
      <c r="A139" s="145" t="s">
        <v>1186</v>
      </c>
      <c r="B139" s="145" t="s">
        <v>1077</v>
      </c>
    </row>
    <row r="140" spans="1:2" x14ac:dyDescent="0.25">
      <c r="A140" s="145" t="s">
        <v>1187</v>
      </c>
      <c r="B140" s="145" t="s">
        <v>1078</v>
      </c>
    </row>
    <row r="141" spans="1:2" s="145" customFormat="1" x14ac:dyDescent="0.25">
      <c r="A141" s="145" t="s">
        <v>1248</v>
      </c>
      <c r="B141" s="145" t="s">
        <v>1249</v>
      </c>
    </row>
    <row r="142" spans="1:2" x14ac:dyDescent="0.25">
      <c r="A142" s="145" t="s">
        <v>826</v>
      </c>
      <c r="B142" s="145" t="s">
        <v>1079</v>
      </c>
    </row>
    <row r="143" spans="1:2" x14ac:dyDescent="0.25">
      <c r="A143" s="145" t="s">
        <v>1188</v>
      </c>
      <c r="B143" s="145" t="s">
        <v>1080</v>
      </c>
    </row>
    <row r="144" spans="1:2" x14ac:dyDescent="0.25">
      <c r="A144" s="145" t="s">
        <v>1189</v>
      </c>
      <c r="B144" s="145" t="s">
        <v>1081</v>
      </c>
    </row>
    <row r="145" spans="1:2" x14ac:dyDescent="0.25">
      <c r="A145" s="145" t="s">
        <v>1190</v>
      </c>
      <c r="B145" s="145" t="s">
        <v>1082</v>
      </c>
    </row>
    <row r="146" spans="1:2" x14ac:dyDescent="0.25">
      <c r="A146" s="145" t="s">
        <v>1191</v>
      </c>
      <c r="B146" s="145" t="s">
        <v>1083</v>
      </c>
    </row>
    <row r="147" spans="1:2" x14ac:dyDescent="0.25">
      <c r="A147" s="145" t="s">
        <v>1192</v>
      </c>
      <c r="B147" s="145" t="s">
        <v>1084</v>
      </c>
    </row>
    <row r="148" spans="1:2" s="145" customFormat="1" x14ac:dyDescent="0.25">
      <c r="A148" s="145" t="s">
        <v>1250</v>
      </c>
      <c r="B148" s="145" t="s">
        <v>1252</v>
      </c>
    </row>
    <row r="149" spans="1:2" s="145" customFormat="1" x14ac:dyDescent="0.25">
      <c r="A149" s="145" t="s">
        <v>12</v>
      </c>
      <c r="B149" s="145" t="s">
        <v>1085</v>
      </c>
    </row>
    <row r="150" spans="1:2" s="145" customFormat="1" x14ac:dyDescent="0.25">
      <c r="A150" s="145" t="s">
        <v>1193</v>
      </c>
      <c r="B150" s="145" t="s">
        <v>1086</v>
      </c>
    </row>
    <row r="151" spans="1:2" x14ac:dyDescent="0.25">
      <c r="A151" s="145" t="s">
        <v>1204</v>
      </c>
      <c r="B151" s="145" t="s">
        <v>1206</v>
      </c>
    </row>
    <row r="152" spans="1:2" x14ac:dyDescent="0.25">
      <c r="A152" s="145" t="s">
        <v>1205</v>
      </c>
      <c r="B152" s="145" t="s">
        <v>1207</v>
      </c>
    </row>
    <row r="153" spans="1:2" x14ac:dyDescent="0.25">
      <c r="A153" s="145" t="s">
        <v>13</v>
      </c>
      <c r="B153" s="145" t="s">
        <v>1087</v>
      </c>
    </row>
    <row r="154" spans="1:2" x14ac:dyDescent="0.25">
      <c r="B154" s="14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FFC000"/>
    <pageSetUpPr fitToPage="1"/>
  </sheetPr>
  <dimension ref="A1:AG47"/>
  <sheetViews>
    <sheetView workbookViewId="0">
      <selection activeCell="J143" sqref="J143"/>
    </sheetView>
  </sheetViews>
  <sheetFormatPr defaultRowHeight="15" x14ac:dyDescent="0.25"/>
  <cols>
    <col min="1" max="1" width="17.28515625" customWidth="1"/>
    <col min="2" max="2" width="11.140625" customWidth="1"/>
    <col min="3" max="3" width="16.85546875" customWidth="1"/>
    <col min="4" max="4" width="9.28515625" customWidth="1"/>
    <col min="5" max="5" width="48" customWidth="1"/>
    <col min="6" max="6" width="10.140625" style="3" customWidth="1"/>
    <col min="7" max="7" width="1.5703125" customWidth="1"/>
    <col min="8" max="8" width="10.85546875" bestFit="1" customWidth="1"/>
    <col min="9" max="9" width="9.7109375" bestFit="1" customWidth="1"/>
    <col min="10" max="10" width="8.140625" bestFit="1" customWidth="1"/>
    <col min="11" max="11" width="6.7109375" bestFit="1" customWidth="1"/>
    <col min="12" max="13" width="8.140625" customWidth="1"/>
    <col min="14" max="14" width="8.7109375" bestFit="1" customWidth="1"/>
    <col min="15" max="15" width="8" bestFit="1" customWidth="1"/>
    <col min="16" max="16" width="9.7109375" bestFit="1" customWidth="1"/>
    <col min="17" max="18" width="10.140625" customWidth="1"/>
    <col min="20" max="20" width="10.85546875" bestFit="1" customWidth="1"/>
    <col min="21" max="21" width="9.28515625" bestFit="1" customWidth="1"/>
    <col min="23" max="26" width="9.140625" style="21"/>
    <col min="27" max="28" width="9.140625" style="132"/>
    <col min="31" max="31" width="9.85546875" customWidth="1"/>
  </cols>
  <sheetData>
    <row r="1" spans="1:33" s="21" customFormat="1" ht="18.75" x14ac:dyDescent="0.3">
      <c r="A1" s="81" t="str">
        <f>'Information page'!A1</f>
        <v>Schools Benchmarking 2022-23</v>
      </c>
      <c r="B1" s="38"/>
      <c r="C1" s="38"/>
      <c r="D1" s="38"/>
      <c r="E1" s="38"/>
      <c r="F1" s="41"/>
      <c r="G1" s="38"/>
      <c r="H1" s="38"/>
      <c r="I1" s="38"/>
      <c r="J1" s="38"/>
      <c r="K1" s="38"/>
      <c r="L1" s="38"/>
      <c r="M1" s="38"/>
      <c r="N1" s="38"/>
      <c r="O1" s="38"/>
      <c r="P1" s="38"/>
      <c r="Q1" s="38"/>
      <c r="R1" s="38"/>
      <c r="S1" s="38"/>
      <c r="T1" s="38"/>
      <c r="U1" s="38"/>
      <c r="V1" s="38"/>
      <c r="W1" s="38"/>
      <c r="X1" s="38"/>
      <c r="Y1" s="38"/>
      <c r="Z1" s="38"/>
      <c r="AA1" s="38"/>
      <c r="AB1" s="38"/>
      <c r="AC1" s="38"/>
      <c r="AD1" s="38"/>
      <c r="AE1" s="38"/>
      <c r="AF1" s="38"/>
      <c r="AG1" s="38"/>
    </row>
    <row r="2" spans="1:33" s="21" customFormat="1" ht="9.75" customHeight="1" x14ac:dyDescent="0.3">
      <c r="A2" s="81"/>
      <c r="B2" s="38"/>
      <c r="C2" s="38"/>
      <c r="D2" s="38"/>
      <c r="E2" s="38"/>
      <c r="F2" s="41"/>
      <c r="G2" s="38"/>
      <c r="H2" s="38"/>
      <c r="I2" s="38"/>
      <c r="J2" s="38"/>
      <c r="K2" s="38"/>
      <c r="L2" s="38"/>
      <c r="M2" s="38"/>
      <c r="N2" s="38"/>
      <c r="O2" s="38"/>
      <c r="P2" s="38"/>
      <c r="Q2" s="38"/>
      <c r="R2" s="38"/>
      <c r="S2" s="38"/>
      <c r="T2" s="38"/>
      <c r="U2" s="38"/>
      <c r="V2" s="38"/>
      <c r="W2" s="38"/>
      <c r="X2" s="38"/>
      <c r="Y2" s="38"/>
      <c r="Z2" s="38"/>
      <c r="AA2" s="38"/>
      <c r="AB2" s="38"/>
      <c r="AC2" s="38"/>
      <c r="AD2" s="38"/>
      <c r="AE2" s="38"/>
      <c r="AF2" s="38"/>
      <c r="AG2" s="38"/>
    </row>
    <row r="3" spans="1:33" s="21" customFormat="1" ht="9.75" customHeight="1" x14ac:dyDescent="0.3">
      <c r="A3" s="81"/>
      <c r="B3" s="38"/>
      <c r="C3" s="38"/>
      <c r="D3" s="38"/>
      <c r="E3" s="38"/>
      <c r="F3" s="41"/>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33" ht="30.75" hidden="1" customHeight="1" x14ac:dyDescent="0.25">
      <c r="A4" s="42" t="s">
        <v>537</v>
      </c>
      <c r="B4" s="46">
        <f>IF(ISNA(VLOOKUP('Information page'!B4,pupil,5,FALSE)),0,(VLOOKUP('Information page'!B4,pupil,5,FALSE)))</f>
        <v>0</v>
      </c>
      <c r="C4" s="44"/>
      <c r="D4" s="38"/>
      <c r="E4" s="44"/>
      <c r="F4" s="47"/>
      <c r="G4" s="44"/>
      <c r="H4" s="44"/>
      <c r="I4" s="44"/>
      <c r="J4" s="44"/>
      <c r="K4" s="44"/>
      <c r="L4" s="44"/>
      <c r="M4" s="44"/>
      <c r="N4" s="44"/>
      <c r="O4" s="44"/>
      <c r="P4" s="44"/>
      <c r="Q4" s="44"/>
      <c r="R4" s="44"/>
      <c r="S4" s="44"/>
      <c r="T4" s="38"/>
      <c r="U4" s="38"/>
      <c r="V4" s="38"/>
      <c r="W4" s="38"/>
      <c r="X4" s="38"/>
      <c r="Y4" s="38"/>
      <c r="Z4" s="38"/>
      <c r="AA4" s="38"/>
      <c r="AB4" s="38"/>
      <c r="AC4" s="38"/>
      <c r="AD4" s="38"/>
      <c r="AE4" s="38"/>
      <c r="AF4" s="38"/>
      <c r="AG4" s="38"/>
    </row>
    <row r="5" spans="1:33" x14ac:dyDescent="0.25">
      <c r="A5" s="48"/>
      <c r="B5" s="44"/>
      <c r="C5" s="44"/>
      <c r="D5" s="44"/>
      <c r="E5" s="44"/>
      <c r="F5" s="47"/>
      <c r="G5" s="44"/>
      <c r="H5" s="205"/>
      <c r="I5" s="205"/>
      <c r="J5" s="205"/>
      <c r="K5" s="205"/>
      <c r="L5" s="205"/>
      <c r="M5" s="205"/>
      <c r="N5" s="205"/>
      <c r="O5" s="205"/>
      <c r="P5" s="205"/>
      <c r="Q5" s="205"/>
      <c r="R5" s="205"/>
      <c r="S5" s="205"/>
      <c r="T5" s="205"/>
      <c r="U5" s="205"/>
      <c r="V5" s="82"/>
      <c r="W5" s="82"/>
      <c r="X5" s="82"/>
      <c r="Y5" s="82"/>
      <c r="Z5" s="82"/>
      <c r="AA5" s="82"/>
      <c r="AB5" s="82"/>
      <c r="AC5" s="82"/>
      <c r="AD5" s="82"/>
      <c r="AE5" s="82"/>
      <c r="AF5" s="82"/>
      <c r="AG5" s="38"/>
    </row>
    <row r="6" spans="1:33" ht="59.25" customHeight="1" x14ac:dyDescent="0.25">
      <c r="A6" s="48"/>
      <c r="B6" s="44"/>
      <c r="C6" s="44" t="s">
        <v>834</v>
      </c>
      <c r="D6" s="83" t="s">
        <v>538</v>
      </c>
      <c r="E6" s="84" t="s">
        <v>539</v>
      </c>
      <c r="F6" s="85" t="s">
        <v>897</v>
      </c>
      <c r="G6" s="44"/>
      <c r="H6" s="87" t="s">
        <v>11</v>
      </c>
      <c r="I6" s="77" t="s">
        <v>15</v>
      </c>
      <c r="J6" s="88" t="s">
        <v>3</v>
      </c>
      <c r="K6" s="88" t="s">
        <v>4</v>
      </c>
      <c r="L6" s="88" t="s">
        <v>7</v>
      </c>
      <c r="M6" s="77" t="s">
        <v>9</v>
      </c>
      <c r="N6" s="77" t="s">
        <v>13</v>
      </c>
      <c r="O6" s="77" t="s">
        <v>540</v>
      </c>
      <c r="P6" s="77" t="s">
        <v>820</v>
      </c>
      <c r="Q6" s="88" t="s">
        <v>8</v>
      </c>
      <c r="R6" s="77" t="s">
        <v>809</v>
      </c>
      <c r="S6" s="88" t="s">
        <v>10</v>
      </c>
      <c r="T6" s="135" t="s">
        <v>906</v>
      </c>
      <c r="U6" s="136" t="s">
        <v>908</v>
      </c>
      <c r="V6" s="90" t="s">
        <v>14</v>
      </c>
      <c r="W6" s="90" t="s">
        <v>828</v>
      </c>
      <c r="X6" s="90" t="s">
        <v>829</v>
      </c>
      <c r="Y6" s="90" t="s">
        <v>827</v>
      </c>
      <c r="Z6" s="89" t="s">
        <v>826</v>
      </c>
      <c r="AA6" s="136" t="s">
        <v>909</v>
      </c>
      <c r="AB6" s="89" t="s">
        <v>910</v>
      </c>
      <c r="AC6" s="77" t="s">
        <v>541</v>
      </c>
      <c r="AD6" s="77" t="s">
        <v>5</v>
      </c>
      <c r="AE6" s="77" t="s">
        <v>1195</v>
      </c>
      <c r="AF6" s="91" t="s">
        <v>810</v>
      </c>
      <c r="AG6" s="38"/>
    </row>
    <row r="7" spans="1:33" x14ac:dyDescent="0.25">
      <c r="A7" s="48" t="s">
        <v>821</v>
      </c>
      <c r="B7" s="44">
        <v>1</v>
      </c>
      <c r="C7" s="44" t="e">
        <f>C6&amp;C11+4</f>
        <v>#N/A</v>
      </c>
      <c r="D7" s="28">
        <f>IF(ISNA(VLOOKUP(C7,ccentre,2,FALSE)),0,(VLOOKUP(C7,ccentre,2,FALSE)))</f>
        <v>0</v>
      </c>
      <c r="E7" s="29">
        <f t="shared" ref="E7:E15" si="0">IF(ISNA(VLOOKUP(D7,pupil,6,FALSE)),0,(VLOOKUP(D7,pupil,6,FALSE)))</f>
        <v>0</v>
      </c>
      <c r="F7" s="7">
        <f>IF(ISNA(VLOOKUP(D7,pupil,2,FALSE)),0,(VLOOKUP(D7,pupil,2,FALSE)))</f>
        <v>0</v>
      </c>
      <c r="G7" s="44"/>
      <c r="H7" s="92">
        <f t="shared" ref="H7:H16" si="1">IF(ISNA(VLOOKUP(D7,data3,50,FALSE)),,((VLOOKUP(D7,data3,50,FALSE))))</f>
        <v>0</v>
      </c>
      <c r="I7" s="8">
        <f t="shared" ref="I7:I16" si="2">IF(ISNA(VLOOKUP(D7,data3,48,FALSE)),,(VLOOKUP(D7,data3,48,FALSE)))</f>
        <v>0</v>
      </c>
      <c r="J7" s="8">
        <f t="shared" ref="J7:J16" si="3">IF(ISNA(VLOOKUP(D7,data3,37,FALSE)),,(VLOOKUP(D7,data3,37,FALSE)))</f>
        <v>0</v>
      </c>
      <c r="K7" s="8">
        <f t="shared" ref="K7:K16" si="4">IF(ISNA(VLOOKUP(D7,data3,39,FALSE)),,(VLOOKUP(D7,data3,39,FALSE)))</f>
        <v>0</v>
      </c>
      <c r="L7" s="8">
        <f t="shared" ref="L7:L16" si="5">IF(ISNA(VLOOKUP(D7,data3,44,FALSE)),,(VLOOKUP(D7,data3,44,FALSE)))</f>
        <v>0</v>
      </c>
      <c r="M7" s="8">
        <f t="shared" ref="M7:M16" si="6">IF(ISNA(VLOOKUP(D7,data3,47,FALSE)),,(VLOOKUP(D7,data3,47,FALSE)))</f>
        <v>0</v>
      </c>
      <c r="N7" s="8">
        <f t="shared" ref="N7:N16" si="7">IF(ISNA(VLOOKUP(D7,data3,53,FALSE)),,(VLOOKUP(D7,data3,53,FALSE)))</f>
        <v>0</v>
      </c>
      <c r="O7" s="8">
        <f t="shared" ref="O7:O15" si="8">N7+M7+L7+K7+J7</f>
        <v>0</v>
      </c>
      <c r="P7" s="8">
        <f t="shared" ref="P7:P16" si="9">IF(ISNA(VLOOKUP(D7,data3,30,FALSE)),,(VLOOKUP(D7,data3,30,FALSE)))</f>
        <v>0</v>
      </c>
      <c r="Q7" s="8">
        <f t="shared" ref="Q7:Q16" si="10">IF(ISNA(VLOOKUP(D7,data3,46,FALSE)),,(VLOOKUP(D7,data3,46,FALSE)))</f>
        <v>0</v>
      </c>
      <c r="R7" s="8">
        <f t="shared" ref="R7:R16" si="11">IF(ISNA(VLOOKUP(D7,data3,43,FALSE)),,(VLOOKUP(D7,data3,43,FALSE)))</f>
        <v>0</v>
      </c>
      <c r="S7" s="8">
        <f t="shared" ref="S7:S16" si="12">IF(ISNA(VLOOKUP(D7,data3,49,FALSE)),,(VLOOKUP(D7,data3,49,FALSE)))</f>
        <v>0</v>
      </c>
      <c r="T7" s="8">
        <f t="shared" ref="T7:T16" si="13">IF(ISNA(VLOOKUP(D7,data3,33,FALSE)),,(VLOOKUP(D7,data3,33,FALSE)))</f>
        <v>0</v>
      </c>
      <c r="U7" s="8">
        <f t="shared" ref="U7:U16" si="14">IF(ISNA(VLOOKUP($D7,data3,35,FALSE)),,VLOOKUP($D7,data3,35,FALSE))</f>
        <v>0</v>
      </c>
      <c r="V7" s="8">
        <f t="shared" ref="V7:V16" si="15">IF(ISNA(VLOOKUP($D7,data3,31,FALSE)),,VLOOKUP($D7,data3,31,FALSE))</f>
        <v>0</v>
      </c>
      <c r="W7" s="8">
        <f t="shared" ref="W7:W16" si="16">IF(ISNA(VLOOKUP($D7,data3,32,FALSE)),,VLOOKUP($D7,data3,32,FALSE))</f>
        <v>0</v>
      </c>
      <c r="X7" s="8">
        <f t="shared" ref="X7:X16" si="17">IF(ISNA(VLOOKUP($D7,data3,34,FALSE)),,VLOOKUP($D7,data3,34,FALSE))</f>
        <v>0</v>
      </c>
      <c r="Y7" s="8">
        <f t="shared" ref="Y7:Y16" si="18">IF(ISNA(VLOOKUP($D7,data3,38,FALSE)),,VLOOKUP($D7,data3,38,FALSE))</f>
        <v>0</v>
      </c>
      <c r="Z7" s="8">
        <f t="shared" ref="Z7:Z16" si="19">IF(ISNA(VLOOKUP($D7,data3,51,FALSE)),,VLOOKUP($D7,data3,51,FALSE))</f>
        <v>0</v>
      </c>
      <c r="AA7" s="8">
        <f t="shared" ref="AA7:AA16" si="20">IF(ISNA(VLOOKUP($D7,data3,36,FALSE)),,VLOOKUP($D7,data3,36,FALSE))</f>
        <v>0</v>
      </c>
      <c r="AB7" s="8">
        <f t="shared" ref="AB7:AB16" si="21">IF(ISNA(VLOOKUP($D7,data3,40,FALSE)),,VLOOKUP($D7,data3,40,FALSE))</f>
        <v>0</v>
      </c>
      <c r="AC7" s="8">
        <f t="shared" ref="AC7:AC16" si="22">IF(ISNA(VLOOKUP(D7,data3,52,FALSE)),,(VLOOKUP(D7,data3,52,FALSE)))</f>
        <v>0</v>
      </c>
      <c r="AD7" s="8">
        <f t="shared" ref="AD7:AD16" si="23">IF(ISNA(VLOOKUP(D7,data3,41,FALSE)),,(VLOOKUP(D7,data2,41,FALSE)))</f>
        <v>0</v>
      </c>
      <c r="AE7" s="8">
        <f t="shared" ref="AE7:AE16" si="24">IF(ISNA(VLOOKUP(D7,data3,45,FALSE)),,(VLOOKUP(D7,data2,45,FALSE)))</f>
        <v>0</v>
      </c>
      <c r="AF7" s="10">
        <f t="shared" ref="AF7:AF16" si="25">IF(ISNA(VLOOKUP(D7,data3,42,FALSE)),,(VLOOKUP(D7,data3,42,FALSE)))</f>
        <v>0</v>
      </c>
      <c r="AG7" s="38"/>
    </row>
    <row r="8" spans="1:33" x14ac:dyDescent="0.25">
      <c r="A8" s="48"/>
      <c r="B8" s="44">
        <v>2</v>
      </c>
      <c r="C8" s="44" t="e">
        <f>C6&amp;C11+3</f>
        <v>#N/A</v>
      </c>
      <c r="D8" s="28">
        <f>IF(ISNA(VLOOKUP(C8,ccentre,2,FALSE)),0,(VLOOKUP(C8,ccentre,2,FALSE)))</f>
        <v>0</v>
      </c>
      <c r="E8" s="29">
        <f t="shared" si="0"/>
        <v>0</v>
      </c>
      <c r="F8" s="7">
        <f>IF(ISNA(VLOOKUP(D8,pupil,2,FALSE)),0,(VLOOKUP(D8,pupil,2,FALSE)))</f>
        <v>0</v>
      </c>
      <c r="G8" s="44"/>
      <c r="H8" s="92">
        <f t="shared" si="1"/>
        <v>0</v>
      </c>
      <c r="I8" s="8">
        <f t="shared" si="2"/>
        <v>0</v>
      </c>
      <c r="J8" s="8">
        <f t="shared" si="3"/>
        <v>0</v>
      </c>
      <c r="K8" s="8">
        <f t="shared" si="4"/>
        <v>0</v>
      </c>
      <c r="L8" s="8">
        <f t="shared" si="5"/>
        <v>0</v>
      </c>
      <c r="M8" s="8">
        <f t="shared" si="6"/>
        <v>0</v>
      </c>
      <c r="N8" s="8">
        <f t="shared" si="7"/>
        <v>0</v>
      </c>
      <c r="O8" s="8">
        <f t="shared" si="8"/>
        <v>0</v>
      </c>
      <c r="P8" s="8">
        <f t="shared" si="9"/>
        <v>0</v>
      </c>
      <c r="Q8" s="8">
        <f t="shared" si="10"/>
        <v>0</v>
      </c>
      <c r="R8" s="8">
        <f t="shared" si="11"/>
        <v>0</v>
      </c>
      <c r="S8" s="8">
        <f t="shared" si="12"/>
        <v>0</v>
      </c>
      <c r="T8" s="8">
        <f t="shared" si="13"/>
        <v>0</v>
      </c>
      <c r="U8" s="8">
        <f t="shared" si="14"/>
        <v>0</v>
      </c>
      <c r="V8" s="8">
        <f t="shared" si="15"/>
        <v>0</v>
      </c>
      <c r="W8" s="8">
        <f t="shared" si="16"/>
        <v>0</v>
      </c>
      <c r="X8" s="8">
        <f t="shared" si="17"/>
        <v>0</v>
      </c>
      <c r="Y8" s="8">
        <f t="shared" si="18"/>
        <v>0</v>
      </c>
      <c r="Z8" s="8">
        <f t="shared" si="19"/>
        <v>0</v>
      </c>
      <c r="AA8" s="8">
        <f t="shared" si="20"/>
        <v>0</v>
      </c>
      <c r="AB8" s="8">
        <f t="shared" si="21"/>
        <v>0</v>
      </c>
      <c r="AC8" s="8">
        <f t="shared" si="22"/>
        <v>0</v>
      </c>
      <c r="AD8" s="8">
        <f t="shared" si="23"/>
        <v>0</v>
      </c>
      <c r="AE8" s="8">
        <f t="shared" si="24"/>
        <v>0</v>
      </c>
      <c r="AF8" s="10">
        <f t="shared" si="25"/>
        <v>0</v>
      </c>
      <c r="AG8" s="38"/>
    </row>
    <row r="9" spans="1:33" x14ac:dyDescent="0.25">
      <c r="A9" s="48"/>
      <c r="B9" s="44">
        <v>3</v>
      </c>
      <c r="C9" s="44" t="e">
        <f>C6&amp;C11+2</f>
        <v>#N/A</v>
      </c>
      <c r="D9" s="28">
        <f>IF(ISNA(VLOOKUP(C9,ccentre,2,FALSE)),0,(VLOOKUP(C9,ccentre,2,FALSE)))</f>
        <v>0</v>
      </c>
      <c r="E9" s="29">
        <f t="shared" si="0"/>
        <v>0</v>
      </c>
      <c r="F9" s="7">
        <f>IF(ISNA(VLOOKUP(D9,pupil,2,FALSE)),0,(VLOOKUP(D9,pupil,2,FALSE)))</f>
        <v>0</v>
      </c>
      <c r="G9" s="44"/>
      <c r="H9" s="92">
        <f t="shared" si="1"/>
        <v>0</v>
      </c>
      <c r="I9" s="8">
        <f t="shared" si="2"/>
        <v>0</v>
      </c>
      <c r="J9" s="8">
        <f t="shared" si="3"/>
        <v>0</v>
      </c>
      <c r="K9" s="8">
        <f t="shared" si="4"/>
        <v>0</v>
      </c>
      <c r="L9" s="8">
        <f t="shared" si="5"/>
        <v>0</v>
      </c>
      <c r="M9" s="8">
        <f t="shared" si="6"/>
        <v>0</v>
      </c>
      <c r="N9" s="8">
        <f t="shared" si="7"/>
        <v>0</v>
      </c>
      <c r="O9" s="8">
        <f t="shared" si="8"/>
        <v>0</v>
      </c>
      <c r="P9" s="8">
        <f t="shared" si="9"/>
        <v>0</v>
      </c>
      <c r="Q9" s="8">
        <f t="shared" si="10"/>
        <v>0</v>
      </c>
      <c r="R9" s="8">
        <f t="shared" si="11"/>
        <v>0</v>
      </c>
      <c r="S9" s="8">
        <f t="shared" si="12"/>
        <v>0</v>
      </c>
      <c r="T9" s="8">
        <f t="shared" si="13"/>
        <v>0</v>
      </c>
      <c r="U9" s="8">
        <f t="shared" si="14"/>
        <v>0</v>
      </c>
      <c r="V9" s="8">
        <f t="shared" si="15"/>
        <v>0</v>
      </c>
      <c r="W9" s="8">
        <f t="shared" si="16"/>
        <v>0</v>
      </c>
      <c r="X9" s="8">
        <f t="shared" si="17"/>
        <v>0</v>
      </c>
      <c r="Y9" s="8">
        <f t="shared" si="18"/>
        <v>0</v>
      </c>
      <c r="Z9" s="8">
        <f t="shared" si="19"/>
        <v>0</v>
      </c>
      <c r="AA9" s="8">
        <f t="shared" si="20"/>
        <v>0</v>
      </c>
      <c r="AB9" s="8">
        <f t="shared" si="21"/>
        <v>0</v>
      </c>
      <c r="AC9" s="8">
        <f t="shared" si="22"/>
        <v>0</v>
      </c>
      <c r="AD9" s="8">
        <f t="shared" si="23"/>
        <v>0</v>
      </c>
      <c r="AE9" s="8">
        <f t="shared" si="24"/>
        <v>0</v>
      </c>
      <c r="AF9" s="10">
        <f t="shared" si="25"/>
        <v>0</v>
      </c>
      <c r="AG9" s="38"/>
    </row>
    <row r="10" spans="1:33" x14ac:dyDescent="0.25">
      <c r="A10" s="48"/>
      <c r="B10" s="44">
        <v>4</v>
      </c>
      <c r="C10" s="44" t="e">
        <f>C6&amp;C11+1</f>
        <v>#N/A</v>
      </c>
      <c r="D10" s="28">
        <f>IF(ISNA(VLOOKUP(C10,ccentre,2,FALSE)),0,(VLOOKUP(C10,ccentre,2,FALSE)))</f>
        <v>0</v>
      </c>
      <c r="E10" s="29">
        <f t="shared" si="0"/>
        <v>0</v>
      </c>
      <c r="F10" s="7">
        <f>IF(ISNA(VLOOKUP(D10,pupil,2,FALSE)),0,(VLOOKUP(D10,pupil,2,FALSE)))</f>
        <v>0</v>
      </c>
      <c r="G10" s="44"/>
      <c r="H10" s="92">
        <f t="shared" si="1"/>
        <v>0</v>
      </c>
      <c r="I10" s="8">
        <f t="shared" si="2"/>
        <v>0</v>
      </c>
      <c r="J10" s="8">
        <f t="shared" si="3"/>
        <v>0</v>
      </c>
      <c r="K10" s="8">
        <f t="shared" si="4"/>
        <v>0</v>
      </c>
      <c r="L10" s="8">
        <f t="shared" si="5"/>
        <v>0</v>
      </c>
      <c r="M10" s="8">
        <f t="shared" si="6"/>
        <v>0</v>
      </c>
      <c r="N10" s="8">
        <f t="shared" si="7"/>
        <v>0</v>
      </c>
      <c r="O10" s="8">
        <f t="shared" si="8"/>
        <v>0</v>
      </c>
      <c r="P10" s="8">
        <f t="shared" si="9"/>
        <v>0</v>
      </c>
      <c r="Q10" s="8">
        <f t="shared" si="10"/>
        <v>0</v>
      </c>
      <c r="R10" s="8">
        <f t="shared" si="11"/>
        <v>0</v>
      </c>
      <c r="S10" s="8">
        <f t="shared" si="12"/>
        <v>0</v>
      </c>
      <c r="T10" s="8">
        <f t="shared" si="13"/>
        <v>0</v>
      </c>
      <c r="U10" s="8">
        <f t="shared" si="14"/>
        <v>0</v>
      </c>
      <c r="V10" s="8">
        <f t="shared" si="15"/>
        <v>0</v>
      </c>
      <c r="W10" s="8">
        <f t="shared" si="16"/>
        <v>0</v>
      </c>
      <c r="X10" s="8">
        <f t="shared" si="17"/>
        <v>0</v>
      </c>
      <c r="Y10" s="8">
        <f t="shared" si="18"/>
        <v>0</v>
      </c>
      <c r="Z10" s="8">
        <f t="shared" si="19"/>
        <v>0</v>
      </c>
      <c r="AA10" s="8">
        <f t="shared" si="20"/>
        <v>0</v>
      </c>
      <c r="AB10" s="8">
        <f t="shared" si="21"/>
        <v>0</v>
      </c>
      <c r="AC10" s="8">
        <f t="shared" si="22"/>
        <v>0</v>
      </c>
      <c r="AD10" s="8">
        <f t="shared" si="23"/>
        <v>0</v>
      </c>
      <c r="AE10" s="8">
        <f t="shared" si="24"/>
        <v>0</v>
      </c>
      <c r="AF10" s="10">
        <f t="shared" si="25"/>
        <v>0</v>
      </c>
      <c r="AG10" s="38"/>
    </row>
    <row r="11" spans="1:33" s="6" customFormat="1" x14ac:dyDescent="0.25">
      <c r="A11" s="44"/>
      <c r="B11" s="48" t="s">
        <v>542</v>
      </c>
      <c r="C11" s="48" t="e">
        <f>VLOOKUP('Information page'!B4,rank,2,FALSE)</f>
        <v>#N/A</v>
      </c>
      <c r="D11" s="68">
        <f>'Information page'!B4</f>
        <v>0</v>
      </c>
      <c r="E11" s="86">
        <f t="shared" si="0"/>
        <v>0</v>
      </c>
      <c r="F11" s="69" t="e">
        <f>VLOOKUP(D11,pupil,2,FALSE)</f>
        <v>#N/A</v>
      </c>
      <c r="G11" s="43"/>
      <c r="H11" s="92">
        <f t="shared" si="1"/>
        <v>0</v>
      </c>
      <c r="I11" s="8">
        <f t="shared" si="2"/>
        <v>0</v>
      </c>
      <c r="J11" s="8">
        <f t="shared" si="3"/>
        <v>0</v>
      </c>
      <c r="K11" s="8">
        <f t="shared" si="4"/>
        <v>0</v>
      </c>
      <c r="L11" s="8">
        <f t="shared" si="5"/>
        <v>0</v>
      </c>
      <c r="M11" s="8">
        <f t="shared" si="6"/>
        <v>0</v>
      </c>
      <c r="N11" s="8">
        <f t="shared" si="7"/>
        <v>0</v>
      </c>
      <c r="O11" s="196">
        <f t="shared" si="8"/>
        <v>0</v>
      </c>
      <c r="P11" s="8">
        <f t="shared" si="9"/>
        <v>0</v>
      </c>
      <c r="Q11" s="8">
        <f t="shared" si="10"/>
        <v>0</v>
      </c>
      <c r="R11" s="8">
        <f t="shared" si="11"/>
        <v>0</v>
      </c>
      <c r="S11" s="8">
        <f t="shared" si="12"/>
        <v>0</v>
      </c>
      <c r="T11" s="8">
        <f t="shared" si="13"/>
        <v>0</v>
      </c>
      <c r="U11" s="8">
        <f t="shared" si="14"/>
        <v>0</v>
      </c>
      <c r="V11" s="8">
        <f t="shared" si="15"/>
        <v>0</v>
      </c>
      <c r="W11" s="8">
        <f t="shared" si="16"/>
        <v>0</v>
      </c>
      <c r="X11" s="8">
        <f t="shared" si="17"/>
        <v>0</v>
      </c>
      <c r="Y11" s="8">
        <f t="shared" si="18"/>
        <v>0</v>
      </c>
      <c r="Z11" s="8">
        <f t="shared" si="19"/>
        <v>0</v>
      </c>
      <c r="AA11" s="8">
        <f t="shared" si="20"/>
        <v>0</v>
      </c>
      <c r="AB11" s="8">
        <f t="shared" si="21"/>
        <v>0</v>
      </c>
      <c r="AC11" s="8">
        <f t="shared" si="22"/>
        <v>0</v>
      </c>
      <c r="AD11" s="8">
        <f t="shared" si="23"/>
        <v>0</v>
      </c>
      <c r="AE11" s="8">
        <f t="shared" si="24"/>
        <v>0</v>
      </c>
      <c r="AF11" s="10">
        <f t="shared" si="25"/>
        <v>0</v>
      </c>
      <c r="AG11" s="38"/>
    </row>
    <row r="12" spans="1:33" x14ac:dyDescent="0.25">
      <c r="A12" s="48" t="s">
        <v>822</v>
      </c>
      <c r="B12" s="44">
        <v>6</v>
      </c>
      <c r="C12" s="44" t="e">
        <f>C6&amp;C11-1</f>
        <v>#N/A</v>
      </c>
      <c r="D12" s="28">
        <f>IF(ISNA(VLOOKUP(C12,ccentre,2,FALSE)),0,(VLOOKUP(C12,ccentre,2,FALSE)))</f>
        <v>0</v>
      </c>
      <c r="E12" s="29">
        <f t="shared" si="0"/>
        <v>0</v>
      </c>
      <c r="F12" s="7">
        <f>IF(ISNA(VLOOKUP(D12,pupil,2,FALSE)),0,(VLOOKUP(D12,pupil,2,FALSE)))</f>
        <v>0</v>
      </c>
      <c r="G12" s="44"/>
      <c r="H12" s="92">
        <f t="shared" si="1"/>
        <v>0</v>
      </c>
      <c r="I12" s="8">
        <f t="shared" si="2"/>
        <v>0</v>
      </c>
      <c r="J12" s="8">
        <f t="shared" si="3"/>
        <v>0</v>
      </c>
      <c r="K12" s="8">
        <f t="shared" si="4"/>
        <v>0</v>
      </c>
      <c r="L12" s="8">
        <f t="shared" si="5"/>
        <v>0</v>
      </c>
      <c r="M12" s="8">
        <f t="shared" si="6"/>
        <v>0</v>
      </c>
      <c r="N12" s="8">
        <f t="shared" si="7"/>
        <v>0</v>
      </c>
      <c r="O12" s="8">
        <f t="shared" si="8"/>
        <v>0</v>
      </c>
      <c r="P12" s="8">
        <f t="shared" si="9"/>
        <v>0</v>
      </c>
      <c r="Q12" s="8">
        <f t="shared" si="10"/>
        <v>0</v>
      </c>
      <c r="R12" s="8">
        <f t="shared" si="11"/>
        <v>0</v>
      </c>
      <c r="S12" s="8">
        <f t="shared" si="12"/>
        <v>0</v>
      </c>
      <c r="T12" s="8">
        <f t="shared" si="13"/>
        <v>0</v>
      </c>
      <c r="U12" s="8">
        <f t="shared" si="14"/>
        <v>0</v>
      </c>
      <c r="V12" s="8">
        <f t="shared" si="15"/>
        <v>0</v>
      </c>
      <c r="W12" s="8">
        <f t="shared" si="16"/>
        <v>0</v>
      </c>
      <c r="X12" s="8">
        <f t="shared" si="17"/>
        <v>0</v>
      </c>
      <c r="Y12" s="8">
        <f t="shared" si="18"/>
        <v>0</v>
      </c>
      <c r="Z12" s="8">
        <f t="shared" si="19"/>
        <v>0</v>
      </c>
      <c r="AA12" s="8">
        <f t="shared" si="20"/>
        <v>0</v>
      </c>
      <c r="AB12" s="8">
        <f t="shared" si="21"/>
        <v>0</v>
      </c>
      <c r="AC12" s="8">
        <f t="shared" si="22"/>
        <v>0</v>
      </c>
      <c r="AD12" s="8">
        <f t="shared" si="23"/>
        <v>0</v>
      </c>
      <c r="AE12" s="8">
        <f t="shared" si="24"/>
        <v>0</v>
      </c>
      <c r="AF12" s="10">
        <f t="shared" si="25"/>
        <v>0</v>
      </c>
      <c r="AG12" s="38"/>
    </row>
    <row r="13" spans="1:33" x14ac:dyDescent="0.25">
      <c r="A13" s="44"/>
      <c r="B13" s="44">
        <v>7</v>
      </c>
      <c r="C13" s="44" t="e">
        <f>C6&amp;C11-2</f>
        <v>#N/A</v>
      </c>
      <c r="D13" s="28">
        <f>IF(ISNA(VLOOKUP(C13,ccentre,2,FALSE)),0,(VLOOKUP(C13,ccentre,2,FALSE)))</f>
        <v>0</v>
      </c>
      <c r="E13" s="29">
        <f t="shared" si="0"/>
        <v>0</v>
      </c>
      <c r="F13" s="7">
        <f>IF(ISNA(VLOOKUP(D13,pupil,2,FALSE)),0,(VLOOKUP(D13,pupil,2,FALSE)))</f>
        <v>0</v>
      </c>
      <c r="G13" s="44"/>
      <c r="H13" s="92">
        <f t="shared" si="1"/>
        <v>0</v>
      </c>
      <c r="I13" s="8">
        <f t="shared" si="2"/>
        <v>0</v>
      </c>
      <c r="J13" s="8">
        <f t="shared" si="3"/>
        <v>0</v>
      </c>
      <c r="K13" s="8">
        <f t="shared" si="4"/>
        <v>0</v>
      </c>
      <c r="L13" s="8">
        <f t="shared" si="5"/>
        <v>0</v>
      </c>
      <c r="M13" s="8">
        <f t="shared" si="6"/>
        <v>0</v>
      </c>
      <c r="N13" s="8">
        <f t="shared" si="7"/>
        <v>0</v>
      </c>
      <c r="O13" s="8">
        <f t="shared" si="8"/>
        <v>0</v>
      </c>
      <c r="P13" s="8">
        <f t="shared" si="9"/>
        <v>0</v>
      </c>
      <c r="Q13" s="8">
        <f t="shared" si="10"/>
        <v>0</v>
      </c>
      <c r="R13" s="8">
        <f t="shared" si="11"/>
        <v>0</v>
      </c>
      <c r="S13" s="8">
        <f t="shared" si="12"/>
        <v>0</v>
      </c>
      <c r="T13" s="8">
        <f t="shared" si="13"/>
        <v>0</v>
      </c>
      <c r="U13" s="8">
        <f t="shared" si="14"/>
        <v>0</v>
      </c>
      <c r="V13" s="8">
        <f t="shared" si="15"/>
        <v>0</v>
      </c>
      <c r="W13" s="8">
        <f t="shared" si="16"/>
        <v>0</v>
      </c>
      <c r="X13" s="8">
        <f t="shared" si="17"/>
        <v>0</v>
      </c>
      <c r="Y13" s="8">
        <f t="shared" si="18"/>
        <v>0</v>
      </c>
      <c r="Z13" s="8">
        <f t="shared" si="19"/>
        <v>0</v>
      </c>
      <c r="AA13" s="8">
        <f t="shared" si="20"/>
        <v>0</v>
      </c>
      <c r="AB13" s="8">
        <f t="shared" si="21"/>
        <v>0</v>
      </c>
      <c r="AC13" s="8">
        <f t="shared" si="22"/>
        <v>0</v>
      </c>
      <c r="AD13" s="8">
        <f t="shared" si="23"/>
        <v>0</v>
      </c>
      <c r="AE13" s="8">
        <f t="shared" si="24"/>
        <v>0</v>
      </c>
      <c r="AF13" s="10">
        <f t="shared" si="25"/>
        <v>0</v>
      </c>
      <c r="AG13" s="38"/>
    </row>
    <row r="14" spans="1:33" x14ac:dyDescent="0.25">
      <c r="A14" s="44"/>
      <c r="B14" s="44">
        <v>8</v>
      </c>
      <c r="C14" s="44" t="e">
        <f>C6&amp;C11-3</f>
        <v>#N/A</v>
      </c>
      <c r="D14" s="28">
        <f>IF(ISNA(VLOOKUP(C14,ccentre,2,FALSE)),0,(VLOOKUP(C14,ccentre,2,FALSE)))</f>
        <v>0</v>
      </c>
      <c r="E14" s="29">
        <f t="shared" si="0"/>
        <v>0</v>
      </c>
      <c r="F14" s="7">
        <f>IF(ISNA(VLOOKUP(D14,pupil,2,FALSE)),0,(VLOOKUP(D14,pupil,2,FALSE)))</f>
        <v>0</v>
      </c>
      <c r="G14" s="44"/>
      <c r="H14" s="92">
        <f t="shared" si="1"/>
        <v>0</v>
      </c>
      <c r="I14" s="8">
        <f t="shared" si="2"/>
        <v>0</v>
      </c>
      <c r="J14" s="8">
        <f t="shared" si="3"/>
        <v>0</v>
      </c>
      <c r="K14" s="8">
        <f t="shared" si="4"/>
        <v>0</v>
      </c>
      <c r="L14" s="8">
        <f t="shared" si="5"/>
        <v>0</v>
      </c>
      <c r="M14" s="8">
        <f t="shared" si="6"/>
        <v>0</v>
      </c>
      <c r="N14" s="8">
        <f t="shared" si="7"/>
        <v>0</v>
      </c>
      <c r="O14" s="8">
        <f t="shared" si="8"/>
        <v>0</v>
      </c>
      <c r="P14" s="8">
        <f t="shared" si="9"/>
        <v>0</v>
      </c>
      <c r="Q14" s="8">
        <f t="shared" si="10"/>
        <v>0</v>
      </c>
      <c r="R14" s="8">
        <f t="shared" si="11"/>
        <v>0</v>
      </c>
      <c r="S14" s="8">
        <f t="shared" si="12"/>
        <v>0</v>
      </c>
      <c r="T14" s="8">
        <f t="shared" si="13"/>
        <v>0</v>
      </c>
      <c r="U14" s="8">
        <f t="shared" si="14"/>
        <v>0</v>
      </c>
      <c r="V14" s="8">
        <f t="shared" si="15"/>
        <v>0</v>
      </c>
      <c r="W14" s="8">
        <f t="shared" si="16"/>
        <v>0</v>
      </c>
      <c r="X14" s="8">
        <f t="shared" si="17"/>
        <v>0</v>
      </c>
      <c r="Y14" s="8">
        <f t="shared" si="18"/>
        <v>0</v>
      </c>
      <c r="Z14" s="8">
        <f t="shared" si="19"/>
        <v>0</v>
      </c>
      <c r="AA14" s="8">
        <f t="shared" si="20"/>
        <v>0</v>
      </c>
      <c r="AB14" s="8">
        <f t="shared" si="21"/>
        <v>0</v>
      </c>
      <c r="AC14" s="8">
        <f t="shared" si="22"/>
        <v>0</v>
      </c>
      <c r="AD14" s="8">
        <f t="shared" si="23"/>
        <v>0</v>
      </c>
      <c r="AE14" s="8">
        <f t="shared" si="24"/>
        <v>0</v>
      </c>
      <c r="AF14" s="10">
        <f t="shared" si="25"/>
        <v>0</v>
      </c>
      <c r="AG14" s="38"/>
    </row>
    <row r="15" spans="1:33" x14ac:dyDescent="0.25">
      <c r="A15" s="44"/>
      <c r="B15" s="44">
        <v>9</v>
      </c>
      <c r="C15" s="44" t="e">
        <f>C6&amp;C11-4</f>
        <v>#N/A</v>
      </c>
      <c r="D15" s="28">
        <f>IF(ISNA(VLOOKUP(C15,ccentre,2,FALSE)),0,(VLOOKUP(C15,ccentre,2,FALSE)))</f>
        <v>0</v>
      </c>
      <c r="E15" s="29">
        <f t="shared" si="0"/>
        <v>0</v>
      </c>
      <c r="F15" s="7">
        <f>IF(ISNA(VLOOKUP(D15,pupil,2,FALSE)),0,(VLOOKUP(D15,pupil,2,FALSE)))</f>
        <v>0</v>
      </c>
      <c r="G15" s="44"/>
      <c r="H15" s="92">
        <f t="shared" si="1"/>
        <v>0</v>
      </c>
      <c r="I15" s="8">
        <f t="shared" si="2"/>
        <v>0</v>
      </c>
      <c r="J15" s="8">
        <f t="shared" si="3"/>
        <v>0</v>
      </c>
      <c r="K15" s="8">
        <f t="shared" si="4"/>
        <v>0</v>
      </c>
      <c r="L15" s="8">
        <f t="shared" si="5"/>
        <v>0</v>
      </c>
      <c r="M15" s="8">
        <f t="shared" si="6"/>
        <v>0</v>
      </c>
      <c r="N15" s="8">
        <f t="shared" si="7"/>
        <v>0</v>
      </c>
      <c r="O15" s="8">
        <f t="shared" si="8"/>
        <v>0</v>
      </c>
      <c r="P15" s="8">
        <f t="shared" si="9"/>
        <v>0</v>
      </c>
      <c r="Q15" s="8">
        <f t="shared" si="10"/>
        <v>0</v>
      </c>
      <c r="R15" s="8">
        <f t="shared" si="11"/>
        <v>0</v>
      </c>
      <c r="S15" s="8">
        <f t="shared" si="12"/>
        <v>0</v>
      </c>
      <c r="T15" s="8">
        <f t="shared" si="13"/>
        <v>0</v>
      </c>
      <c r="U15" s="8">
        <f t="shared" si="14"/>
        <v>0</v>
      </c>
      <c r="V15" s="8">
        <f t="shared" si="15"/>
        <v>0</v>
      </c>
      <c r="W15" s="8">
        <f t="shared" si="16"/>
        <v>0</v>
      </c>
      <c r="X15" s="8">
        <f t="shared" si="17"/>
        <v>0</v>
      </c>
      <c r="Y15" s="8">
        <f t="shared" si="18"/>
        <v>0</v>
      </c>
      <c r="Z15" s="8">
        <f t="shared" si="19"/>
        <v>0</v>
      </c>
      <c r="AA15" s="8">
        <f t="shared" si="20"/>
        <v>0</v>
      </c>
      <c r="AB15" s="8">
        <f t="shared" si="21"/>
        <v>0</v>
      </c>
      <c r="AC15" s="8">
        <f t="shared" si="22"/>
        <v>0</v>
      </c>
      <c r="AD15" s="8">
        <f t="shared" si="23"/>
        <v>0</v>
      </c>
      <c r="AE15" s="8">
        <f t="shared" si="24"/>
        <v>0</v>
      </c>
      <c r="AF15" s="10">
        <f t="shared" si="25"/>
        <v>0</v>
      </c>
      <c r="AG15" s="38"/>
    </row>
    <row r="16" spans="1:33" s="6" customFormat="1" x14ac:dyDescent="0.25">
      <c r="A16" s="44"/>
      <c r="B16" s="48"/>
      <c r="C16" s="48"/>
      <c r="D16" s="16">
        <f>B4</f>
        <v>0</v>
      </c>
      <c r="E16" s="17" t="str">
        <f>"Average for Derbyshire "&amp;B4&amp;" schools"</f>
        <v>Average for Derbyshire 0 schools</v>
      </c>
      <c r="F16" s="14">
        <f>IF(D16="infant",139,IF(D16="junior",198,IF(D16="primary",155,967)))</f>
        <v>967</v>
      </c>
      <c r="G16" s="44"/>
      <c r="H16" s="93">
        <f t="shared" si="1"/>
        <v>0</v>
      </c>
      <c r="I16" s="11">
        <f t="shared" si="2"/>
        <v>0</v>
      </c>
      <c r="J16" s="11">
        <f t="shared" si="3"/>
        <v>0</v>
      </c>
      <c r="K16" s="11">
        <f t="shared" si="4"/>
        <v>0</v>
      </c>
      <c r="L16" s="11">
        <f t="shared" si="5"/>
        <v>0</v>
      </c>
      <c r="M16" s="11">
        <f t="shared" si="6"/>
        <v>0</v>
      </c>
      <c r="N16" s="11">
        <f t="shared" si="7"/>
        <v>0</v>
      </c>
      <c r="O16" s="11">
        <f>N16+M16+L16+K16+J16</f>
        <v>0</v>
      </c>
      <c r="P16" s="11">
        <f t="shared" si="9"/>
        <v>0</v>
      </c>
      <c r="Q16" s="11">
        <f t="shared" si="10"/>
        <v>0</v>
      </c>
      <c r="R16" s="11">
        <f t="shared" si="11"/>
        <v>0</v>
      </c>
      <c r="S16" s="11">
        <f t="shared" si="12"/>
        <v>0</v>
      </c>
      <c r="T16" s="11">
        <f t="shared" si="13"/>
        <v>0</v>
      </c>
      <c r="U16" s="11">
        <f t="shared" si="14"/>
        <v>0</v>
      </c>
      <c r="V16" s="11">
        <f t="shared" si="15"/>
        <v>0</v>
      </c>
      <c r="W16" s="11">
        <f t="shared" si="16"/>
        <v>0</v>
      </c>
      <c r="X16" s="11">
        <f t="shared" si="17"/>
        <v>0</v>
      </c>
      <c r="Y16" s="11">
        <f t="shared" si="18"/>
        <v>0</v>
      </c>
      <c r="Z16" s="11">
        <f t="shared" si="19"/>
        <v>0</v>
      </c>
      <c r="AA16" s="11">
        <f t="shared" si="20"/>
        <v>0</v>
      </c>
      <c r="AB16" s="11">
        <f t="shared" si="21"/>
        <v>0</v>
      </c>
      <c r="AC16" s="11">
        <f t="shared" si="22"/>
        <v>0</v>
      </c>
      <c r="AD16" s="11">
        <f t="shared" si="23"/>
        <v>0</v>
      </c>
      <c r="AE16" s="11">
        <f t="shared" si="24"/>
        <v>0</v>
      </c>
      <c r="AF16" s="12">
        <f t="shared" si="25"/>
        <v>0</v>
      </c>
      <c r="AG16" s="38"/>
    </row>
    <row r="17" spans="1:33" x14ac:dyDescent="0.25">
      <c r="A17" s="44"/>
      <c r="B17" s="44"/>
      <c r="C17" s="44"/>
      <c r="D17" s="46"/>
      <c r="E17" s="46"/>
      <c r="F17" s="51"/>
      <c r="G17" s="44"/>
      <c r="H17" s="56"/>
      <c r="I17" s="56"/>
      <c r="J17" s="56"/>
      <c r="K17" s="56"/>
      <c r="L17" s="56"/>
      <c r="M17" s="56"/>
      <c r="N17" s="56"/>
      <c r="O17" s="56"/>
      <c r="P17" s="56"/>
      <c r="Q17" s="56"/>
      <c r="R17" s="56"/>
      <c r="S17" s="56"/>
      <c r="T17" s="56"/>
      <c r="U17" s="56"/>
      <c r="V17" s="56"/>
      <c r="W17" s="56"/>
      <c r="X17" s="56"/>
      <c r="Y17" s="56"/>
      <c r="Z17" s="56"/>
      <c r="AA17" s="56"/>
      <c r="AB17" s="56"/>
      <c r="AC17" s="56"/>
      <c r="AD17" s="56"/>
      <c r="AE17" s="56"/>
      <c r="AF17" s="38"/>
      <c r="AG17" s="38"/>
    </row>
    <row r="18" spans="1:33" x14ac:dyDescent="0.25">
      <c r="A18" s="38"/>
      <c r="B18" s="38"/>
      <c r="C18" s="38"/>
      <c r="D18" s="38"/>
      <c r="E18" s="38"/>
      <c r="F18" s="41"/>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row>
    <row r="22" spans="1:33" x14ac:dyDescent="0.25">
      <c r="E22" s="3"/>
      <c r="F22"/>
    </row>
    <row r="23" spans="1:33" x14ac:dyDescent="0.25">
      <c r="E23" s="6"/>
      <c r="F23" s="6"/>
      <c r="J23" s="6"/>
    </row>
    <row r="24" spans="1:33" x14ac:dyDescent="0.25">
      <c r="E24" s="6"/>
      <c r="F24" s="6"/>
      <c r="J24" s="6"/>
    </row>
    <row r="25" spans="1:33" x14ac:dyDescent="0.25">
      <c r="E25" s="6"/>
      <c r="F25" s="6"/>
      <c r="J25" s="6"/>
    </row>
    <row r="26" spans="1:33" x14ac:dyDescent="0.25">
      <c r="E26" s="6"/>
      <c r="F26" s="6"/>
      <c r="J26" s="6"/>
    </row>
    <row r="27" spans="1:33" x14ac:dyDescent="0.25">
      <c r="E27" s="6"/>
      <c r="F27" s="6"/>
      <c r="J27" s="6"/>
    </row>
    <row r="28" spans="1:33" x14ac:dyDescent="0.25">
      <c r="E28" s="6"/>
      <c r="F28" s="6"/>
      <c r="J28" s="6"/>
    </row>
    <row r="29" spans="1:33" x14ac:dyDescent="0.25">
      <c r="E29" s="6"/>
      <c r="F29" s="6"/>
      <c r="J29" s="6"/>
    </row>
    <row r="30" spans="1:33" x14ac:dyDescent="0.25">
      <c r="E30" s="6"/>
      <c r="F30" s="6"/>
      <c r="J30" s="6"/>
    </row>
    <row r="31" spans="1:33" x14ac:dyDescent="0.25">
      <c r="E31" s="6"/>
      <c r="F31" s="6"/>
      <c r="J31" s="6"/>
    </row>
    <row r="32" spans="1:33" x14ac:dyDescent="0.25">
      <c r="E32" s="6"/>
      <c r="F32" s="6"/>
      <c r="J32" s="6"/>
    </row>
    <row r="33" spans="5:10" x14ac:dyDescent="0.25">
      <c r="E33" s="6"/>
      <c r="F33" s="6"/>
      <c r="J33" s="6"/>
    </row>
    <row r="34" spans="5:10" x14ac:dyDescent="0.25">
      <c r="E34" s="6"/>
      <c r="F34" s="6"/>
      <c r="J34" s="6"/>
    </row>
    <row r="35" spans="5:10" x14ac:dyDescent="0.25">
      <c r="E35" s="6"/>
      <c r="F35" s="6"/>
      <c r="J35" s="6"/>
    </row>
    <row r="36" spans="5:10" x14ac:dyDescent="0.25">
      <c r="E36" s="6"/>
      <c r="F36" s="6"/>
      <c r="J36" s="6"/>
    </row>
    <row r="37" spans="5:10" x14ac:dyDescent="0.25">
      <c r="E37" s="6"/>
      <c r="F37" s="6"/>
      <c r="J37" s="6"/>
    </row>
    <row r="38" spans="5:10" x14ac:dyDescent="0.25">
      <c r="E38" s="6"/>
      <c r="F38" s="6"/>
      <c r="J38" s="6"/>
    </row>
    <row r="39" spans="5:10" x14ac:dyDescent="0.25">
      <c r="E39" s="6"/>
      <c r="F39" s="6"/>
      <c r="J39" s="6"/>
    </row>
    <row r="40" spans="5:10" x14ac:dyDescent="0.25">
      <c r="E40" s="6"/>
      <c r="F40" s="6"/>
      <c r="J40" s="6"/>
    </row>
    <row r="41" spans="5:10" x14ac:dyDescent="0.25">
      <c r="E41" s="6"/>
      <c r="F41" s="6"/>
      <c r="J41" s="6"/>
    </row>
    <row r="42" spans="5:10" x14ac:dyDescent="0.25">
      <c r="E42" s="6"/>
      <c r="F42" s="6"/>
      <c r="J42" s="6"/>
    </row>
    <row r="43" spans="5:10" x14ac:dyDescent="0.25">
      <c r="E43" s="6"/>
      <c r="F43" s="6"/>
      <c r="J43" s="6"/>
    </row>
    <row r="44" spans="5:10" x14ac:dyDescent="0.25">
      <c r="E44" s="6"/>
      <c r="F44" s="6"/>
      <c r="J44" s="6"/>
    </row>
    <row r="45" spans="5:10" x14ac:dyDescent="0.25">
      <c r="E45" s="6"/>
      <c r="F45" s="6"/>
      <c r="J45" s="6"/>
    </row>
    <row r="46" spans="5:10" x14ac:dyDescent="0.25">
      <c r="E46" s="6"/>
      <c r="F46" s="6"/>
      <c r="J46" s="6"/>
    </row>
    <row r="47" spans="5:10" x14ac:dyDescent="0.25">
      <c r="H47" s="6"/>
      <c r="I47" s="6"/>
      <c r="J47" s="6"/>
    </row>
  </sheetData>
  <mergeCells count="1">
    <mergeCell ref="H5:U5"/>
  </mergeCells>
  <pageMargins left="0.17" right="0.17" top="0.74803149606299213" bottom="0.74803149606299213" header="0.31496062992125984" footer="0.31496062992125984"/>
  <pageSetup paperSize="9" scale="4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0187F-7D54-4BCD-BA9A-35B79AA03968}">
  <sheetPr>
    <tabColor rgb="FFFFC000"/>
  </sheetPr>
  <dimension ref="A1:K170"/>
  <sheetViews>
    <sheetView workbookViewId="0">
      <selection activeCell="J143" sqref="J143"/>
    </sheetView>
  </sheetViews>
  <sheetFormatPr defaultRowHeight="15" x14ac:dyDescent="0.25"/>
  <cols>
    <col min="1" max="1" width="49.85546875" style="160" bestFit="1" customWidth="1"/>
    <col min="2" max="3" width="9.140625" style="160"/>
    <col min="4" max="4" width="52.28515625" style="160" bestFit="1" customWidth="1"/>
    <col min="5" max="6" width="9.140625" style="160"/>
    <col min="7" max="7" width="68.5703125" style="160" bestFit="1" customWidth="1"/>
    <col min="8" max="9" width="9.140625" style="160"/>
    <col min="10" max="10" width="42.7109375" style="160" bestFit="1" customWidth="1"/>
    <col min="11" max="16384" width="9.140625" style="160"/>
  </cols>
  <sheetData>
    <row r="1" spans="1:11" s="9" customFormat="1" x14ac:dyDescent="0.25">
      <c r="A1" s="9" t="s">
        <v>1281</v>
      </c>
      <c r="D1" s="9" t="s">
        <v>1280</v>
      </c>
      <c r="G1" s="9" t="s">
        <v>1279</v>
      </c>
      <c r="J1" s="9" t="s">
        <v>1278</v>
      </c>
    </row>
    <row r="2" spans="1:11" x14ac:dyDescent="0.25">
      <c r="A2" s="160" t="s">
        <v>687</v>
      </c>
      <c r="B2" s="160" t="s">
        <v>294</v>
      </c>
      <c r="D2" s="160" t="s">
        <v>775</v>
      </c>
      <c r="E2" s="160" t="s">
        <v>451</v>
      </c>
      <c r="G2" s="160" t="s">
        <v>673</v>
      </c>
      <c r="H2" s="160" t="s">
        <v>268</v>
      </c>
      <c r="J2" s="160" t="s">
        <v>947</v>
      </c>
      <c r="K2" s="160" t="s">
        <v>527</v>
      </c>
    </row>
    <row r="3" spans="1:11" x14ac:dyDescent="0.25">
      <c r="A3" s="160" t="s">
        <v>586</v>
      </c>
      <c r="B3" s="160" t="s">
        <v>100</v>
      </c>
      <c r="D3" s="160" t="s">
        <v>563</v>
      </c>
      <c r="E3" s="160" t="s">
        <v>54</v>
      </c>
      <c r="G3" s="160" t="s">
        <v>707</v>
      </c>
      <c r="H3" s="160" t="s">
        <v>327</v>
      </c>
      <c r="J3" s="160" t="s">
        <v>954</v>
      </c>
      <c r="K3" s="160" t="s">
        <v>533</v>
      </c>
    </row>
    <row r="4" spans="1:11" x14ac:dyDescent="0.25">
      <c r="A4" s="160" t="s">
        <v>562</v>
      </c>
      <c r="B4" s="160" t="s">
        <v>52</v>
      </c>
      <c r="D4" s="160" t="s">
        <v>689</v>
      </c>
      <c r="E4" s="160" t="s">
        <v>298</v>
      </c>
      <c r="G4" s="160" t="s">
        <v>633</v>
      </c>
      <c r="H4" s="160" t="s">
        <v>186</v>
      </c>
      <c r="J4" s="160" t="s">
        <v>951</v>
      </c>
      <c r="K4" s="160" t="s">
        <v>531</v>
      </c>
    </row>
    <row r="5" spans="1:11" x14ac:dyDescent="0.25">
      <c r="A5" s="160" t="s">
        <v>719</v>
      </c>
      <c r="B5" s="160" t="s">
        <v>343</v>
      </c>
      <c r="D5" s="160" t="s">
        <v>570</v>
      </c>
      <c r="E5" s="160" t="s">
        <v>68</v>
      </c>
      <c r="G5" s="160" t="s">
        <v>649</v>
      </c>
      <c r="H5" s="160" t="s">
        <v>218</v>
      </c>
      <c r="J5" s="160" t="s">
        <v>950</v>
      </c>
      <c r="K5" s="160" t="s">
        <v>517</v>
      </c>
    </row>
    <row r="6" spans="1:11" x14ac:dyDescent="0.25">
      <c r="A6" s="160" t="s">
        <v>642</v>
      </c>
      <c r="B6" s="160" t="s">
        <v>204</v>
      </c>
      <c r="D6" s="160" t="s">
        <v>667</v>
      </c>
      <c r="E6" s="160" t="s">
        <v>254</v>
      </c>
      <c r="G6" s="160" t="s">
        <v>552</v>
      </c>
      <c r="H6" s="160" t="s">
        <v>32</v>
      </c>
      <c r="J6" s="160" t="s">
        <v>956</v>
      </c>
      <c r="K6" s="160" t="s">
        <v>529</v>
      </c>
    </row>
    <row r="7" spans="1:11" x14ac:dyDescent="0.25">
      <c r="A7" s="160" t="s">
        <v>675</v>
      </c>
      <c r="B7" s="160" t="s">
        <v>272</v>
      </c>
      <c r="D7" s="160" t="s">
        <v>576</v>
      </c>
      <c r="E7" s="160" t="s">
        <v>80</v>
      </c>
      <c r="G7" s="160" t="s">
        <v>553</v>
      </c>
      <c r="H7" s="160" t="s">
        <v>34</v>
      </c>
      <c r="J7" s="160" t="s">
        <v>955</v>
      </c>
      <c r="K7" s="160" t="s">
        <v>535</v>
      </c>
    </row>
    <row r="8" spans="1:11" x14ac:dyDescent="0.25">
      <c r="A8" s="160" t="s">
        <v>571</v>
      </c>
      <c r="B8" s="160" t="s">
        <v>70</v>
      </c>
      <c r="D8" s="160" t="s">
        <v>604</v>
      </c>
      <c r="E8" s="160" t="s">
        <v>134</v>
      </c>
      <c r="G8" s="160" t="s">
        <v>555</v>
      </c>
      <c r="H8" s="160" t="s">
        <v>38</v>
      </c>
      <c r="J8" s="160" t="s">
        <v>946</v>
      </c>
      <c r="K8" s="160" t="s">
        <v>519</v>
      </c>
    </row>
    <row r="9" spans="1:11" x14ac:dyDescent="0.25">
      <c r="A9" s="160" t="s">
        <v>609</v>
      </c>
      <c r="B9" s="160" t="s">
        <v>142</v>
      </c>
      <c r="D9" s="160" t="s">
        <v>591</v>
      </c>
      <c r="E9" s="160" t="s">
        <v>110</v>
      </c>
      <c r="G9" s="160" t="s">
        <v>556</v>
      </c>
      <c r="H9" s="160" t="s">
        <v>40</v>
      </c>
      <c r="J9" s="160" t="s">
        <v>944</v>
      </c>
      <c r="K9" s="160" t="s">
        <v>525</v>
      </c>
    </row>
    <row r="10" spans="1:11" x14ac:dyDescent="0.25">
      <c r="A10" s="160" t="s">
        <v>577</v>
      </c>
      <c r="B10" s="160" t="s">
        <v>82</v>
      </c>
      <c r="D10" s="160" t="s">
        <v>578</v>
      </c>
      <c r="E10" s="160" t="s">
        <v>84</v>
      </c>
      <c r="G10" s="160" t="s">
        <v>715</v>
      </c>
      <c r="H10" s="160" t="s">
        <v>337</v>
      </c>
      <c r="J10" s="160" t="s">
        <v>945</v>
      </c>
      <c r="K10" s="160" t="s">
        <v>523</v>
      </c>
    </row>
    <row r="11" spans="1:11" x14ac:dyDescent="0.25">
      <c r="A11" s="160" t="s">
        <v>573</v>
      </c>
      <c r="B11" s="160" t="s">
        <v>74</v>
      </c>
      <c r="D11" s="160" t="s">
        <v>583</v>
      </c>
      <c r="E11" s="160" t="s">
        <v>94</v>
      </c>
      <c r="G11" s="160" t="s">
        <v>717</v>
      </c>
      <c r="H11" s="160" t="s">
        <v>339</v>
      </c>
      <c r="J11" s="160" t="s">
        <v>949</v>
      </c>
      <c r="K11" s="160" t="s">
        <v>521</v>
      </c>
    </row>
    <row r="12" spans="1:11" x14ac:dyDescent="0.25">
      <c r="A12" s="160" t="s">
        <v>686</v>
      </c>
      <c r="B12" s="160" t="s">
        <v>292</v>
      </c>
      <c r="D12" s="160" t="s">
        <v>722</v>
      </c>
      <c r="E12" s="160" t="s">
        <v>349</v>
      </c>
      <c r="G12" s="160" t="s">
        <v>803</v>
      </c>
      <c r="H12" s="160" t="s">
        <v>505</v>
      </c>
    </row>
    <row r="13" spans="1:11" x14ac:dyDescent="0.25">
      <c r="A13" s="160" t="s">
        <v>739</v>
      </c>
      <c r="B13" s="160" t="s">
        <v>383</v>
      </c>
      <c r="D13" s="160" t="s">
        <v>643</v>
      </c>
      <c r="E13" s="160" t="s">
        <v>206</v>
      </c>
      <c r="G13" s="160" t="s">
        <v>706</v>
      </c>
      <c r="H13" s="160" t="s">
        <v>325</v>
      </c>
    </row>
    <row r="14" spans="1:11" x14ac:dyDescent="0.25">
      <c r="A14" s="160" t="s">
        <v>605</v>
      </c>
      <c r="B14" s="160" t="s">
        <v>136</v>
      </c>
      <c r="D14" s="160" t="s">
        <v>606</v>
      </c>
      <c r="E14" s="160" t="s">
        <v>138</v>
      </c>
      <c r="G14" s="160" t="s">
        <v>736</v>
      </c>
      <c r="H14" s="160" t="s">
        <v>377</v>
      </c>
    </row>
    <row r="15" spans="1:11" x14ac:dyDescent="0.25">
      <c r="A15" s="160" t="s">
        <v>728</v>
      </c>
      <c r="B15" s="160" t="s">
        <v>361</v>
      </c>
      <c r="D15" s="160" t="s">
        <v>607</v>
      </c>
      <c r="E15" s="160" t="s">
        <v>140</v>
      </c>
      <c r="G15" s="160" t="s">
        <v>557</v>
      </c>
      <c r="H15" s="160" t="s">
        <v>42</v>
      </c>
    </row>
    <row r="16" spans="1:11" x14ac:dyDescent="0.25">
      <c r="A16" s="160" t="s">
        <v>772</v>
      </c>
      <c r="B16" s="160" t="s">
        <v>445</v>
      </c>
      <c r="D16" s="160" t="s">
        <v>614</v>
      </c>
      <c r="E16" s="160" t="s">
        <v>152</v>
      </c>
      <c r="G16" s="160" t="s">
        <v>791</v>
      </c>
      <c r="H16" s="160" t="s">
        <v>483</v>
      </c>
    </row>
    <row r="17" spans="1:8" x14ac:dyDescent="0.25">
      <c r="A17" s="160" t="s">
        <v>544</v>
      </c>
      <c r="B17" s="160" t="s">
        <v>18</v>
      </c>
      <c r="D17" s="160" t="s">
        <v>669</v>
      </c>
      <c r="E17" s="160" t="s">
        <v>260</v>
      </c>
      <c r="G17" s="160" t="s">
        <v>718</v>
      </c>
      <c r="H17" s="160" t="s">
        <v>341</v>
      </c>
    </row>
    <row r="18" spans="1:8" x14ac:dyDescent="0.25">
      <c r="A18" s="160" t="s">
        <v>584</v>
      </c>
      <c r="B18" s="160" t="s">
        <v>96</v>
      </c>
      <c r="D18" s="160" t="s">
        <v>611</v>
      </c>
      <c r="E18" s="160" t="s">
        <v>146</v>
      </c>
      <c r="G18" s="160" t="s">
        <v>720</v>
      </c>
      <c r="H18" s="160" t="s">
        <v>345</v>
      </c>
    </row>
    <row r="19" spans="1:8" x14ac:dyDescent="0.25">
      <c r="A19" s="160" t="s">
        <v>695</v>
      </c>
      <c r="B19" s="160" t="s">
        <v>308</v>
      </c>
      <c r="D19" s="160" t="s">
        <v>543</v>
      </c>
      <c r="E19" s="160" t="s">
        <v>16</v>
      </c>
      <c r="G19" s="160" t="s">
        <v>554</v>
      </c>
      <c r="H19" s="160" t="s">
        <v>36</v>
      </c>
    </row>
    <row r="20" spans="1:8" x14ac:dyDescent="0.25">
      <c r="A20" s="160" t="s">
        <v>690</v>
      </c>
      <c r="B20" s="160" t="s">
        <v>300</v>
      </c>
      <c r="D20" s="160" t="s">
        <v>598</v>
      </c>
      <c r="E20" s="160" t="s">
        <v>124</v>
      </c>
      <c r="G20" s="160" t="s">
        <v>549</v>
      </c>
      <c r="H20" s="160" t="s">
        <v>26</v>
      </c>
    </row>
    <row r="21" spans="1:8" x14ac:dyDescent="0.25">
      <c r="A21" s="160" t="s">
        <v>670</v>
      </c>
      <c r="B21" s="160" t="s">
        <v>262</v>
      </c>
      <c r="D21" s="160" t="s">
        <v>621</v>
      </c>
      <c r="E21" s="160" t="s">
        <v>166</v>
      </c>
      <c r="G21" s="160" t="s">
        <v>566</v>
      </c>
      <c r="H21" s="160" t="s">
        <v>60</v>
      </c>
    </row>
    <row r="22" spans="1:8" x14ac:dyDescent="0.25">
      <c r="A22" s="160" t="s">
        <v>568</v>
      </c>
      <c r="B22" s="160" t="s">
        <v>64</v>
      </c>
      <c r="D22" s="160" t="s">
        <v>741</v>
      </c>
      <c r="E22" s="160" t="s">
        <v>387</v>
      </c>
      <c r="G22" s="160" t="s">
        <v>721</v>
      </c>
      <c r="H22" s="160" t="s">
        <v>347</v>
      </c>
    </row>
    <row r="23" spans="1:8" x14ac:dyDescent="0.25">
      <c r="A23" s="160" t="s">
        <v>685</v>
      </c>
      <c r="B23" s="160" t="s">
        <v>290</v>
      </c>
      <c r="D23" s="160" t="s">
        <v>650</v>
      </c>
      <c r="E23" s="160" t="s">
        <v>220</v>
      </c>
      <c r="G23" s="160" t="s">
        <v>561</v>
      </c>
      <c r="H23" s="160" t="s">
        <v>50</v>
      </c>
    </row>
    <row r="24" spans="1:8" x14ac:dyDescent="0.25">
      <c r="A24" s="160" t="s">
        <v>682</v>
      </c>
      <c r="B24" s="160" t="s">
        <v>284</v>
      </c>
      <c r="D24" s="160" t="s">
        <v>684</v>
      </c>
      <c r="E24" s="160" t="s">
        <v>288</v>
      </c>
      <c r="G24" s="160" t="s">
        <v>639</v>
      </c>
      <c r="H24" s="160" t="s">
        <v>198</v>
      </c>
    </row>
    <row r="25" spans="1:8" x14ac:dyDescent="0.25">
      <c r="A25" s="160" t="s">
        <v>610</v>
      </c>
      <c r="B25" s="160" t="s">
        <v>144</v>
      </c>
      <c r="D25" s="160" t="s">
        <v>287</v>
      </c>
      <c r="E25" s="160" t="s">
        <v>286</v>
      </c>
      <c r="G25" s="160" t="s">
        <v>569</v>
      </c>
      <c r="H25" s="160" t="s">
        <v>66</v>
      </c>
    </row>
    <row r="26" spans="1:8" x14ac:dyDescent="0.25">
      <c r="A26" s="160" t="s">
        <v>612</v>
      </c>
      <c r="B26" s="160" t="s">
        <v>148</v>
      </c>
      <c r="D26" s="160" t="s">
        <v>680</v>
      </c>
      <c r="E26" s="160" t="s">
        <v>280</v>
      </c>
      <c r="G26" s="160" t="s">
        <v>574</v>
      </c>
      <c r="H26" s="160" t="s">
        <v>76</v>
      </c>
    </row>
    <row r="27" spans="1:8" x14ac:dyDescent="0.25">
      <c r="A27" s="160" t="s">
        <v>636</v>
      </c>
      <c r="B27" s="160" t="s">
        <v>192</v>
      </c>
      <c r="D27" s="160" t="s">
        <v>634</v>
      </c>
      <c r="E27" s="160" t="s">
        <v>188</v>
      </c>
      <c r="G27" s="160" t="s">
        <v>779</v>
      </c>
      <c r="H27" s="160" t="s">
        <v>459</v>
      </c>
    </row>
    <row r="28" spans="1:8" x14ac:dyDescent="0.25">
      <c r="A28" s="160" t="s">
        <v>740</v>
      </c>
      <c r="B28" s="160" t="s">
        <v>385</v>
      </c>
      <c r="D28" s="160" t="s">
        <v>259</v>
      </c>
      <c r="E28" s="160" t="s">
        <v>258</v>
      </c>
      <c r="G28" s="160" t="s">
        <v>782</v>
      </c>
      <c r="H28" s="160" t="s">
        <v>465</v>
      </c>
    </row>
    <row r="29" spans="1:8" x14ac:dyDescent="0.25">
      <c r="A29" s="160" t="s">
        <v>700</v>
      </c>
      <c r="B29" s="160" t="s">
        <v>316</v>
      </c>
      <c r="D29" s="160" t="s">
        <v>774</v>
      </c>
      <c r="E29" s="160" t="s">
        <v>449</v>
      </c>
      <c r="G29" s="160" t="s">
        <v>723</v>
      </c>
      <c r="H29" s="160" t="s">
        <v>351</v>
      </c>
    </row>
    <row r="30" spans="1:8" x14ac:dyDescent="0.25">
      <c r="A30" s="160" t="s">
        <v>692</v>
      </c>
      <c r="B30" s="160" t="s">
        <v>302</v>
      </c>
      <c r="D30" s="160" t="s">
        <v>645</v>
      </c>
      <c r="E30" s="160" t="s">
        <v>210</v>
      </c>
      <c r="G30" s="160" t="s">
        <v>551</v>
      </c>
      <c r="H30" s="160" t="s">
        <v>30</v>
      </c>
    </row>
    <row r="31" spans="1:8" x14ac:dyDescent="0.25">
      <c r="A31" s="160" t="s">
        <v>702</v>
      </c>
      <c r="B31" s="160" t="s">
        <v>318</v>
      </c>
      <c r="D31" s="160" t="s">
        <v>694</v>
      </c>
      <c r="E31" s="160" t="s">
        <v>306</v>
      </c>
      <c r="G31" s="160" t="s">
        <v>780</v>
      </c>
      <c r="H31" s="160" t="s">
        <v>461</v>
      </c>
    </row>
    <row r="32" spans="1:8" x14ac:dyDescent="0.25">
      <c r="A32" s="160" t="s">
        <v>599</v>
      </c>
      <c r="B32" s="160" t="s">
        <v>126</v>
      </c>
      <c r="D32" s="160" t="s">
        <v>653</v>
      </c>
      <c r="E32" s="160" t="s">
        <v>226</v>
      </c>
      <c r="G32" s="160" t="s">
        <v>808</v>
      </c>
      <c r="H32" s="160" t="s">
        <v>515</v>
      </c>
    </row>
    <row r="33" spans="1:8" x14ac:dyDescent="0.25">
      <c r="A33" s="160" t="s">
        <v>622</v>
      </c>
      <c r="B33" s="160" t="s">
        <v>168</v>
      </c>
      <c r="D33" s="160" t="s">
        <v>655</v>
      </c>
      <c r="E33" s="160" t="s">
        <v>230</v>
      </c>
      <c r="G33" s="160" t="s">
        <v>776</v>
      </c>
      <c r="H33" s="160" t="s">
        <v>453</v>
      </c>
    </row>
    <row r="34" spans="1:8" x14ac:dyDescent="0.25">
      <c r="A34" s="160" t="s">
        <v>678</v>
      </c>
      <c r="B34" s="160" t="s">
        <v>276</v>
      </c>
      <c r="D34" s="160" t="s">
        <v>662</v>
      </c>
      <c r="E34" s="160" t="s">
        <v>244</v>
      </c>
      <c r="G34" s="160" t="s">
        <v>725</v>
      </c>
      <c r="H34" s="160" t="s">
        <v>355</v>
      </c>
    </row>
    <row r="35" spans="1:8" x14ac:dyDescent="0.25">
      <c r="A35" s="160" t="s">
        <v>651</v>
      </c>
      <c r="B35" s="160" t="s">
        <v>222</v>
      </c>
      <c r="D35" s="160" t="s">
        <v>545</v>
      </c>
      <c r="E35" s="160" t="s">
        <v>20</v>
      </c>
      <c r="G35" s="160" t="s">
        <v>781</v>
      </c>
      <c r="H35" s="160" t="s">
        <v>463</v>
      </c>
    </row>
    <row r="36" spans="1:8" x14ac:dyDescent="0.25">
      <c r="A36" s="160" t="s">
        <v>792</v>
      </c>
      <c r="B36" s="160" t="s">
        <v>485</v>
      </c>
      <c r="D36" s="160" t="s">
        <v>770</v>
      </c>
      <c r="E36" s="160" t="s">
        <v>441</v>
      </c>
      <c r="G36" s="160" t="s">
        <v>600</v>
      </c>
      <c r="H36" s="160" t="s">
        <v>128</v>
      </c>
    </row>
    <row r="37" spans="1:8" x14ac:dyDescent="0.25">
      <c r="A37" s="160" t="s">
        <v>674</v>
      </c>
      <c r="B37" s="160" t="s">
        <v>270</v>
      </c>
      <c r="G37" s="160" t="s">
        <v>726</v>
      </c>
      <c r="H37" s="160" t="s">
        <v>357</v>
      </c>
    </row>
    <row r="38" spans="1:8" x14ac:dyDescent="0.25">
      <c r="A38" s="160" t="s">
        <v>615</v>
      </c>
      <c r="B38" s="160" t="s">
        <v>154</v>
      </c>
      <c r="G38" s="160" t="s">
        <v>771</v>
      </c>
      <c r="H38" s="160" t="s">
        <v>443</v>
      </c>
    </row>
    <row r="39" spans="1:8" x14ac:dyDescent="0.25">
      <c r="A39" s="160" t="s">
        <v>546</v>
      </c>
      <c r="B39" s="160" t="s">
        <v>22</v>
      </c>
      <c r="G39" s="160" t="s">
        <v>749</v>
      </c>
      <c r="H39" s="160" t="s">
        <v>401</v>
      </c>
    </row>
    <row r="40" spans="1:8" x14ac:dyDescent="0.25">
      <c r="A40" s="160" t="s">
        <v>635</v>
      </c>
      <c r="B40" s="160" t="s">
        <v>190</v>
      </c>
      <c r="G40" s="160" t="s">
        <v>579</v>
      </c>
      <c r="H40" s="160" t="s">
        <v>86</v>
      </c>
    </row>
    <row r="41" spans="1:8" x14ac:dyDescent="0.25">
      <c r="A41" s="160" t="s">
        <v>646</v>
      </c>
      <c r="B41" s="160" t="s">
        <v>212</v>
      </c>
      <c r="G41" s="160" t="s">
        <v>564</v>
      </c>
      <c r="H41" s="160" t="s">
        <v>56</v>
      </c>
    </row>
    <row r="42" spans="1:8" x14ac:dyDescent="0.25">
      <c r="A42" s="160" t="s">
        <v>668</v>
      </c>
      <c r="B42" s="160" t="s">
        <v>256</v>
      </c>
      <c r="G42" s="160" t="s">
        <v>677</v>
      </c>
      <c r="H42" s="160" t="s">
        <v>274</v>
      </c>
    </row>
    <row r="43" spans="1:8" x14ac:dyDescent="0.25">
      <c r="A43" s="160" t="s">
        <v>713</v>
      </c>
      <c r="B43" s="160" t="s">
        <v>335</v>
      </c>
      <c r="G43" s="160" t="s">
        <v>619</v>
      </c>
      <c r="H43" s="160" t="s">
        <v>162</v>
      </c>
    </row>
    <row r="44" spans="1:8" x14ac:dyDescent="0.25">
      <c r="A44" s="160" t="s">
        <v>654</v>
      </c>
      <c r="B44" s="160" t="s">
        <v>228</v>
      </c>
      <c r="G44" s="160" t="s">
        <v>661</v>
      </c>
      <c r="H44" s="160" t="s">
        <v>242</v>
      </c>
    </row>
    <row r="45" spans="1:8" x14ac:dyDescent="0.25">
      <c r="A45" s="160" t="s">
        <v>656</v>
      </c>
      <c r="B45" s="160" t="s">
        <v>232</v>
      </c>
      <c r="G45" s="160" t="s">
        <v>784</v>
      </c>
      <c r="H45" s="160" t="s">
        <v>469</v>
      </c>
    </row>
    <row r="46" spans="1:8" x14ac:dyDescent="0.25">
      <c r="A46" s="160" t="s">
        <v>769</v>
      </c>
      <c r="B46" s="160" t="s">
        <v>439</v>
      </c>
      <c r="G46" s="160" t="s">
        <v>787</v>
      </c>
      <c r="H46" s="160" t="s">
        <v>475</v>
      </c>
    </row>
    <row r="47" spans="1:8" x14ac:dyDescent="0.25">
      <c r="A47" s="160" t="s">
        <v>663</v>
      </c>
      <c r="B47" s="160" t="s">
        <v>246</v>
      </c>
      <c r="G47" s="160" t="s">
        <v>724</v>
      </c>
      <c r="H47" s="160" t="s">
        <v>353</v>
      </c>
    </row>
    <row r="48" spans="1:8" x14ac:dyDescent="0.25">
      <c r="A48" s="160" t="s">
        <v>665</v>
      </c>
      <c r="B48" s="160" t="s">
        <v>250</v>
      </c>
      <c r="G48" s="160" t="s">
        <v>581</v>
      </c>
      <c r="H48" s="160" t="s">
        <v>90</v>
      </c>
    </row>
    <row r="49" spans="7:8" x14ac:dyDescent="0.25">
      <c r="G49" s="160" t="s">
        <v>582</v>
      </c>
      <c r="H49" s="160" t="s">
        <v>92</v>
      </c>
    </row>
    <row r="50" spans="7:8" x14ac:dyDescent="0.25">
      <c r="G50" s="160" t="s">
        <v>647</v>
      </c>
      <c r="H50" s="160" t="s">
        <v>214</v>
      </c>
    </row>
    <row r="51" spans="7:8" x14ac:dyDescent="0.25">
      <c r="G51" s="160" t="s">
        <v>688</v>
      </c>
      <c r="H51" s="160" t="s">
        <v>296</v>
      </c>
    </row>
    <row r="52" spans="7:8" x14ac:dyDescent="0.25">
      <c r="G52" s="160" t="s">
        <v>735</v>
      </c>
      <c r="H52" s="160" t="s">
        <v>375</v>
      </c>
    </row>
    <row r="53" spans="7:8" x14ac:dyDescent="0.25">
      <c r="G53" s="160" t="s">
        <v>785</v>
      </c>
      <c r="H53" s="160" t="s">
        <v>471</v>
      </c>
    </row>
    <row r="54" spans="7:8" x14ac:dyDescent="0.25">
      <c r="G54" s="160" t="s">
        <v>727</v>
      </c>
      <c r="H54" s="160" t="s">
        <v>359</v>
      </c>
    </row>
    <row r="55" spans="7:8" x14ac:dyDescent="0.25">
      <c r="G55" s="160" t="s">
        <v>590</v>
      </c>
      <c r="H55" s="160" t="s">
        <v>108</v>
      </c>
    </row>
    <row r="56" spans="7:8" x14ac:dyDescent="0.25">
      <c r="G56" s="160" t="s">
        <v>729</v>
      </c>
      <c r="H56" s="160" t="s">
        <v>363</v>
      </c>
    </row>
    <row r="57" spans="7:8" x14ac:dyDescent="0.25">
      <c r="G57" s="160" t="s">
        <v>592</v>
      </c>
      <c r="H57" s="160" t="s">
        <v>112</v>
      </c>
    </row>
    <row r="58" spans="7:8" x14ac:dyDescent="0.25">
      <c r="G58" s="160" t="s">
        <v>679</v>
      </c>
      <c r="H58" s="160" t="s">
        <v>278</v>
      </c>
    </row>
    <row r="59" spans="7:8" x14ac:dyDescent="0.25">
      <c r="G59" s="160" t="s">
        <v>730</v>
      </c>
      <c r="H59" s="160" t="s">
        <v>365</v>
      </c>
    </row>
    <row r="60" spans="7:8" x14ac:dyDescent="0.25">
      <c r="G60" s="160" t="s">
        <v>807</v>
      </c>
      <c r="H60" s="160" t="s">
        <v>513</v>
      </c>
    </row>
    <row r="61" spans="7:8" x14ac:dyDescent="0.25">
      <c r="G61" s="160" t="s">
        <v>594</v>
      </c>
      <c r="H61" s="160" t="s">
        <v>116</v>
      </c>
    </row>
    <row r="62" spans="7:8" x14ac:dyDescent="0.25">
      <c r="G62" s="160" t="s">
        <v>567</v>
      </c>
      <c r="H62" s="160" t="s">
        <v>62</v>
      </c>
    </row>
    <row r="63" spans="7:8" x14ac:dyDescent="0.25">
      <c r="G63" s="160" t="s">
        <v>783</v>
      </c>
      <c r="H63" s="160" t="s">
        <v>467</v>
      </c>
    </row>
    <row r="64" spans="7:8" x14ac:dyDescent="0.25">
      <c r="G64" s="160" t="s">
        <v>659</v>
      </c>
      <c r="H64" s="160" t="s">
        <v>238</v>
      </c>
    </row>
    <row r="65" spans="7:8" x14ac:dyDescent="0.25">
      <c r="G65" s="160" t="s">
        <v>550</v>
      </c>
      <c r="H65" s="160" t="s">
        <v>28</v>
      </c>
    </row>
    <row r="66" spans="7:8" x14ac:dyDescent="0.25">
      <c r="G66" s="160" t="s">
        <v>616</v>
      </c>
      <c r="H66" s="160" t="s">
        <v>156</v>
      </c>
    </row>
    <row r="67" spans="7:8" x14ac:dyDescent="0.25">
      <c r="G67" s="160" t="s">
        <v>596</v>
      </c>
      <c r="H67" s="160" t="s">
        <v>120</v>
      </c>
    </row>
    <row r="68" spans="7:8" x14ac:dyDescent="0.25">
      <c r="G68" s="160" t="s">
        <v>733</v>
      </c>
      <c r="H68" s="160" t="s">
        <v>371</v>
      </c>
    </row>
    <row r="69" spans="7:8" x14ac:dyDescent="0.25">
      <c r="G69" s="160" t="s">
        <v>593</v>
      </c>
      <c r="H69" s="160" t="s">
        <v>114</v>
      </c>
    </row>
    <row r="70" spans="7:8" x14ac:dyDescent="0.25">
      <c r="G70" s="160" t="s">
        <v>671</v>
      </c>
      <c r="H70" s="160" t="s">
        <v>264</v>
      </c>
    </row>
    <row r="71" spans="7:8" x14ac:dyDescent="0.25">
      <c r="G71" s="160" t="s">
        <v>572</v>
      </c>
      <c r="H71" s="160" t="s">
        <v>72</v>
      </c>
    </row>
    <row r="72" spans="7:8" x14ac:dyDescent="0.25">
      <c r="G72" s="160" t="s">
        <v>737</v>
      </c>
      <c r="H72" s="160" t="s">
        <v>379</v>
      </c>
    </row>
    <row r="73" spans="7:8" x14ac:dyDescent="0.25">
      <c r="G73" s="160" t="s">
        <v>738</v>
      </c>
      <c r="H73" s="160" t="s">
        <v>381</v>
      </c>
    </row>
    <row r="74" spans="7:8" x14ac:dyDescent="0.25">
      <c r="G74" s="160" t="s">
        <v>788</v>
      </c>
      <c r="H74" s="160" t="s">
        <v>477</v>
      </c>
    </row>
    <row r="75" spans="7:8" x14ac:dyDescent="0.25">
      <c r="G75" s="160" t="s">
        <v>597</v>
      </c>
      <c r="H75" s="160" t="s">
        <v>122</v>
      </c>
    </row>
    <row r="76" spans="7:8" x14ac:dyDescent="0.25">
      <c r="G76" s="160" t="s">
        <v>703</v>
      </c>
      <c r="H76" s="160" t="s">
        <v>320</v>
      </c>
    </row>
    <row r="77" spans="7:8" x14ac:dyDescent="0.25">
      <c r="G77" s="160" t="s">
        <v>681</v>
      </c>
      <c r="H77" s="160" t="s">
        <v>282</v>
      </c>
    </row>
    <row r="78" spans="7:8" x14ac:dyDescent="0.25">
      <c r="G78" s="160" t="s">
        <v>710</v>
      </c>
      <c r="H78" s="160" t="s">
        <v>333</v>
      </c>
    </row>
    <row r="79" spans="7:8" x14ac:dyDescent="0.25">
      <c r="G79" s="160" t="s">
        <v>672</v>
      </c>
      <c r="H79" s="160" t="s">
        <v>266</v>
      </c>
    </row>
    <row r="80" spans="7:8" x14ac:dyDescent="0.25">
      <c r="G80" s="160" t="s">
        <v>575</v>
      </c>
      <c r="H80" s="160" t="s">
        <v>78</v>
      </c>
    </row>
    <row r="81" spans="7:8" x14ac:dyDescent="0.25">
      <c r="G81" s="160" t="s">
        <v>602</v>
      </c>
      <c r="H81" s="160" t="s">
        <v>132</v>
      </c>
    </row>
    <row r="82" spans="7:8" x14ac:dyDescent="0.25">
      <c r="G82" s="160" t="s">
        <v>742</v>
      </c>
      <c r="H82" s="160" t="s">
        <v>389</v>
      </c>
    </row>
    <row r="83" spans="7:8" x14ac:dyDescent="0.25">
      <c r="G83" s="160" t="s">
        <v>743</v>
      </c>
      <c r="H83" s="160" t="s">
        <v>391</v>
      </c>
    </row>
    <row r="84" spans="7:8" x14ac:dyDescent="0.25">
      <c r="G84" s="160" t="s">
        <v>693</v>
      </c>
      <c r="H84" s="160" t="s">
        <v>304</v>
      </c>
    </row>
    <row r="85" spans="7:8" x14ac:dyDescent="0.25">
      <c r="G85" s="160" t="s">
        <v>744</v>
      </c>
      <c r="H85" s="160" t="s">
        <v>393</v>
      </c>
    </row>
    <row r="86" spans="7:8" x14ac:dyDescent="0.25">
      <c r="G86" s="160" t="s">
        <v>745</v>
      </c>
      <c r="H86" s="160" t="s">
        <v>395</v>
      </c>
    </row>
    <row r="87" spans="7:8" x14ac:dyDescent="0.25">
      <c r="G87" s="160" t="s">
        <v>746</v>
      </c>
      <c r="H87" s="160" t="s">
        <v>397</v>
      </c>
    </row>
    <row r="88" spans="7:8" x14ac:dyDescent="0.25">
      <c r="G88" s="160" t="s">
        <v>580</v>
      </c>
      <c r="H88" s="160" t="s">
        <v>88</v>
      </c>
    </row>
    <row r="89" spans="7:8" x14ac:dyDescent="0.25">
      <c r="G89" s="160" t="s">
        <v>805</v>
      </c>
      <c r="H89" s="160" t="s">
        <v>509</v>
      </c>
    </row>
    <row r="90" spans="7:8" x14ac:dyDescent="0.25">
      <c r="G90" s="160" t="s">
        <v>613</v>
      </c>
      <c r="H90" s="160" t="s">
        <v>150</v>
      </c>
    </row>
    <row r="91" spans="7:8" x14ac:dyDescent="0.25">
      <c r="G91" s="160" t="s">
        <v>789</v>
      </c>
      <c r="H91" s="160" t="s">
        <v>479</v>
      </c>
    </row>
    <row r="92" spans="7:8" x14ac:dyDescent="0.25">
      <c r="G92" s="160" t="s">
        <v>755</v>
      </c>
      <c r="H92" s="160" t="s">
        <v>413</v>
      </c>
    </row>
    <row r="93" spans="7:8" x14ac:dyDescent="0.25">
      <c r="G93" s="160" t="s">
        <v>617</v>
      </c>
      <c r="H93" s="160" t="s">
        <v>158</v>
      </c>
    </row>
    <row r="94" spans="7:8" x14ac:dyDescent="0.25">
      <c r="G94" s="160" t="s">
        <v>790</v>
      </c>
      <c r="H94" s="160" t="s">
        <v>481</v>
      </c>
    </row>
    <row r="95" spans="7:8" x14ac:dyDescent="0.25">
      <c r="G95" s="160" t="s">
        <v>748</v>
      </c>
      <c r="H95" s="160" t="s">
        <v>399</v>
      </c>
    </row>
    <row r="96" spans="7:8" x14ac:dyDescent="0.25">
      <c r="G96" s="160" t="s">
        <v>587</v>
      </c>
      <c r="H96" s="160" t="s">
        <v>102</v>
      </c>
    </row>
    <row r="97" spans="7:8" x14ac:dyDescent="0.25">
      <c r="G97" s="160" t="s">
        <v>618</v>
      </c>
      <c r="H97" s="160" t="s">
        <v>160</v>
      </c>
    </row>
    <row r="98" spans="7:8" x14ac:dyDescent="0.25">
      <c r="G98" s="160" t="s">
        <v>750</v>
      </c>
      <c r="H98" s="160" t="s">
        <v>403</v>
      </c>
    </row>
    <row r="99" spans="7:8" x14ac:dyDescent="0.25">
      <c r="G99" s="160" t="s">
        <v>664</v>
      </c>
      <c r="H99" s="160" t="s">
        <v>248</v>
      </c>
    </row>
    <row r="100" spans="7:8" x14ac:dyDescent="0.25">
      <c r="G100" s="160" t="s">
        <v>709</v>
      </c>
      <c r="H100" s="160" t="s">
        <v>331</v>
      </c>
    </row>
    <row r="101" spans="7:8" x14ac:dyDescent="0.25">
      <c r="G101" s="160" t="s">
        <v>705</v>
      </c>
      <c r="H101" s="160" t="s">
        <v>324</v>
      </c>
    </row>
    <row r="102" spans="7:8" x14ac:dyDescent="0.25">
      <c r="G102" s="160" t="s">
        <v>752</v>
      </c>
      <c r="H102" s="160" t="s">
        <v>407</v>
      </c>
    </row>
    <row r="103" spans="7:8" x14ac:dyDescent="0.25">
      <c r="G103" s="160" t="s">
        <v>623</v>
      </c>
      <c r="H103" s="160" t="s">
        <v>170</v>
      </c>
    </row>
    <row r="104" spans="7:8" x14ac:dyDescent="0.25">
      <c r="G104" s="160" t="s">
        <v>767</v>
      </c>
      <c r="H104" s="160" t="s">
        <v>435</v>
      </c>
    </row>
    <row r="105" spans="7:8" x14ac:dyDescent="0.25">
      <c r="G105" s="160" t="s">
        <v>753</v>
      </c>
      <c r="H105" s="160" t="s">
        <v>409</v>
      </c>
    </row>
    <row r="106" spans="7:8" x14ac:dyDescent="0.25">
      <c r="G106" s="160" t="s">
        <v>560</v>
      </c>
      <c r="H106" s="160" t="s">
        <v>48</v>
      </c>
    </row>
    <row r="107" spans="7:8" x14ac:dyDescent="0.25">
      <c r="G107" s="160" t="s">
        <v>625</v>
      </c>
      <c r="H107" s="160" t="s">
        <v>172</v>
      </c>
    </row>
    <row r="108" spans="7:8" x14ac:dyDescent="0.25">
      <c r="G108" s="160" t="s">
        <v>558</v>
      </c>
      <c r="H108" s="160" t="s">
        <v>44</v>
      </c>
    </row>
    <row r="109" spans="7:8" x14ac:dyDescent="0.25">
      <c r="G109" s="160" t="s">
        <v>627</v>
      </c>
      <c r="H109" s="160" t="s">
        <v>174</v>
      </c>
    </row>
    <row r="110" spans="7:8" x14ac:dyDescent="0.25">
      <c r="G110" s="160" t="s">
        <v>698</v>
      </c>
      <c r="H110" s="160" t="s">
        <v>312</v>
      </c>
    </row>
    <row r="111" spans="7:8" x14ac:dyDescent="0.25">
      <c r="G111" s="160" t="s">
        <v>754</v>
      </c>
      <c r="H111" s="160" t="s">
        <v>411</v>
      </c>
    </row>
    <row r="112" spans="7:8" x14ac:dyDescent="0.25">
      <c r="G112" s="160" t="s">
        <v>756</v>
      </c>
      <c r="H112" s="160" t="s">
        <v>415</v>
      </c>
    </row>
    <row r="113" spans="7:8" x14ac:dyDescent="0.25">
      <c r="G113" s="160" t="s">
        <v>629</v>
      </c>
      <c r="H113" s="160" t="s">
        <v>178</v>
      </c>
    </row>
    <row r="114" spans="7:8" x14ac:dyDescent="0.25">
      <c r="G114" s="160" t="s">
        <v>595</v>
      </c>
      <c r="H114" s="160" t="s">
        <v>118</v>
      </c>
    </row>
    <row r="115" spans="7:8" x14ac:dyDescent="0.25">
      <c r="G115" s="160" t="s">
        <v>638</v>
      </c>
      <c r="H115" s="160" t="s">
        <v>196</v>
      </c>
    </row>
    <row r="116" spans="7:8" x14ac:dyDescent="0.25">
      <c r="G116" s="160" t="s">
        <v>632</v>
      </c>
      <c r="H116" s="160" t="s">
        <v>184</v>
      </c>
    </row>
    <row r="117" spans="7:8" x14ac:dyDescent="0.25">
      <c r="G117" s="160" t="s">
        <v>630</v>
      </c>
      <c r="H117" s="160" t="s">
        <v>180</v>
      </c>
    </row>
    <row r="118" spans="7:8" x14ac:dyDescent="0.25">
      <c r="G118" s="160" t="s">
        <v>666</v>
      </c>
      <c r="H118" s="160" t="s">
        <v>252</v>
      </c>
    </row>
    <row r="119" spans="7:8" x14ac:dyDescent="0.25">
      <c r="G119" s="160" t="s">
        <v>757</v>
      </c>
      <c r="H119" s="160" t="s">
        <v>417</v>
      </c>
    </row>
    <row r="120" spans="7:8" x14ac:dyDescent="0.25">
      <c r="G120" s="160" t="s">
        <v>601</v>
      </c>
      <c r="H120" s="160" t="s">
        <v>130</v>
      </c>
    </row>
    <row r="121" spans="7:8" x14ac:dyDescent="0.25">
      <c r="G121" s="160" t="s">
        <v>793</v>
      </c>
      <c r="H121" s="160" t="s">
        <v>487</v>
      </c>
    </row>
    <row r="122" spans="7:8" x14ac:dyDescent="0.25">
      <c r="G122" s="160" t="s">
        <v>631</v>
      </c>
      <c r="H122" s="160" t="s">
        <v>182</v>
      </c>
    </row>
    <row r="123" spans="7:8" x14ac:dyDescent="0.25">
      <c r="G123" s="160" t="s">
        <v>708</v>
      </c>
      <c r="H123" s="160" t="s">
        <v>329</v>
      </c>
    </row>
    <row r="124" spans="7:8" x14ac:dyDescent="0.25">
      <c r="G124" s="160" t="s">
        <v>588</v>
      </c>
      <c r="H124" s="160" t="s">
        <v>104</v>
      </c>
    </row>
    <row r="125" spans="7:8" x14ac:dyDescent="0.25">
      <c r="G125" s="160" t="s">
        <v>804</v>
      </c>
      <c r="H125" s="160" t="s">
        <v>507</v>
      </c>
    </row>
    <row r="126" spans="7:8" x14ac:dyDescent="0.25">
      <c r="G126" s="160" t="s">
        <v>589</v>
      </c>
      <c r="H126" s="160" t="s">
        <v>106</v>
      </c>
    </row>
    <row r="127" spans="7:8" x14ac:dyDescent="0.25">
      <c r="G127" s="160" t="s">
        <v>758</v>
      </c>
      <c r="H127" s="160" t="s">
        <v>419</v>
      </c>
    </row>
    <row r="128" spans="7:8" x14ac:dyDescent="0.25">
      <c r="G128" s="160" t="s">
        <v>759</v>
      </c>
      <c r="H128" s="160" t="s">
        <v>421</v>
      </c>
    </row>
    <row r="129" spans="7:8" x14ac:dyDescent="0.25">
      <c r="G129" s="160" t="s">
        <v>760</v>
      </c>
      <c r="H129" s="160" t="s">
        <v>423</v>
      </c>
    </row>
    <row r="130" spans="7:8" x14ac:dyDescent="0.25">
      <c r="G130" s="160" t="s">
        <v>734</v>
      </c>
      <c r="H130" s="160" t="s">
        <v>373</v>
      </c>
    </row>
    <row r="131" spans="7:8" x14ac:dyDescent="0.25">
      <c r="G131" s="160" t="s">
        <v>637</v>
      </c>
      <c r="H131" s="160" t="s">
        <v>194</v>
      </c>
    </row>
    <row r="132" spans="7:8" x14ac:dyDescent="0.25">
      <c r="G132" s="160" t="s">
        <v>802</v>
      </c>
      <c r="H132" s="160" t="s">
        <v>503</v>
      </c>
    </row>
    <row r="133" spans="7:8" x14ac:dyDescent="0.25">
      <c r="G133" s="160" t="s">
        <v>640</v>
      </c>
      <c r="H133" s="160" t="s">
        <v>200</v>
      </c>
    </row>
    <row r="134" spans="7:8" x14ac:dyDescent="0.25">
      <c r="G134" s="160" t="s">
        <v>699</v>
      </c>
      <c r="H134" s="160" t="s">
        <v>314</v>
      </c>
    </row>
    <row r="135" spans="7:8" x14ac:dyDescent="0.25">
      <c r="G135" s="160" t="s">
        <v>751</v>
      </c>
      <c r="H135" s="160" t="s">
        <v>405</v>
      </c>
    </row>
    <row r="136" spans="7:8" x14ac:dyDescent="0.25">
      <c r="G136" s="160" t="s">
        <v>644</v>
      </c>
      <c r="H136" s="160" t="s">
        <v>208</v>
      </c>
    </row>
    <row r="137" spans="7:8" x14ac:dyDescent="0.25">
      <c r="G137" s="160" t="s">
        <v>798</v>
      </c>
      <c r="H137" s="160" t="s">
        <v>495</v>
      </c>
    </row>
    <row r="138" spans="7:8" x14ac:dyDescent="0.25">
      <c r="G138" s="160" t="s">
        <v>732</v>
      </c>
      <c r="H138" s="160" t="s">
        <v>369</v>
      </c>
    </row>
    <row r="139" spans="7:8" x14ac:dyDescent="0.25">
      <c r="G139" s="160" t="s">
        <v>778</v>
      </c>
      <c r="H139" s="160" t="s">
        <v>457</v>
      </c>
    </row>
    <row r="140" spans="7:8" x14ac:dyDescent="0.25">
      <c r="G140" s="160" t="s">
        <v>801</v>
      </c>
      <c r="H140" s="160" t="s">
        <v>501</v>
      </c>
    </row>
    <row r="141" spans="7:8" x14ac:dyDescent="0.25">
      <c r="G141" s="160" t="s">
        <v>731</v>
      </c>
      <c r="H141" s="160" t="s">
        <v>367</v>
      </c>
    </row>
    <row r="142" spans="7:8" x14ac:dyDescent="0.25">
      <c r="G142" s="160" t="s">
        <v>797</v>
      </c>
      <c r="H142" s="160" t="s">
        <v>493</v>
      </c>
    </row>
    <row r="143" spans="7:8" x14ac:dyDescent="0.25">
      <c r="G143" s="160" t="s">
        <v>762</v>
      </c>
      <c r="H143" s="160" t="s">
        <v>427</v>
      </c>
    </row>
    <row r="144" spans="7:8" x14ac:dyDescent="0.25">
      <c r="G144" s="160" t="s">
        <v>761</v>
      </c>
      <c r="H144" s="160" t="s">
        <v>425</v>
      </c>
    </row>
    <row r="145" spans="7:8" x14ac:dyDescent="0.25">
      <c r="G145" s="160" t="s">
        <v>763</v>
      </c>
      <c r="H145" s="160" t="s">
        <v>429</v>
      </c>
    </row>
    <row r="146" spans="7:8" x14ac:dyDescent="0.25">
      <c r="G146" s="160" t="s">
        <v>652</v>
      </c>
      <c r="H146" s="160" t="s">
        <v>224</v>
      </c>
    </row>
    <row r="147" spans="7:8" x14ac:dyDescent="0.25">
      <c r="G147" s="160" t="s">
        <v>704</v>
      </c>
      <c r="H147" s="160" t="s">
        <v>322</v>
      </c>
    </row>
    <row r="148" spans="7:8" x14ac:dyDescent="0.25">
      <c r="G148" s="160" t="s">
        <v>641</v>
      </c>
      <c r="H148" s="160" t="s">
        <v>202</v>
      </c>
    </row>
    <row r="149" spans="7:8" x14ac:dyDescent="0.25">
      <c r="G149" s="160" t="s">
        <v>764</v>
      </c>
      <c r="H149" s="160" t="s">
        <v>431</v>
      </c>
    </row>
    <row r="150" spans="7:8" x14ac:dyDescent="0.25">
      <c r="G150" s="160" t="s">
        <v>765</v>
      </c>
      <c r="H150" s="160" t="s">
        <v>433</v>
      </c>
    </row>
    <row r="151" spans="7:8" x14ac:dyDescent="0.25">
      <c r="G151" s="160" t="s">
        <v>648</v>
      </c>
      <c r="H151" s="160" t="s">
        <v>216</v>
      </c>
    </row>
    <row r="152" spans="7:8" x14ac:dyDescent="0.25">
      <c r="G152" s="160" t="s">
        <v>548</v>
      </c>
      <c r="H152" s="160" t="s">
        <v>24</v>
      </c>
    </row>
    <row r="153" spans="7:8" x14ac:dyDescent="0.25">
      <c r="G153" s="160" t="s">
        <v>794</v>
      </c>
      <c r="H153" s="160" t="s">
        <v>489</v>
      </c>
    </row>
    <row r="154" spans="7:8" x14ac:dyDescent="0.25">
      <c r="G154" s="160" t="s">
        <v>620</v>
      </c>
      <c r="H154" s="160" t="s">
        <v>164</v>
      </c>
    </row>
    <row r="155" spans="7:8" x14ac:dyDescent="0.25">
      <c r="G155" s="160" t="s">
        <v>777</v>
      </c>
      <c r="H155" s="160" t="s">
        <v>455</v>
      </c>
    </row>
    <row r="156" spans="7:8" x14ac:dyDescent="0.25">
      <c r="G156" s="160" t="s">
        <v>806</v>
      </c>
      <c r="H156" s="160" t="s">
        <v>511</v>
      </c>
    </row>
    <row r="157" spans="7:8" x14ac:dyDescent="0.25">
      <c r="G157" s="160" t="s">
        <v>773</v>
      </c>
      <c r="H157" s="160" t="s">
        <v>447</v>
      </c>
    </row>
    <row r="158" spans="7:8" x14ac:dyDescent="0.25">
      <c r="G158" s="160" t="s">
        <v>786</v>
      </c>
      <c r="H158" s="160" t="s">
        <v>473</v>
      </c>
    </row>
    <row r="159" spans="7:8" x14ac:dyDescent="0.25">
      <c r="G159" s="160" t="s">
        <v>628</v>
      </c>
      <c r="H159" s="160" t="s">
        <v>176</v>
      </c>
    </row>
    <row r="160" spans="7:8" x14ac:dyDescent="0.25">
      <c r="G160" s="160" t="s">
        <v>799</v>
      </c>
      <c r="H160" s="160" t="s">
        <v>497</v>
      </c>
    </row>
    <row r="161" spans="7:8" x14ac:dyDescent="0.25">
      <c r="G161" s="160" t="s">
        <v>657</v>
      </c>
      <c r="H161" s="160" t="s">
        <v>234</v>
      </c>
    </row>
    <row r="162" spans="7:8" x14ac:dyDescent="0.25">
      <c r="G162" s="160" t="s">
        <v>559</v>
      </c>
      <c r="H162" s="160" t="s">
        <v>46</v>
      </c>
    </row>
    <row r="163" spans="7:8" x14ac:dyDescent="0.25">
      <c r="G163" s="160" t="s">
        <v>796</v>
      </c>
      <c r="H163" s="160" t="s">
        <v>491</v>
      </c>
    </row>
    <row r="164" spans="7:8" x14ac:dyDescent="0.25">
      <c r="G164" s="160" t="s">
        <v>658</v>
      </c>
      <c r="H164" s="160" t="s">
        <v>236</v>
      </c>
    </row>
    <row r="165" spans="7:8" x14ac:dyDescent="0.25">
      <c r="G165" s="160" t="s">
        <v>660</v>
      </c>
      <c r="H165" s="160" t="s">
        <v>240</v>
      </c>
    </row>
    <row r="166" spans="7:8" x14ac:dyDescent="0.25">
      <c r="G166" s="160" t="s">
        <v>565</v>
      </c>
      <c r="H166" s="160" t="s">
        <v>58</v>
      </c>
    </row>
    <row r="167" spans="7:8" x14ac:dyDescent="0.25">
      <c r="G167" s="160" t="s">
        <v>585</v>
      </c>
      <c r="H167" s="160" t="s">
        <v>98</v>
      </c>
    </row>
    <row r="168" spans="7:8" x14ac:dyDescent="0.25">
      <c r="G168" s="160" t="s">
        <v>696</v>
      </c>
      <c r="H168" s="160" t="s">
        <v>310</v>
      </c>
    </row>
    <row r="169" spans="7:8" x14ac:dyDescent="0.25">
      <c r="G169" s="160" t="s">
        <v>768</v>
      </c>
      <c r="H169" s="160" t="s">
        <v>437</v>
      </c>
    </row>
    <row r="170" spans="7:8" x14ac:dyDescent="0.25">
      <c r="G170" s="160" t="s">
        <v>800</v>
      </c>
      <c r="H170" s="160" t="s">
        <v>499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38"/>
  <sheetViews>
    <sheetView showGridLines="0" tabSelected="1" topLeftCell="A10" zoomScaleNormal="100" workbookViewId="0">
      <selection activeCell="G5" sqref="G5"/>
    </sheetView>
  </sheetViews>
  <sheetFormatPr defaultRowHeight="15" x14ac:dyDescent="0.25"/>
  <cols>
    <col min="1" max="1" width="9.140625" style="21"/>
    <col min="2" max="2" width="16.7109375" style="21" customWidth="1"/>
    <col min="3" max="3" width="6.28515625" style="21" customWidth="1"/>
    <col min="4" max="4" width="18.5703125" style="21" hidden="1" customWidth="1"/>
    <col min="5" max="5" width="11.42578125" style="21" customWidth="1"/>
    <col min="6" max="6" width="39.85546875" style="21" customWidth="1"/>
    <col min="7" max="7" width="15.7109375" style="21" customWidth="1"/>
    <col min="8" max="8" width="15.28515625" style="21" customWidth="1"/>
    <col min="9" max="9" width="9.28515625" style="21" customWidth="1"/>
    <col min="10" max="10" width="5.5703125" style="21" customWidth="1"/>
    <col min="11" max="11" width="9.28515625" style="3" customWidth="1"/>
    <col min="12" max="12" width="5.5703125" style="120" hidden="1" customWidth="1"/>
    <col min="13" max="13" width="29.140625" style="21" customWidth="1"/>
    <col min="14" max="14" width="16.140625" style="21" customWidth="1"/>
    <col min="15" max="16384" width="9.140625" style="21"/>
  </cols>
  <sheetData>
    <row r="1" spans="1:14" ht="18.75" x14ac:dyDescent="0.3">
      <c r="A1" s="171" t="str">
        <f>'Information page'!A1</f>
        <v>Schools Benchmarking 2022-23</v>
      </c>
      <c r="B1" s="171"/>
      <c r="C1" s="171"/>
      <c r="D1" s="171"/>
      <c r="E1" s="171"/>
      <c r="F1" s="171"/>
      <c r="G1" s="171"/>
      <c r="H1" s="171"/>
      <c r="I1" s="171"/>
      <c r="J1" s="171"/>
      <c r="K1" s="171"/>
      <c r="L1" s="148"/>
      <c r="M1" s="149" t="s">
        <v>958</v>
      </c>
      <c r="N1" s="36"/>
    </row>
    <row r="2" spans="1:14" ht="9" customHeight="1" x14ac:dyDescent="0.25">
      <c r="A2" s="38"/>
      <c r="B2" s="39"/>
      <c r="C2" s="39"/>
      <c r="D2" s="39"/>
      <c r="E2" s="39"/>
      <c r="F2" s="39"/>
      <c r="G2" s="39"/>
      <c r="H2" s="39"/>
      <c r="I2" s="39"/>
      <c r="J2" s="39"/>
      <c r="K2" s="39"/>
      <c r="L2" s="146"/>
      <c r="M2" s="26"/>
      <c r="N2" s="26"/>
    </row>
    <row r="3" spans="1:14" ht="14.25" customHeight="1" x14ac:dyDescent="0.25">
      <c r="A3" s="38"/>
      <c r="B3" s="38"/>
      <c r="C3" s="38"/>
      <c r="D3" s="27">
        <f>'Information page'!B4</f>
        <v>0</v>
      </c>
      <c r="E3" s="38"/>
      <c r="F3" s="40">
        <f>B50</f>
        <v>0</v>
      </c>
      <c r="G3" s="38"/>
      <c r="H3" s="38"/>
      <c r="I3" s="38"/>
      <c r="J3" s="38"/>
      <c r="K3" s="41"/>
      <c r="M3" s="21" t="str">
        <f>G5</f>
        <v>Admin</v>
      </c>
    </row>
    <row r="4" spans="1:14" ht="10.5" customHeight="1" x14ac:dyDescent="0.25">
      <c r="A4" s="38"/>
      <c r="B4" s="38"/>
      <c r="C4" s="38"/>
      <c r="D4" s="38"/>
      <c r="E4" s="38"/>
      <c r="F4" s="38"/>
      <c r="G4" s="38"/>
      <c r="H4" s="38"/>
      <c r="I4" s="38"/>
      <c r="J4" s="38"/>
      <c r="K4" s="41"/>
    </row>
    <row r="5" spans="1:14" x14ac:dyDescent="0.25">
      <c r="A5" s="38"/>
      <c r="B5" s="38"/>
      <c r="C5" s="38"/>
      <c r="D5" s="38"/>
      <c r="E5" s="38"/>
      <c r="F5" s="42" t="s">
        <v>832</v>
      </c>
      <c r="G5" s="37" t="s">
        <v>2</v>
      </c>
      <c r="H5" s="38"/>
      <c r="I5" s="38"/>
      <c r="J5" s="38"/>
      <c r="K5" s="41"/>
      <c r="L5" s="120" t="str">
        <f>M3</f>
        <v>Admin</v>
      </c>
      <c r="M5" s="21" t="str">
        <f t="shared" ref="M5:M23" si="0">IF(ISNA(VLOOKUP(L5,gl,2,FALSE))," ",(VLOOKUP(L5,gl,2,FALSE)))</f>
        <v xml:space="preserve">   110900  General Basic Pay</v>
      </c>
    </row>
    <row r="6" spans="1:14" x14ac:dyDescent="0.25">
      <c r="A6" s="38"/>
      <c r="B6" s="38"/>
      <c r="C6" s="38"/>
      <c r="D6" s="38"/>
      <c r="E6" s="38"/>
      <c r="F6" s="42"/>
      <c r="G6" s="57"/>
      <c r="H6" s="38"/>
      <c r="I6" s="38"/>
      <c r="J6" s="38"/>
      <c r="K6" s="41"/>
      <c r="L6" s="120" t="str">
        <f>L5&amp;"1"</f>
        <v>Admin1</v>
      </c>
      <c r="M6" s="145" t="str">
        <f t="shared" si="0"/>
        <v xml:space="preserve">   110901  General Nat Ins</v>
      </c>
    </row>
    <row r="7" spans="1:14" x14ac:dyDescent="0.25">
      <c r="A7" s="38"/>
      <c r="B7" s="38"/>
      <c r="C7" s="38"/>
      <c r="D7" s="38"/>
      <c r="E7" s="38"/>
      <c r="F7" s="42" t="s">
        <v>837</v>
      </c>
      <c r="G7" s="37" t="s">
        <v>834</v>
      </c>
      <c r="H7" s="38"/>
      <c r="I7" s="38"/>
      <c r="J7" s="38"/>
      <c r="K7" s="41"/>
      <c r="L7" s="120" t="str">
        <f>L5&amp;"2"</f>
        <v>Admin2</v>
      </c>
      <c r="M7" s="145" t="str">
        <f t="shared" si="0"/>
        <v xml:space="preserve">   110902  General Pension</v>
      </c>
    </row>
    <row r="8" spans="1:14" x14ac:dyDescent="0.25">
      <c r="A8" s="38"/>
      <c r="B8" s="38"/>
      <c r="C8" s="38"/>
      <c r="D8" s="38"/>
      <c r="E8" s="38"/>
      <c r="F8" s="38"/>
      <c r="G8" s="38"/>
      <c r="H8" s="38"/>
      <c r="I8" s="38"/>
      <c r="J8" s="38"/>
      <c r="K8" s="41"/>
      <c r="L8" s="120" t="str">
        <f>L5&amp;"3"</f>
        <v>Admin3</v>
      </c>
      <c r="M8" s="145" t="str">
        <f t="shared" si="0"/>
        <v xml:space="preserve">   110905  General Overtime</v>
      </c>
    </row>
    <row r="9" spans="1:14" x14ac:dyDescent="0.25">
      <c r="A9" s="38"/>
      <c r="B9" s="202" t="str">
        <f>G5&amp;" Cost "&amp;D68</f>
        <v>Admin Cost per pupil (£)</v>
      </c>
      <c r="C9" s="202"/>
      <c r="D9" s="202"/>
      <c r="E9" s="202"/>
      <c r="F9" s="202"/>
      <c r="G9" s="202"/>
      <c r="H9" s="202"/>
      <c r="I9" s="202"/>
      <c r="J9" s="202"/>
      <c r="K9" s="41"/>
      <c r="L9" s="120" t="str">
        <f>L5&amp;"4"</f>
        <v>Admin4</v>
      </c>
      <c r="M9" s="145" t="str">
        <f t="shared" si="0"/>
        <v xml:space="preserve">   110910  General Sick</v>
      </c>
    </row>
    <row r="10" spans="1:14" x14ac:dyDescent="0.25">
      <c r="A10" s="38"/>
      <c r="B10" s="38"/>
      <c r="C10" s="38"/>
      <c r="D10" s="38"/>
      <c r="E10" s="38"/>
      <c r="F10" s="38"/>
      <c r="G10" s="38"/>
      <c r="H10" s="38"/>
      <c r="I10" s="38"/>
      <c r="J10" s="38"/>
      <c r="K10" s="41"/>
      <c r="L10" s="120" t="str">
        <f>L5&amp;"5"</f>
        <v>Admin5</v>
      </c>
      <c r="M10" s="145" t="str">
        <f t="shared" si="0"/>
        <v xml:space="preserve">   110915  General Allowances</v>
      </c>
    </row>
    <row r="11" spans="1:14" x14ac:dyDescent="0.25">
      <c r="A11" s="38"/>
      <c r="B11" s="38"/>
      <c r="C11" s="38"/>
      <c r="D11" s="38"/>
      <c r="E11" s="38"/>
      <c r="F11" s="38"/>
      <c r="G11" s="38"/>
      <c r="H11" s="38"/>
      <c r="I11" s="38"/>
      <c r="J11" s="38"/>
      <c r="K11" s="41"/>
      <c r="L11" s="120" t="str">
        <f>L5&amp;"6"</f>
        <v>Admin6</v>
      </c>
      <c r="M11" s="145" t="str">
        <f t="shared" si="0"/>
        <v xml:space="preserve">   112500  Gen - Non SS BP</v>
      </c>
    </row>
    <row r="12" spans="1:14" x14ac:dyDescent="0.25">
      <c r="A12" s="38"/>
      <c r="B12" s="38"/>
      <c r="C12" s="38"/>
      <c r="D12" s="38"/>
      <c r="E12" s="38"/>
      <c r="F12" s="38"/>
      <c r="G12" s="38"/>
      <c r="H12" s="38"/>
      <c r="I12" s="38"/>
      <c r="J12" s="38"/>
      <c r="K12" s="41"/>
      <c r="L12" s="120" t="str">
        <f>L5&amp;"7"</f>
        <v>Admin7</v>
      </c>
      <c r="M12" s="145" t="str">
        <f t="shared" si="0"/>
        <v xml:space="preserve">   112501  Gen - Non SS NI</v>
      </c>
    </row>
    <row r="13" spans="1:14" x14ac:dyDescent="0.25">
      <c r="A13" s="38"/>
      <c r="B13" s="38"/>
      <c r="C13" s="38"/>
      <c r="D13" s="38"/>
      <c r="E13" s="38"/>
      <c r="F13" s="38"/>
      <c r="G13" s="38"/>
      <c r="H13" s="38"/>
      <c r="I13" s="38"/>
      <c r="J13" s="38"/>
      <c r="K13" s="41"/>
      <c r="L13" s="120" t="str">
        <f>L5&amp;"8"</f>
        <v>Admin8</v>
      </c>
      <c r="M13" s="145" t="str">
        <f t="shared" si="0"/>
        <v xml:space="preserve">   112502  Gen - Non SS Pen</v>
      </c>
    </row>
    <row r="14" spans="1:14" x14ac:dyDescent="0.25">
      <c r="A14" s="38"/>
      <c r="B14" s="38"/>
      <c r="C14" s="38"/>
      <c r="D14" s="38"/>
      <c r="E14" s="38"/>
      <c r="F14" s="38"/>
      <c r="G14" s="38"/>
      <c r="H14" s="38"/>
      <c r="I14" s="38"/>
      <c r="J14" s="38"/>
      <c r="K14" s="41"/>
      <c r="L14" s="120" t="str">
        <f>L5&amp;"9"</f>
        <v>Admin9</v>
      </c>
      <c r="M14" s="145" t="str">
        <f t="shared" si="0"/>
        <v xml:space="preserve">   112505  Gen - Non SS OT</v>
      </c>
    </row>
    <row r="15" spans="1:14" x14ac:dyDescent="0.25">
      <c r="A15" s="38"/>
      <c r="B15" s="38"/>
      <c r="C15" s="38"/>
      <c r="D15" s="38"/>
      <c r="E15" s="38"/>
      <c r="F15" s="38"/>
      <c r="G15" s="38"/>
      <c r="H15" s="38"/>
      <c r="I15" s="38"/>
      <c r="J15" s="38"/>
      <c r="K15" s="41"/>
      <c r="L15" s="120" t="str">
        <f>L5&amp;"10"</f>
        <v>Admin10</v>
      </c>
      <c r="M15" s="145" t="str">
        <f t="shared" si="0"/>
        <v xml:space="preserve">   112506  Gen - Non SS Relief</v>
      </c>
    </row>
    <row r="16" spans="1:14" x14ac:dyDescent="0.25">
      <c r="A16" s="38"/>
      <c r="B16" s="38"/>
      <c r="C16" s="38"/>
      <c r="D16" s="38"/>
      <c r="E16" s="38"/>
      <c r="F16" s="38"/>
      <c r="G16" s="38"/>
      <c r="H16" s="38"/>
      <c r="I16" s="38"/>
      <c r="J16" s="38"/>
      <c r="K16" s="41"/>
      <c r="L16" s="120" t="str">
        <f>L5&amp;"11"</f>
        <v>Admin11</v>
      </c>
      <c r="M16" s="145" t="str">
        <f t="shared" si="0"/>
        <v xml:space="preserve">   112510  Gen - Non SS SP</v>
      </c>
    </row>
    <row r="17" spans="1:13" x14ac:dyDescent="0.25">
      <c r="A17" s="38"/>
      <c r="B17" s="38"/>
      <c r="C17" s="38"/>
      <c r="D17" s="38"/>
      <c r="E17" s="38"/>
      <c r="F17" s="38"/>
      <c r="G17" s="38"/>
      <c r="H17" s="38"/>
      <c r="I17" s="38"/>
      <c r="J17" s="38"/>
      <c r="K17" s="41"/>
      <c r="L17" s="120" t="str">
        <f>L5&amp;"12"</f>
        <v>Admin12</v>
      </c>
      <c r="M17" s="145" t="str">
        <f t="shared" si="0"/>
        <v xml:space="preserve">   112515  Gen - Non SS Allow</v>
      </c>
    </row>
    <row r="18" spans="1:13" x14ac:dyDescent="0.25">
      <c r="A18" s="38"/>
      <c r="B18" s="38"/>
      <c r="C18" s="38"/>
      <c r="D18" s="38"/>
      <c r="E18" s="38"/>
      <c r="F18" s="38"/>
      <c r="G18" s="38"/>
      <c r="H18" s="38"/>
      <c r="I18" s="38"/>
      <c r="J18" s="38"/>
      <c r="K18" s="41"/>
      <c r="L18" s="120" t="str">
        <f>L5&amp;"13"</f>
        <v>Admin13</v>
      </c>
      <c r="M18" s="145" t="str">
        <f t="shared" si="0"/>
        <v xml:space="preserve"> </v>
      </c>
    </row>
    <row r="19" spans="1:13" x14ac:dyDescent="0.25">
      <c r="A19" s="38"/>
      <c r="B19" s="38"/>
      <c r="C19" s="38"/>
      <c r="D19" s="38"/>
      <c r="E19" s="38"/>
      <c r="F19" s="38"/>
      <c r="G19" s="38"/>
      <c r="H19" s="38"/>
      <c r="I19" s="38"/>
      <c r="J19" s="38"/>
      <c r="K19" s="41"/>
      <c r="L19" s="120" t="str">
        <f>L5&amp;"14"</f>
        <v>Admin14</v>
      </c>
      <c r="M19" s="145" t="str">
        <f t="shared" si="0"/>
        <v xml:space="preserve"> </v>
      </c>
    </row>
    <row r="20" spans="1:13" x14ac:dyDescent="0.25">
      <c r="A20" s="38"/>
      <c r="B20" s="38"/>
      <c r="C20" s="38"/>
      <c r="D20" s="38"/>
      <c r="E20" s="38"/>
      <c r="F20" s="38"/>
      <c r="G20" s="38"/>
      <c r="H20" s="38"/>
      <c r="I20" s="38"/>
      <c r="J20" s="38"/>
      <c r="K20" s="41"/>
      <c r="L20" s="120" t="str">
        <f>L5&amp;"15"</f>
        <v>Admin15</v>
      </c>
      <c r="M20" s="145" t="str">
        <f t="shared" si="0"/>
        <v xml:space="preserve"> </v>
      </c>
    </row>
    <row r="21" spans="1:13" x14ac:dyDescent="0.25">
      <c r="A21" s="38"/>
      <c r="B21" s="38"/>
      <c r="C21" s="38"/>
      <c r="D21" s="38"/>
      <c r="E21" s="38"/>
      <c r="F21" s="38"/>
      <c r="G21" s="38"/>
      <c r="H21" s="38"/>
      <c r="I21" s="38"/>
      <c r="J21" s="38"/>
      <c r="K21" s="41"/>
      <c r="L21" s="120" t="str">
        <f>L5&amp;"16"</f>
        <v>Admin16</v>
      </c>
      <c r="M21" s="145" t="str">
        <f t="shared" si="0"/>
        <v xml:space="preserve"> </v>
      </c>
    </row>
    <row r="22" spans="1:13" x14ac:dyDescent="0.25">
      <c r="A22" s="38"/>
      <c r="B22" s="38"/>
      <c r="C22" s="38"/>
      <c r="D22" s="38"/>
      <c r="E22" s="38"/>
      <c r="F22" s="38"/>
      <c r="G22" s="38"/>
      <c r="H22" s="38"/>
      <c r="I22" s="38"/>
      <c r="J22" s="38"/>
      <c r="K22" s="41"/>
      <c r="L22" s="120" t="str">
        <f>L5&amp;"16"</f>
        <v>Admin16</v>
      </c>
      <c r="M22" s="145" t="str">
        <f t="shared" si="0"/>
        <v xml:space="preserve"> </v>
      </c>
    </row>
    <row r="23" spans="1:13" x14ac:dyDescent="0.25">
      <c r="A23" s="38"/>
      <c r="B23" s="38"/>
      <c r="C23" s="38"/>
      <c r="D23" s="38"/>
      <c r="E23" s="38"/>
      <c r="F23" s="38"/>
      <c r="G23" s="38"/>
      <c r="H23" s="38"/>
      <c r="I23" s="38"/>
      <c r="J23" s="38"/>
      <c r="K23" s="41"/>
      <c r="L23" s="120" t="str">
        <f>L5&amp;"17"</f>
        <v>Admin17</v>
      </c>
      <c r="M23" s="145" t="str">
        <f t="shared" si="0"/>
        <v xml:space="preserve"> </v>
      </c>
    </row>
    <row r="24" spans="1:13" x14ac:dyDescent="0.25">
      <c r="A24" s="38"/>
      <c r="B24" s="38"/>
      <c r="C24" s="38"/>
      <c r="D24" s="38"/>
      <c r="E24" s="38"/>
      <c r="F24" s="38"/>
      <c r="G24" s="38"/>
      <c r="H24" s="38"/>
      <c r="I24" s="38"/>
      <c r="J24" s="38"/>
      <c r="K24" s="41"/>
    </row>
    <row r="25" spans="1:13" x14ac:dyDescent="0.25">
      <c r="A25" s="38"/>
      <c r="B25" s="38"/>
      <c r="C25" s="38"/>
      <c r="D25" s="38"/>
      <c r="E25" s="38"/>
      <c r="F25" s="38"/>
      <c r="G25" s="38"/>
      <c r="H25" s="38"/>
      <c r="I25" s="38"/>
      <c r="J25" s="38"/>
      <c r="K25" s="41"/>
    </row>
    <row r="26" spans="1:13" x14ac:dyDescent="0.25">
      <c r="A26" s="38"/>
      <c r="B26" s="38"/>
      <c r="C26" s="38"/>
      <c r="D26" s="38"/>
      <c r="E26" s="38"/>
      <c r="F26" s="38"/>
      <c r="G26" s="38"/>
      <c r="H26" s="38"/>
      <c r="I26" s="38"/>
      <c r="J26" s="38"/>
      <c r="K26" s="41"/>
    </row>
    <row r="27" spans="1:13" x14ac:dyDescent="0.25">
      <c r="A27" s="38"/>
      <c r="B27" s="38"/>
      <c r="C27" s="38"/>
      <c r="D27" s="38"/>
      <c r="E27" s="38"/>
      <c r="F27" s="38"/>
      <c r="G27" s="38"/>
      <c r="H27" s="38"/>
      <c r="I27" s="38"/>
      <c r="J27" s="38"/>
      <c r="K27" s="41"/>
    </row>
    <row r="28" spans="1:13" x14ac:dyDescent="0.25">
      <c r="A28" s="38"/>
      <c r="B28" s="38"/>
      <c r="C28" s="38"/>
      <c r="D28" s="38"/>
      <c r="E28" s="38"/>
      <c r="F28" s="38"/>
      <c r="G28" s="38"/>
      <c r="H28" s="38"/>
      <c r="I28" s="38"/>
      <c r="J28" s="38"/>
      <c r="K28" s="41"/>
    </row>
    <row r="29" spans="1:13" x14ac:dyDescent="0.25">
      <c r="A29" s="38"/>
      <c r="B29" s="38"/>
      <c r="C29" s="38"/>
      <c r="D29" s="38"/>
      <c r="E29" s="38"/>
      <c r="F29" s="38"/>
      <c r="G29" s="38"/>
      <c r="H29" s="38"/>
      <c r="I29" s="38"/>
      <c r="J29" s="38"/>
      <c r="K29" s="41"/>
    </row>
    <row r="30" spans="1:13" x14ac:dyDescent="0.25">
      <c r="A30" s="38"/>
      <c r="B30" s="38"/>
      <c r="C30" s="38"/>
      <c r="D30" s="38"/>
      <c r="E30" s="38"/>
      <c r="F30" s="38"/>
      <c r="G30" s="38"/>
      <c r="H30" s="38"/>
      <c r="I30" s="38"/>
      <c r="J30" s="38"/>
      <c r="K30" s="41"/>
    </row>
    <row r="31" spans="1:13" x14ac:dyDescent="0.25">
      <c r="A31" s="38"/>
      <c r="B31" s="38"/>
      <c r="C31" s="38"/>
      <c r="D31" s="38"/>
      <c r="E31" s="38"/>
      <c r="F31" s="38"/>
      <c r="G31" s="38"/>
      <c r="H31" s="38"/>
      <c r="I31" s="38"/>
      <c r="J31" s="38"/>
      <c r="K31" s="41"/>
    </row>
    <row r="32" spans="1:13" x14ac:dyDescent="0.25">
      <c r="A32" s="38"/>
      <c r="B32" s="38"/>
      <c r="C32" s="38"/>
      <c r="D32" s="38"/>
      <c r="E32" s="38"/>
      <c r="F32" s="38"/>
      <c r="G32" s="38"/>
      <c r="H32" s="38"/>
      <c r="I32" s="38"/>
      <c r="J32" s="38"/>
      <c r="K32" s="41"/>
    </row>
    <row r="33" spans="1:11" x14ac:dyDescent="0.25">
      <c r="A33" s="38"/>
      <c r="B33" s="38"/>
      <c r="C33" s="38"/>
      <c r="D33" s="38"/>
      <c r="E33" s="38"/>
      <c r="F33" s="38"/>
      <c r="G33" s="38"/>
      <c r="H33" s="38"/>
      <c r="I33" s="38"/>
      <c r="J33" s="38"/>
      <c r="K33" s="41"/>
    </row>
    <row r="34" spans="1:11" x14ac:dyDescent="0.25">
      <c r="A34" s="38"/>
      <c r="B34" s="38"/>
      <c r="C34" s="38"/>
      <c r="D34" s="38"/>
      <c r="E34" s="38"/>
      <c r="F34" s="38"/>
      <c r="G34" s="38"/>
      <c r="H34" s="38"/>
      <c r="I34" s="38"/>
      <c r="J34" s="38"/>
      <c r="K34" s="41"/>
    </row>
    <row r="35" spans="1:11" x14ac:dyDescent="0.25">
      <c r="A35" s="38"/>
      <c r="B35" s="38"/>
      <c r="C35" s="38"/>
      <c r="D35" s="38"/>
      <c r="E35" s="38"/>
      <c r="F35" s="38"/>
      <c r="G35" s="38"/>
      <c r="H35" s="38"/>
      <c r="I35" s="38"/>
      <c r="J35" s="38"/>
      <c r="K35" s="41"/>
    </row>
    <row r="36" spans="1:11" x14ac:dyDescent="0.25">
      <c r="A36" s="38"/>
      <c r="B36" s="38"/>
      <c r="C36" s="38"/>
      <c r="D36" s="38"/>
      <c r="E36" s="38"/>
      <c r="F36" s="38"/>
      <c r="G36" s="38"/>
      <c r="H36" s="38"/>
      <c r="I36" s="38"/>
      <c r="J36" s="38"/>
      <c r="K36" s="41"/>
    </row>
    <row r="37" spans="1:11" x14ac:dyDescent="0.25">
      <c r="A37" s="38"/>
      <c r="B37" s="38"/>
      <c r="C37" s="38"/>
      <c r="D37" s="38"/>
      <c r="E37" s="38"/>
      <c r="F37" s="38"/>
      <c r="G37" s="38"/>
      <c r="H37" s="38"/>
      <c r="I37" s="38"/>
      <c r="J37" s="38"/>
      <c r="K37" s="41"/>
    </row>
    <row r="38" spans="1:11" x14ac:dyDescent="0.25">
      <c r="A38" s="38"/>
      <c r="B38" s="38"/>
      <c r="C38" s="38"/>
      <c r="D38" s="38"/>
      <c r="E38" s="38"/>
      <c r="F38" s="38"/>
      <c r="G38" s="38"/>
      <c r="H38" s="38"/>
      <c r="I38" s="38"/>
      <c r="J38" s="38"/>
      <c r="K38" s="41"/>
    </row>
    <row r="39" spans="1:11" x14ac:dyDescent="0.25">
      <c r="A39" s="38"/>
      <c r="B39" s="38"/>
      <c r="C39" s="38"/>
      <c r="D39" s="38"/>
      <c r="E39" s="38"/>
      <c r="F39" s="38"/>
      <c r="G39" s="38"/>
      <c r="H39" s="38"/>
      <c r="I39" s="38"/>
      <c r="J39" s="38"/>
      <c r="K39" s="41"/>
    </row>
    <row r="40" spans="1:11" x14ac:dyDescent="0.25">
      <c r="A40" s="38"/>
      <c r="B40" s="38"/>
      <c r="C40" s="38"/>
      <c r="D40" s="38"/>
      <c r="E40" s="38"/>
      <c r="F40" s="38"/>
      <c r="G40" s="38"/>
      <c r="H40" s="38"/>
      <c r="I40" s="38"/>
      <c r="J40" s="38"/>
      <c r="K40" s="41"/>
    </row>
    <row r="41" spans="1:11" x14ac:dyDescent="0.25">
      <c r="A41" s="38"/>
      <c r="B41" s="38"/>
      <c r="C41" s="38"/>
      <c r="D41" s="38"/>
      <c r="E41" s="38"/>
      <c r="F41" s="38"/>
      <c r="G41" s="38"/>
      <c r="H41" s="38"/>
      <c r="I41" s="38"/>
      <c r="J41" s="38"/>
      <c r="K41" s="41"/>
    </row>
    <row r="42" spans="1:11" x14ac:dyDescent="0.25">
      <c r="A42" s="38"/>
      <c r="B42" s="38"/>
      <c r="C42" s="38"/>
      <c r="D42" s="38"/>
      <c r="E42" s="38"/>
      <c r="F42" s="38"/>
      <c r="G42" s="38"/>
      <c r="H42" s="38"/>
      <c r="I42" s="38"/>
      <c r="J42" s="38"/>
      <c r="K42" s="41"/>
    </row>
    <row r="43" spans="1:11" x14ac:dyDescent="0.25">
      <c r="A43" s="38"/>
      <c r="B43" s="38"/>
      <c r="C43" s="38"/>
      <c r="D43" s="38"/>
      <c r="E43" s="38"/>
      <c r="F43" s="38"/>
      <c r="G43" s="38"/>
      <c r="H43" s="38"/>
      <c r="I43" s="38"/>
      <c r="J43" s="38"/>
      <c r="K43" s="41"/>
    </row>
    <row r="44" spans="1:11" x14ac:dyDescent="0.25">
      <c r="A44" s="38"/>
      <c r="B44" s="38"/>
      <c r="C44" s="38"/>
      <c r="D44" s="38"/>
      <c r="E44" s="38"/>
      <c r="F44" s="38"/>
      <c r="G44" s="38"/>
      <c r="H44" s="38"/>
      <c r="I44" s="38"/>
      <c r="J44" s="38"/>
      <c r="K44" s="41"/>
    </row>
    <row r="45" spans="1:11" x14ac:dyDescent="0.25">
      <c r="A45" s="38"/>
      <c r="B45" s="38"/>
      <c r="C45" s="38"/>
      <c r="D45" s="38"/>
      <c r="E45" s="38"/>
      <c r="F45" s="38"/>
      <c r="G45" s="38"/>
      <c r="H45" s="38"/>
      <c r="I45" s="38"/>
      <c r="J45" s="38"/>
      <c r="K45" s="41"/>
    </row>
    <row r="46" spans="1:11" x14ac:dyDescent="0.25">
      <c r="A46" s="38"/>
      <c r="B46" s="38"/>
      <c r="C46" s="38"/>
      <c r="D46" s="38"/>
      <c r="E46" s="38"/>
      <c r="F46" s="38"/>
      <c r="G46" s="38"/>
      <c r="H46" s="38"/>
      <c r="I46" s="38"/>
      <c r="J46" s="38"/>
      <c r="K46" s="41"/>
    </row>
    <row r="47" spans="1:11" x14ac:dyDescent="0.25">
      <c r="A47" s="38"/>
      <c r="B47" s="38"/>
      <c r="C47" s="38"/>
      <c r="D47" s="38"/>
      <c r="E47" s="38"/>
      <c r="F47" s="38"/>
      <c r="G47" s="38"/>
      <c r="H47" s="38"/>
      <c r="I47" s="38"/>
      <c r="J47" s="38"/>
      <c r="K47" s="41"/>
    </row>
    <row r="48" spans="1:11" x14ac:dyDescent="0.25">
      <c r="A48" s="38"/>
      <c r="B48" s="38"/>
      <c r="C48" s="38"/>
      <c r="D48" s="38"/>
      <c r="E48" s="38"/>
      <c r="F48" s="38"/>
      <c r="G48" s="38"/>
      <c r="H48" s="38"/>
      <c r="I48" s="38"/>
      <c r="J48" s="38"/>
      <c r="K48" s="41"/>
    </row>
    <row r="49" spans="1:13" x14ac:dyDescent="0.25">
      <c r="A49" s="38"/>
      <c r="B49" s="38"/>
      <c r="C49" s="38"/>
      <c r="D49" s="38"/>
      <c r="E49" s="38"/>
      <c r="F49" s="38"/>
      <c r="G49" s="38"/>
      <c r="H49" s="38"/>
      <c r="I49" s="38"/>
      <c r="J49" s="38"/>
      <c r="K49" s="41"/>
    </row>
    <row r="50" spans="1:13" x14ac:dyDescent="0.25">
      <c r="A50" s="38"/>
      <c r="B50" s="43">
        <f>F58</f>
        <v>0</v>
      </c>
      <c r="C50" s="38"/>
      <c r="D50" s="44"/>
      <c r="E50" s="38"/>
      <c r="F50" s="38"/>
      <c r="G50" s="38"/>
      <c r="H50" s="44"/>
      <c r="I50" s="38"/>
      <c r="J50" s="38"/>
      <c r="K50" s="41"/>
    </row>
    <row r="51" spans="1:13" ht="13.5" customHeight="1" x14ac:dyDescent="0.25">
      <c r="A51" s="38"/>
      <c r="B51" s="45" t="s">
        <v>537</v>
      </c>
      <c r="C51" s="46">
        <f>IF(ISNA(VLOOKUP(D3,pupil,5,FALSE)),0,(VLOOKUP(D3,pupil,5,FALSE)))</f>
        <v>0</v>
      </c>
      <c r="D51" s="38"/>
      <c r="E51" s="38"/>
      <c r="F51" s="38"/>
      <c r="G51" s="38"/>
      <c r="H51" s="38"/>
      <c r="I51" s="38"/>
      <c r="J51" s="38"/>
      <c r="K51" s="41"/>
    </row>
    <row r="52" spans="1:13" ht="15" customHeight="1" x14ac:dyDescent="0.25">
      <c r="A52" s="38"/>
      <c r="B52" s="38"/>
      <c r="C52" s="38"/>
      <c r="D52" s="38"/>
      <c r="E52" s="38"/>
      <c r="F52" s="38"/>
      <c r="G52" s="38"/>
      <c r="H52" s="44"/>
      <c r="I52" s="38"/>
      <c r="J52" s="44"/>
      <c r="K52" s="47"/>
      <c r="L52" s="147"/>
      <c r="M52" s="4"/>
    </row>
    <row r="53" spans="1:13" ht="48" customHeight="1" x14ac:dyDescent="0.25">
      <c r="A53" s="38"/>
      <c r="B53" s="48"/>
      <c r="C53" s="44"/>
      <c r="D53" s="44"/>
      <c r="E53" s="52" t="s">
        <v>538</v>
      </c>
      <c r="F53" s="53" t="s">
        <v>539</v>
      </c>
      <c r="G53" s="52" t="str">
        <f>G7</f>
        <v>Pupil number</v>
      </c>
      <c r="H53" s="52" t="str">
        <f>G5&amp;" "&amp;D68</f>
        <v>Admin per pupil (£)</v>
      </c>
      <c r="I53" s="38"/>
      <c r="J53" s="38"/>
      <c r="K53" s="41"/>
    </row>
    <row r="54" spans="1:13" x14ac:dyDescent="0.25">
      <c r="A54" s="38"/>
      <c r="B54" s="48" t="s">
        <v>821</v>
      </c>
      <c r="C54" s="44">
        <v>1</v>
      </c>
      <c r="D54" s="44" t="e">
        <f>G7&amp;D58+4</f>
        <v>#N/A</v>
      </c>
      <c r="E54" s="54">
        <f>IF(ISNA(VLOOKUP(D54,ccentre,2,FALSE)),0,(VLOOKUP(D54,ccentre,2,FALSE)))</f>
        <v>0</v>
      </c>
      <c r="F54" s="29">
        <f t="shared" ref="F54:F62" si="1">IF(ISNA(VLOOKUP(E54,pupil,6,FALSE)),0,(VLOOKUP(E54,pupil,6,FALSE)))</f>
        <v>0</v>
      </c>
      <c r="G54" s="34">
        <f>IF(ISNA(VLOOKUP(E54,pupil,C68,FALSE)),0,(VLOOKUP(E54,pupil,C68,FALSE)))</f>
        <v>0</v>
      </c>
      <c r="H54" s="30">
        <f>IF(ISNA(VLOOKUP(E54,data3,G66,FALSE)),,((VLOOKUP(E54,data3,G66,FALSE))))</f>
        <v>0</v>
      </c>
      <c r="I54" s="38"/>
      <c r="J54" s="38"/>
      <c r="K54" s="41"/>
    </row>
    <row r="55" spans="1:13" x14ac:dyDescent="0.25">
      <c r="A55" s="38"/>
      <c r="B55" s="48"/>
      <c r="C55" s="44">
        <v>2</v>
      </c>
      <c r="D55" s="44" t="e">
        <f>G7&amp;D58+3</f>
        <v>#N/A</v>
      </c>
      <c r="E55" s="54">
        <f>IF(ISNA(VLOOKUP(D55,ccentre,2,FALSE)),0,(VLOOKUP(D55,ccentre,2,FALSE)))</f>
        <v>0</v>
      </c>
      <c r="F55" s="29">
        <f t="shared" si="1"/>
        <v>0</v>
      </c>
      <c r="G55" s="34">
        <f>IF(ISNA(VLOOKUP(E55,pupil,C68,FALSE)),0,(VLOOKUP(E55,pupil,C68,FALSE)))</f>
        <v>0</v>
      </c>
      <c r="H55" s="30">
        <f>IF(ISNA(VLOOKUP(E55,data3,G66,FALSE)),,((VLOOKUP(E55,data3,G66,FALSE))))</f>
        <v>0</v>
      </c>
      <c r="I55" s="38"/>
      <c r="J55" s="38"/>
      <c r="K55" s="41"/>
    </row>
    <row r="56" spans="1:13" x14ac:dyDescent="0.25">
      <c r="A56" s="38"/>
      <c r="B56" s="48"/>
      <c r="C56" s="44">
        <v>3</v>
      </c>
      <c r="D56" s="44" t="e">
        <f>G7&amp;D58+2</f>
        <v>#N/A</v>
      </c>
      <c r="E56" s="54">
        <f>IF(ISNA(VLOOKUP(D56,ccentre,2,FALSE)),0,(VLOOKUP(D56,ccentre,2,FALSE)))</f>
        <v>0</v>
      </c>
      <c r="F56" s="29">
        <f t="shared" si="1"/>
        <v>0</v>
      </c>
      <c r="G56" s="34">
        <f>IF(ISNA(VLOOKUP(E56,pupil,C68,FALSE)),0,(VLOOKUP(E56,pupil,C68,FALSE)))</f>
        <v>0</v>
      </c>
      <c r="H56" s="30">
        <f>IF(ISNA(VLOOKUP(E56,data3,G66,FALSE)),,((VLOOKUP(E56,data3,G66,FALSE))))</f>
        <v>0</v>
      </c>
      <c r="I56" s="38"/>
      <c r="J56" s="38"/>
      <c r="K56" s="41"/>
    </row>
    <row r="57" spans="1:13" x14ac:dyDescent="0.25">
      <c r="A57" s="38"/>
      <c r="B57" s="48"/>
      <c r="C57" s="44">
        <v>4</v>
      </c>
      <c r="D57" s="44" t="e">
        <f>G7&amp;D58+1</f>
        <v>#N/A</v>
      </c>
      <c r="E57" s="54">
        <f>IF(ISNA(VLOOKUP(D57,ccentre,2,FALSE)),0,(VLOOKUP(D57,ccentre,2,FALSE)))</f>
        <v>0</v>
      </c>
      <c r="F57" s="29">
        <f t="shared" si="1"/>
        <v>0</v>
      </c>
      <c r="G57" s="34">
        <f>IF(ISNA(VLOOKUP(E57,pupil,C68,FALSE)),0,(VLOOKUP(E57,pupil,C68,FALSE)))</f>
        <v>0</v>
      </c>
      <c r="H57" s="30">
        <f>IF(ISNA(VLOOKUP(E57,data3,G66,FALSE)),,((VLOOKUP(E57,data3,G66,FALSE))))</f>
        <v>0</v>
      </c>
      <c r="I57" s="38"/>
      <c r="J57" s="38"/>
      <c r="K57" s="41"/>
    </row>
    <row r="58" spans="1:13" s="6" customFormat="1" x14ac:dyDescent="0.25">
      <c r="A58" s="38"/>
      <c r="B58" s="44"/>
      <c r="C58" s="49" t="s">
        <v>542</v>
      </c>
      <c r="D58" s="48" t="e">
        <f>VLOOKUP(D3,rank,C68,FALSE)</f>
        <v>#N/A</v>
      </c>
      <c r="E58" s="32">
        <f>D3</f>
        <v>0</v>
      </c>
      <c r="F58" s="86">
        <f>IF(ISNA(VLOOKUP(E58,pupil,6,FALSE)),0,(VLOOKUP(E58,pupil,6,FALSE)))</f>
        <v>0</v>
      </c>
      <c r="G58" s="35">
        <f>IF(ISNA(VLOOKUP(E58,pupil,C68,FALSE)),0,(VLOOKUP(E58,pupil,C68,FALSE)))</f>
        <v>0</v>
      </c>
      <c r="H58" s="31">
        <f>IF(ISNA(VLOOKUP(E58,data3,G66,FALSE)),,((VLOOKUP(E58,data3,G66,FALSE))))</f>
        <v>0</v>
      </c>
      <c r="I58" s="38"/>
      <c r="J58" s="38"/>
      <c r="K58" s="38"/>
    </row>
    <row r="59" spans="1:13" x14ac:dyDescent="0.25">
      <c r="A59" s="38"/>
      <c r="B59" s="38"/>
      <c r="C59" s="44">
        <v>6</v>
      </c>
      <c r="D59" s="44" t="e">
        <f>G7&amp;D58-1</f>
        <v>#N/A</v>
      </c>
      <c r="E59" s="54">
        <f>IF(ISNA(VLOOKUP(D59,ccentre,2,FALSE)),0,(VLOOKUP(D59,ccentre,2,FALSE)))</f>
        <v>0</v>
      </c>
      <c r="F59" s="29">
        <f t="shared" si="1"/>
        <v>0</v>
      </c>
      <c r="G59" s="34">
        <f>IF(ISNA(VLOOKUP(E59,pupil,C68,FALSE)),0,(VLOOKUP(E59,pupil,C68,FALSE)))</f>
        <v>0</v>
      </c>
      <c r="H59" s="30">
        <f>IF(ISNA(VLOOKUP(E59,data3,G66,FALSE)),,((VLOOKUP(E59,data3,G66,FALSE))))</f>
        <v>0</v>
      </c>
      <c r="I59" s="38"/>
      <c r="J59" s="38"/>
      <c r="K59" s="41"/>
    </row>
    <row r="60" spans="1:13" x14ac:dyDescent="0.25">
      <c r="A60" s="38"/>
      <c r="B60" s="44"/>
      <c r="C60" s="44">
        <v>7</v>
      </c>
      <c r="D60" s="44" t="e">
        <f>G7&amp;D58-2</f>
        <v>#N/A</v>
      </c>
      <c r="E60" s="54">
        <f>IF(ISNA(VLOOKUP(D60,ccentre,2,FALSE)),0,(VLOOKUP(D60,ccentre,2,FALSE)))</f>
        <v>0</v>
      </c>
      <c r="F60" s="29">
        <f t="shared" si="1"/>
        <v>0</v>
      </c>
      <c r="G60" s="34">
        <f>IF(ISNA(VLOOKUP(E60,pupil,C68,FALSE)),0,(VLOOKUP(E60,pupil,C68,FALSE)))</f>
        <v>0</v>
      </c>
      <c r="H60" s="30">
        <f>IF(ISNA(VLOOKUP(E60,data3,G66,FALSE)),,((VLOOKUP(E60,data3,G66,FALSE))))</f>
        <v>0</v>
      </c>
      <c r="I60" s="38"/>
      <c r="J60" s="38"/>
      <c r="K60" s="41"/>
    </row>
    <row r="61" spans="1:13" x14ac:dyDescent="0.25">
      <c r="A61" s="38"/>
      <c r="B61" s="44"/>
      <c r="C61" s="44">
        <v>8</v>
      </c>
      <c r="D61" s="44" t="e">
        <f>G7&amp;D58-3</f>
        <v>#N/A</v>
      </c>
      <c r="E61" s="54">
        <f>IF(ISNA(VLOOKUP(D61,ccentre,2,FALSE)),0,(VLOOKUP(D61,ccentre,2,FALSE)))</f>
        <v>0</v>
      </c>
      <c r="F61" s="29">
        <f t="shared" si="1"/>
        <v>0</v>
      </c>
      <c r="G61" s="34">
        <f>IF(ISNA(VLOOKUP(E61,pupil,C68,FALSE)),0,(VLOOKUP(E61,pupil,C68,FALSE)))</f>
        <v>0</v>
      </c>
      <c r="H61" s="30">
        <f>IF(ISNA(VLOOKUP(E61,data3,G66,FALSE)),,((VLOOKUP(E61,data3,G66,FALSE))))</f>
        <v>0</v>
      </c>
      <c r="I61" s="38"/>
      <c r="J61" s="38"/>
      <c r="K61" s="41"/>
    </row>
    <row r="62" spans="1:13" x14ac:dyDescent="0.25">
      <c r="A62" s="38"/>
      <c r="B62" s="48" t="s">
        <v>822</v>
      </c>
      <c r="C62" s="44">
        <v>9</v>
      </c>
      <c r="D62" s="44" t="e">
        <f>G7&amp;D58-4</f>
        <v>#N/A</v>
      </c>
      <c r="E62" s="54">
        <f>IF(ISNA(VLOOKUP(D62,ccentre,2,FALSE)),0,(VLOOKUP(D62,ccentre,2,FALSE)))</f>
        <v>0</v>
      </c>
      <c r="F62" s="29">
        <f t="shared" si="1"/>
        <v>0</v>
      </c>
      <c r="G62" s="34">
        <f>IF(ISNA(VLOOKUP(E62,pupil,C68,FALSE)),0,(VLOOKUP(E62,pupil,C68,FALSE)))</f>
        <v>0</v>
      </c>
      <c r="H62" s="30">
        <f>IF(ISNA(VLOOKUP(E62,data3,G66,FALSE)),,((VLOOKUP(E62,data3,G66,FALSE))))</f>
        <v>0</v>
      </c>
      <c r="I62" s="38"/>
      <c r="J62" s="38"/>
      <c r="K62" s="41"/>
    </row>
    <row r="63" spans="1:13" s="6" customFormat="1" x14ac:dyDescent="0.25">
      <c r="A63" s="38"/>
      <c r="B63" s="44"/>
      <c r="C63" s="48"/>
      <c r="D63" s="48" t="str">
        <f>G7&amp;C51</f>
        <v>Pupil number0</v>
      </c>
      <c r="E63" s="33">
        <f>C51</f>
        <v>0</v>
      </c>
      <c r="F63" s="17" t="str">
        <f>"Average for Derbyshire "&amp;C51&amp;" schools"</f>
        <v>Average for Derbyshire 0 schools</v>
      </c>
      <c r="G63" s="70">
        <f>IF(ISNA(VLOOKUP(D63,ccentre,2,FALSE)),0,(VLOOKUP(D63,ccentre,2,FALSE)))</f>
        <v>0</v>
      </c>
      <c r="H63" s="55">
        <f>IF(ISNA(VLOOKUP(E63,data3,G66,FALSE)),,((VLOOKUP(E63,data3,G66,FALSE))))</f>
        <v>0</v>
      </c>
      <c r="I63" s="38"/>
      <c r="J63" s="38"/>
      <c r="K63" s="38"/>
    </row>
    <row r="64" spans="1:13" x14ac:dyDescent="0.25">
      <c r="A64" s="38"/>
      <c r="B64" s="38"/>
      <c r="C64" s="38"/>
      <c r="D64" s="38"/>
      <c r="E64" s="38"/>
      <c r="F64" s="44"/>
      <c r="G64" s="44"/>
      <c r="H64" s="44"/>
      <c r="I64" s="46"/>
      <c r="J64" s="46"/>
      <c r="K64" s="51"/>
      <c r="L64" s="15"/>
      <c r="M64" s="5"/>
    </row>
    <row r="66" spans="2:12" hidden="1" x14ac:dyDescent="0.25">
      <c r="E66" s="145" t="s">
        <v>903</v>
      </c>
      <c r="F66" s="38" t="str">
        <f>G7&amp;G5</f>
        <v>Pupil numberAdmin</v>
      </c>
      <c r="G66" s="41">
        <f>VLOOKUP(F66,column,2,FALSE)</f>
        <v>30</v>
      </c>
    </row>
    <row r="67" spans="2:12" hidden="1" x14ac:dyDescent="0.25">
      <c r="E67" s="21" t="s">
        <v>2</v>
      </c>
      <c r="F67" s="112" t="s">
        <v>911</v>
      </c>
      <c r="G67" s="99">
        <v>30</v>
      </c>
    </row>
    <row r="68" spans="2:12" hidden="1" x14ac:dyDescent="0.25">
      <c r="B68" s="21" t="s">
        <v>903</v>
      </c>
      <c r="C68" s="38">
        <f>VLOOKUP(G7,B69:C71,2,FALSE)</f>
        <v>2</v>
      </c>
      <c r="D68" s="38" t="str">
        <f>VLOOKUP(G7,B69:D71,3,FALSE)</f>
        <v>per pupil (£)</v>
      </c>
      <c r="E68" s="21" t="s">
        <v>905</v>
      </c>
      <c r="F68" s="113" t="s">
        <v>912</v>
      </c>
      <c r="G68" s="114">
        <v>31</v>
      </c>
    </row>
    <row r="69" spans="2:12" hidden="1" x14ac:dyDescent="0.25">
      <c r="B69" s="104" t="s">
        <v>834</v>
      </c>
      <c r="C69" s="89">
        <v>2</v>
      </c>
      <c r="D69" s="105" t="s">
        <v>855</v>
      </c>
      <c r="E69" s="21" t="s">
        <v>825</v>
      </c>
      <c r="F69" s="115" t="s">
        <v>913</v>
      </c>
      <c r="G69" s="114">
        <v>32</v>
      </c>
      <c r="J69" s="3"/>
      <c r="K69" s="21"/>
      <c r="L69" s="6"/>
    </row>
    <row r="70" spans="2:12" hidden="1" x14ac:dyDescent="0.25">
      <c r="B70" s="106" t="s">
        <v>838</v>
      </c>
      <c r="C70" s="25">
        <v>3</v>
      </c>
      <c r="D70" s="107" t="s">
        <v>856</v>
      </c>
      <c r="E70" s="21" t="s">
        <v>906</v>
      </c>
      <c r="F70" s="115" t="s">
        <v>914</v>
      </c>
      <c r="G70" s="116">
        <v>33</v>
      </c>
      <c r="J70" s="3"/>
      <c r="K70" s="21"/>
      <c r="L70" s="6"/>
    </row>
    <row r="71" spans="2:12" hidden="1" x14ac:dyDescent="0.25">
      <c r="B71" s="108" t="s">
        <v>850</v>
      </c>
      <c r="C71" s="109">
        <v>4</v>
      </c>
      <c r="D71" s="110" t="s">
        <v>855</v>
      </c>
      <c r="E71" s="21" t="s">
        <v>907</v>
      </c>
      <c r="F71" s="115" t="s">
        <v>915</v>
      </c>
      <c r="G71" s="114">
        <v>34</v>
      </c>
      <c r="J71" s="3"/>
      <c r="K71" s="21"/>
      <c r="L71" s="6"/>
    </row>
    <row r="72" spans="2:12" hidden="1" x14ac:dyDescent="0.25">
      <c r="D72" s="6"/>
      <c r="E72" s="21" t="s">
        <v>908</v>
      </c>
      <c r="F72" s="113" t="s">
        <v>916</v>
      </c>
      <c r="G72" s="114">
        <v>35</v>
      </c>
      <c r="J72" s="3"/>
      <c r="K72" s="21"/>
      <c r="L72" s="6"/>
    </row>
    <row r="73" spans="2:12" hidden="1" x14ac:dyDescent="0.25">
      <c r="E73" s="21" t="s">
        <v>909</v>
      </c>
      <c r="F73" s="113" t="s">
        <v>917</v>
      </c>
      <c r="G73" s="114">
        <v>36</v>
      </c>
      <c r="J73" s="3"/>
      <c r="K73" s="21"/>
      <c r="L73" s="6"/>
    </row>
    <row r="74" spans="2:12" hidden="1" x14ac:dyDescent="0.25">
      <c r="E74" s="21" t="s">
        <v>3</v>
      </c>
      <c r="F74" s="113" t="s">
        <v>859</v>
      </c>
      <c r="G74" s="114">
        <v>37</v>
      </c>
    </row>
    <row r="75" spans="2:12" hidden="1" x14ac:dyDescent="0.25">
      <c r="E75" s="21" t="s">
        <v>827</v>
      </c>
      <c r="F75" s="115" t="s">
        <v>918</v>
      </c>
      <c r="G75" s="114">
        <v>38</v>
      </c>
    </row>
    <row r="76" spans="2:12" hidden="1" x14ac:dyDescent="0.25">
      <c r="E76" s="21" t="s">
        <v>4</v>
      </c>
      <c r="F76" s="117" t="s">
        <v>860</v>
      </c>
      <c r="G76" s="114">
        <v>39</v>
      </c>
    </row>
    <row r="77" spans="2:12" hidden="1" x14ac:dyDescent="0.25">
      <c r="E77" s="21" t="s">
        <v>910</v>
      </c>
      <c r="F77" s="117" t="s">
        <v>919</v>
      </c>
      <c r="G77" s="114">
        <v>40</v>
      </c>
    </row>
    <row r="78" spans="2:12" hidden="1" x14ac:dyDescent="0.25">
      <c r="E78" s="21" t="s">
        <v>5</v>
      </c>
      <c r="F78" s="117" t="s">
        <v>861</v>
      </c>
      <c r="G78" s="114">
        <v>41</v>
      </c>
    </row>
    <row r="79" spans="2:12" hidden="1" x14ac:dyDescent="0.25">
      <c r="E79" s="21" t="s">
        <v>6</v>
      </c>
      <c r="F79" s="117" t="s">
        <v>920</v>
      </c>
      <c r="G79" s="114">
        <v>42</v>
      </c>
    </row>
    <row r="80" spans="2:12" hidden="1" x14ac:dyDescent="0.25">
      <c r="E80" s="21" t="s">
        <v>809</v>
      </c>
      <c r="F80" s="117" t="s">
        <v>862</v>
      </c>
      <c r="G80" s="114">
        <v>43</v>
      </c>
    </row>
    <row r="81" spans="5:7" hidden="1" x14ac:dyDescent="0.25">
      <c r="E81" s="21" t="s">
        <v>7</v>
      </c>
      <c r="F81" s="117" t="s">
        <v>863</v>
      </c>
      <c r="G81" s="114">
        <v>44</v>
      </c>
    </row>
    <row r="82" spans="5:7" hidden="1" x14ac:dyDescent="0.25">
      <c r="E82" s="145" t="s">
        <v>1195</v>
      </c>
      <c r="F82" s="117" t="s">
        <v>1196</v>
      </c>
      <c r="G82" s="114">
        <v>45</v>
      </c>
    </row>
    <row r="83" spans="5:7" hidden="1" x14ac:dyDescent="0.25">
      <c r="E83" s="21" t="s">
        <v>8</v>
      </c>
      <c r="F83" s="117" t="s">
        <v>864</v>
      </c>
      <c r="G83" s="114">
        <v>46</v>
      </c>
    </row>
    <row r="84" spans="5:7" hidden="1" x14ac:dyDescent="0.25">
      <c r="E84" s="21" t="s">
        <v>9</v>
      </c>
      <c r="F84" s="117" t="s">
        <v>865</v>
      </c>
      <c r="G84" s="114">
        <v>47</v>
      </c>
    </row>
    <row r="85" spans="5:7" hidden="1" x14ac:dyDescent="0.25">
      <c r="E85" s="132" t="s">
        <v>15</v>
      </c>
      <c r="F85" s="117" t="s">
        <v>866</v>
      </c>
      <c r="G85" s="114">
        <v>48</v>
      </c>
    </row>
    <row r="86" spans="5:7" hidden="1" x14ac:dyDescent="0.25">
      <c r="E86" s="132" t="s">
        <v>10</v>
      </c>
      <c r="F86" s="117" t="s">
        <v>867</v>
      </c>
      <c r="G86" s="114">
        <v>49</v>
      </c>
    </row>
    <row r="87" spans="5:7" hidden="1" x14ac:dyDescent="0.25">
      <c r="E87" s="21" t="s">
        <v>11</v>
      </c>
      <c r="F87" s="117" t="s">
        <v>868</v>
      </c>
      <c r="G87" s="114">
        <v>50</v>
      </c>
    </row>
    <row r="88" spans="5:7" hidden="1" x14ac:dyDescent="0.25">
      <c r="E88" s="21" t="s">
        <v>826</v>
      </c>
      <c r="F88" s="117" t="s">
        <v>869</v>
      </c>
      <c r="G88" s="114">
        <v>51</v>
      </c>
    </row>
    <row r="89" spans="5:7" hidden="1" x14ac:dyDescent="0.25">
      <c r="E89" s="21" t="s">
        <v>12</v>
      </c>
      <c r="F89" s="117" t="s">
        <v>921</v>
      </c>
      <c r="G89" s="114">
        <v>52</v>
      </c>
    </row>
    <row r="90" spans="5:7" hidden="1" x14ac:dyDescent="0.25">
      <c r="E90" s="21" t="s">
        <v>13</v>
      </c>
      <c r="F90" s="117" t="s">
        <v>870</v>
      </c>
      <c r="G90" s="114">
        <v>53</v>
      </c>
    </row>
    <row r="91" spans="5:7" hidden="1" x14ac:dyDescent="0.25">
      <c r="F91" s="117" t="s">
        <v>922</v>
      </c>
      <c r="G91" s="114">
        <v>55</v>
      </c>
    </row>
    <row r="92" spans="5:7" hidden="1" x14ac:dyDescent="0.25">
      <c r="F92" s="117" t="s">
        <v>923</v>
      </c>
      <c r="G92" s="114">
        <v>56</v>
      </c>
    </row>
    <row r="93" spans="5:7" hidden="1" x14ac:dyDescent="0.25">
      <c r="F93" s="117" t="s">
        <v>924</v>
      </c>
      <c r="G93" s="114">
        <v>57</v>
      </c>
    </row>
    <row r="94" spans="5:7" hidden="1" x14ac:dyDescent="0.25">
      <c r="F94" s="117" t="s">
        <v>925</v>
      </c>
      <c r="G94" s="114">
        <v>58</v>
      </c>
    </row>
    <row r="95" spans="5:7" hidden="1" x14ac:dyDescent="0.25">
      <c r="F95" s="117" t="s">
        <v>926</v>
      </c>
      <c r="G95" s="114">
        <v>59</v>
      </c>
    </row>
    <row r="96" spans="5:7" hidden="1" x14ac:dyDescent="0.25">
      <c r="F96" s="117" t="s">
        <v>927</v>
      </c>
      <c r="G96" s="114">
        <v>60</v>
      </c>
    </row>
    <row r="97" spans="6:7" hidden="1" x14ac:dyDescent="0.25">
      <c r="F97" s="117" t="s">
        <v>928</v>
      </c>
      <c r="G97" s="114">
        <v>61</v>
      </c>
    </row>
    <row r="98" spans="6:7" hidden="1" x14ac:dyDescent="0.25">
      <c r="F98" s="117" t="s">
        <v>871</v>
      </c>
      <c r="G98" s="114">
        <v>62</v>
      </c>
    </row>
    <row r="99" spans="6:7" hidden="1" x14ac:dyDescent="0.25">
      <c r="F99" s="117" t="s">
        <v>929</v>
      </c>
      <c r="G99" s="114">
        <v>63</v>
      </c>
    </row>
    <row r="100" spans="6:7" hidden="1" x14ac:dyDescent="0.25">
      <c r="F100" s="117" t="s">
        <v>872</v>
      </c>
      <c r="G100" s="114">
        <v>64</v>
      </c>
    </row>
    <row r="101" spans="6:7" hidden="1" x14ac:dyDescent="0.25">
      <c r="F101" s="117" t="s">
        <v>930</v>
      </c>
      <c r="G101" s="114">
        <v>65</v>
      </c>
    </row>
    <row r="102" spans="6:7" hidden="1" x14ac:dyDescent="0.25">
      <c r="F102" s="117" t="s">
        <v>873</v>
      </c>
      <c r="G102" s="114">
        <v>66</v>
      </c>
    </row>
    <row r="103" spans="6:7" hidden="1" x14ac:dyDescent="0.25">
      <c r="F103" s="117" t="s">
        <v>931</v>
      </c>
      <c r="G103" s="114">
        <v>67</v>
      </c>
    </row>
    <row r="104" spans="6:7" hidden="1" x14ac:dyDescent="0.25">
      <c r="F104" s="117" t="s">
        <v>874</v>
      </c>
      <c r="G104" s="114">
        <v>68</v>
      </c>
    </row>
    <row r="105" spans="6:7" hidden="1" x14ac:dyDescent="0.25">
      <c r="F105" s="117" t="s">
        <v>875</v>
      </c>
      <c r="G105" s="114">
        <v>69</v>
      </c>
    </row>
    <row r="106" spans="6:7" hidden="1" x14ac:dyDescent="0.25">
      <c r="F106" s="117" t="s">
        <v>1197</v>
      </c>
      <c r="G106" s="114">
        <v>70</v>
      </c>
    </row>
    <row r="107" spans="6:7" hidden="1" x14ac:dyDescent="0.25">
      <c r="F107" s="117" t="s">
        <v>876</v>
      </c>
      <c r="G107" s="114">
        <v>71</v>
      </c>
    </row>
    <row r="108" spans="6:7" hidden="1" x14ac:dyDescent="0.25">
      <c r="F108" s="117" t="s">
        <v>877</v>
      </c>
      <c r="G108" s="114">
        <v>72</v>
      </c>
    </row>
    <row r="109" spans="6:7" hidden="1" x14ac:dyDescent="0.25">
      <c r="F109" s="117" t="s">
        <v>878</v>
      </c>
      <c r="G109" s="114">
        <v>73</v>
      </c>
    </row>
    <row r="110" spans="6:7" hidden="1" x14ac:dyDescent="0.25">
      <c r="F110" s="117" t="s">
        <v>879</v>
      </c>
      <c r="G110" s="114">
        <v>74</v>
      </c>
    </row>
    <row r="111" spans="6:7" hidden="1" x14ac:dyDescent="0.25">
      <c r="F111" s="117" t="s">
        <v>880</v>
      </c>
      <c r="G111" s="114">
        <v>75</v>
      </c>
    </row>
    <row r="112" spans="6:7" hidden="1" x14ac:dyDescent="0.25">
      <c r="F112" s="117" t="s">
        <v>881</v>
      </c>
      <c r="G112" s="114">
        <v>76</v>
      </c>
    </row>
    <row r="113" spans="6:7" hidden="1" x14ac:dyDescent="0.25">
      <c r="F113" s="117" t="s">
        <v>932</v>
      </c>
      <c r="G113" s="114">
        <v>77</v>
      </c>
    </row>
    <row r="114" spans="6:7" hidden="1" x14ac:dyDescent="0.25">
      <c r="F114" s="117" t="s">
        <v>882</v>
      </c>
      <c r="G114" s="114">
        <v>78</v>
      </c>
    </row>
    <row r="115" spans="6:7" hidden="1" x14ac:dyDescent="0.25">
      <c r="F115" s="117" t="s">
        <v>933</v>
      </c>
      <c r="G115" s="114">
        <v>30</v>
      </c>
    </row>
    <row r="116" spans="6:7" hidden="1" x14ac:dyDescent="0.25">
      <c r="F116" s="117" t="s">
        <v>934</v>
      </c>
      <c r="G116" s="114">
        <v>31</v>
      </c>
    </row>
    <row r="117" spans="6:7" hidden="1" x14ac:dyDescent="0.25">
      <c r="F117" s="117" t="s">
        <v>935</v>
      </c>
      <c r="G117" s="114">
        <v>32</v>
      </c>
    </row>
    <row r="118" spans="6:7" hidden="1" x14ac:dyDescent="0.25">
      <c r="F118" s="117" t="s">
        <v>936</v>
      </c>
      <c r="G118" s="114">
        <v>33</v>
      </c>
    </row>
    <row r="119" spans="6:7" hidden="1" x14ac:dyDescent="0.25">
      <c r="F119" s="117" t="s">
        <v>937</v>
      </c>
      <c r="G119" s="114">
        <v>34</v>
      </c>
    </row>
    <row r="120" spans="6:7" hidden="1" x14ac:dyDescent="0.25">
      <c r="F120" s="117" t="s">
        <v>938</v>
      </c>
      <c r="G120" s="114">
        <v>35</v>
      </c>
    </row>
    <row r="121" spans="6:7" hidden="1" x14ac:dyDescent="0.25">
      <c r="F121" s="117" t="s">
        <v>939</v>
      </c>
      <c r="G121" s="114">
        <v>36</v>
      </c>
    </row>
    <row r="122" spans="6:7" hidden="1" x14ac:dyDescent="0.25">
      <c r="F122" s="117" t="s">
        <v>883</v>
      </c>
      <c r="G122" s="114">
        <v>37</v>
      </c>
    </row>
    <row r="123" spans="6:7" hidden="1" x14ac:dyDescent="0.25">
      <c r="F123" s="117" t="s">
        <v>940</v>
      </c>
      <c r="G123" s="114">
        <v>38</v>
      </c>
    </row>
    <row r="124" spans="6:7" hidden="1" x14ac:dyDescent="0.25">
      <c r="F124" s="117" t="s">
        <v>884</v>
      </c>
      <c r="G124" s="114">
        <v>39</v>
      </c>
    </row>
    <row r="125" spans="6:7" hidden="1" x14ac:dyDescent="0.25">
      <c r="F125" s="117" t="s">
        <v>941</v>
      </c>
      <c r="G125" s="114">
        <v>40</v>
      </c>
    </row>
    <row r="126" spans="6:7" hidden="1" x14ac:dyDescent="0.25">
      <c r="F126" s="117" t="s">
        <v>885</v>
      </c>
      <c r="G126" s="114">
        <v>41</v>
      </c>
    </row>
    <row r="127" spans="6:7" hidden="1" x14ac:dyDescent="0.25">
      <c r="F127" s="117" t="s">
        <v>942</v>
      </c>
      <c r="G127" s="114">
        <v>42</v>
      </c>
    </row>
    <row r="128" spans="6:7" hidden="1" x14ac:dyDescent="0.25">
      <c r="F128" s="117" t="s">
        <v>886</v>
      </c>
      <c r="G128" s="114">
        <v>43</v>
      </c>
    </row>
    <row r="129" spans="6:7" hidden="1" x14ac:dyDescent="0.25">
      <c r="F129" s="117" t="s">
        <v>887</v>
      </c>
      <c r="G129" s="114">
        <v>44</v>
      </c>
    </row>
    <row r="130" spans="6:7" hidden="1" x14ac:dyDescent="0.25">
      <c r="F130" s="117" t="s">
        <v>1198</v>
      </c>
      <c r="G130" s="114">
        <v>45</v>
      </c>
    </row>
    <row r="131" spans="6:7" hidden="1" x14ac:dyDescent="0.25">
      <c r="F131" s="117" t="s">
        <v>888</v>
      </c>
      <c r="G131" s="114">
        <v>46</v>
      </c>
    </row>
    <row r="132" spans="6:7" hidden="1" x14ac:dyDescent="0.25">
      <c r="F132" s="117" t="s">
        <v>889</v>
      </c>
      <c r="G132" s="114">
        <v>47</v>
      </c>
    </row>
    <row r="133" spans="6:7" hidden="1" x14ac:dyDescent="0.25">
      <c r="F133" s="117" t="s">
        <v>890</v>
      </c>
      <c r="G133" s="114">
        <v>48</v>
      </c>
    </row>
    <row r="134" spans="6:7" hidden="1" x14ac:dyDescent="0.25">
      <c r="F134" s="117" t="s">
        <v>891</v>
      </c>
      <c r="G134" s="114">
        <v>49</v>
      </c>
    </row>
    <row r="135" spans="6:7" hidden="1" x14ac:dyDescent="0.25">
      <c r="F135" s="117" t="s">
        <v>892</v>
      </c>
      <c r="G135" s="114">
        <v>50</v>
      </c>
    </row>
    <row r="136" spans="6:7" hidden="1" x14ac:dyDescent="0.25">
      <c r="F136" s="117" t="s">
        <v>893</v>
      </c>
      <c r="G136" s="114">
        <v>51</v>
      </c>
    </row>
    <row r="137" spans="6:7" hidden="1" x14ac:dyDescent="0.25">
      <c r="F137" s="117" t="s">
        <v>943</v>
      </c>
      <c r="G137" s="114">
        <v>52</v>
      </c>
    </row>
    <row r="138" spans="6:7" hidden="1" x14ac:dyDescent="0.25">
      <c r="F138" s="118" t="s">
        <v>894</v>
      </c>
      <c r="G138" s="119">
        <v>53</v>
      </c>
    </row>
  </sheetData>
  <mergeCells count="1">
    <mergeCell ref="B9:J9"/>
  </mergeCells>
  <dataValidations count="2">
    <dataValidation type="list" allowBlank="1" showInputMessage="1" showErrorMessage="1" sqref="G7" xr:uid="{00000000-0002-0000-0100-000000000000}">
      <formula1>$B$69:$B$71</formula1>
    </dataValidation>
    <dataValidation type="list" allowBlank="1" showInputMessage="1" showErrorMessage="1" sqref="G5" xr:uid="{00000000-0002-0000-0100-000001000000}">
      <formula1>$E$67:$E$90</formula1>
    </dataValidation>
  </dataValidations>
  <pageMargins left="0.70866141732283472" right="0.70866141732283472" top="0.74803149606299213" bottom="0.74803149606299213" header="0.31496062992125984" footer="0.31496062992125984"/>
  <pageSetup paperSize="9" scale="62" orientation="portrait" r:id="rId1"/>
  <headerFooter>
    <oddFooter>&amp;R&amp;"Arial,Regular"&amp;13Public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8"/>
  <sheetViews>
    <sheetView showGridLines="0" workbookViewId="0">
      <selection activeCell="F357" sqref="F357"/>
    </sheetView>
  </sheetViews>
  <sheetFormatPr defaultRowHeight="15" x14ac:dyDescent="0.25"/>
  <cols>
    <col min="1" max="1" width="9.140625" style="21"/>
    <col min="2" max="2" width="16.7109375" style="21" customWidth="1"/>
    <col min="3" max="3" width="4.85546875" style="21" customWidth="1"/>
    <col min="4" max="4" width="18.5703125" style="21" hidden="1" customWidth="1"/>
    <col min="5" max="5" width="11.42578125" style="21" customWidth="1"/>
    <col min="6" max="6" width="39.85546875" style="21" customWidth="1"/>
    <col min="7" max="7" width="13.85546875" style="21" customWidth="1"/>
    <col min="8" max="8" width="13.7109375" style="21" customWidth="1"/>
    <col min="9" max="9" width="9.28515625" style="21" customWidth="1"/>
    <col min="10" max="10" width="11.5703125" style="21" customWidth="1"/>
    <col min="11" max="11" width="9.5703125" style="3" customWidth="1"/>
    <col min="12" max="12" width="4.7109375" style="21" hidden="1" customWidth="1"/>
    <col min="13" max="13" width="28.85546875" style="21" customWidth="1"/>
    <col min="14" max="16384" width="9.140625" style="21"/>
  </cols>
  <sheetData>
    <row r="1" spans="1:13" ht="18.75" x14ac:dyDescent="0.3">
      <c r="A1" s="171" t="str">
        <f>'Information page'!A1</f>
        <v>Schools Benchmarking 2022-23</v>
      </c>
      <c r="B1" s="171"/>
      <c r="C1" s="171"/>
      <c r="D1" s="171"/>
      <c r="E1" s="171"/>
      <c r="F1" s="171"/>
      <c r="G1" s="171"/>
      <c r="H1" s="171"/>
      <c r="I1" s="171"/>
      <c r="J1" s="171"/>
      <c r="K1" s="171"/>
      <c r="L1" s="148"/>
      <c r="M1" s="149" t="s">
        <v>958</v>
      </c>
    </row>
    <row r="2" spans="1:13" ht="9" customHeight="1" x14ac:dyDescent="0.25">
      <c r="A2" s="38"/>
      <c r="B2" s="39"/>
      <c r="C2" s="39"/>
      <c r="D2" s="39"/>
      <c r="E2" s="39"/>
      <c r="F2" s="39"/>
      <c r="G2" s="39"/>
      <c r="H2" s="39"/>
      <c r="I2" s="39"/>
      <c r="J2" s="39"/>
      <c r="K2" s="39"/>
      <c r="L2" s="146"/>
      <c r="M2" s="26"/>
    </row>
    <row r="3" spans="1:13" ht="14.25" customHeight="1" x14ac:dyDescent="0.25">
      <c r="A3" s="38"/>
      <c r="B3" s="38"/>
      <c r="C3" s="38"/>
      <c r="D3" s="27">
        <f>'Information page'!B4</f>
        <v>0</v>
      </c>
      <c r="E3" s="38"/>
      <c r="F3" s="155" t="e">
        <f>F10</f>
        <v>#N/A</v>
      </c>
      <c r="G3" s="38"/>
      <c r="H3" s="38"/>
      <c r="I3" s="38"/>
      <c r="J3" s="38"/>
      <c r="K3" s="41"/>
      <c r="L3" s="120"/>
      <c r="M3" s="145" t="str">
        <f>G5</f>
        <v>Admin</v>
      </c>
    </row>
    <row r="4" spans="1:13" x14ac:dyDescent="0.25">
      <c r="A4" s="38"/>
      <c r="B4" s="38"/>
      <c r="C4" s="38"/>
      <c r="D4" s="154"/>
      <c r="E4" s="38"/>
      <c r="F4" s="40"/>
      <c r="G4" s="38"/>
      <c r="H4" s="38"/>
      <c r="I4" s="38"/>
      <c r="J4" s="38"/>
      <c r="K4" s="41"/>
      <c r="L4" s="120"/>
      <c r="M4" s="145"/>
    </row>
    <row r="5" spans="1:13" x14ac:dyDescent="0.25">
      <c r="A5" s="38"/>
      <c r="B5" s="38"/>
      <c r="C5" s="38"/>
      <c r="D5" s="38"/>
      <c r="E5" s="38"/>
      <c r="F5" s="42" t="s">
        <v>832</v>
      </c>
      <c r="G5" s="37" t="s">
        <v>2</v>
      </c>
      <c r="H5" s="38"/>
      <c r="I5" s="38"/>
      <c r="J5" s="38"/>
      <c r="K5" s="41"/>
      <c r="L5" s="120" t="str">
        <f>M3</f>
        <v>Admin</v>
      </c>
      <c r="M5" s="145" t="str">
        <f t="shared" ref="M5:M23" si="0">IF(ISNA(VLOOKUP(L5,gl,2,FALSE))," ",(VLOOKUP(L5,gl,2,FALSE)))</f>
        <v xml:space="preserve">   110900  General Basic Pay</v>
      </c>
    </row>
    <row r="6" spans="1:13" x14ac:dyDescent="0.25">
      <c r="A6" s="38"/>
      <c r="B6" s="38"/>
      <c r="C6" s="38"/>
      <c r="D6" s="38"/>
      <c r="E6" s="38"/>
      <c r="F6" s="38"/>
      <c r="G6" s="38"/>
      <c r="H6" s="38"/>
      <c r="I6" s="38"/>
      <c r="J6" s="38"/>
      <c r="K6" s="41"/>
      <c r="L6" s="120" t="str">
        <f>L5&amp;"1"</f>
        <v>Admin1</v>
      </c>
      <c r="M6" s="145" t="str">
        <f t="shared" si="0"/>
        <v xml:space="preserve">   110901  General Nat Ins</v>
      </c>
    </row>
    <row r="7" spans="1:13" x14ac:dyDescent="0.25">
      <c r="A7" s="38"/>
      <c r="B7" s="38"/>
      <c r="C7" s="38"/>
      <c r="D7" s="38"/>
      <c r="E7" s="38"/>
      <c r="F7" s="42" t="s">
        <v>837</v>
      </c>
      <c r="G7" s="37" t="s">
        <v>834</v>
      </c>
      <c r="H7" s="38"/>
      <c r="I7" s="38"/>
      <c r="J7" s="38"/>
      <c r="K7" s="41"/>
      <c r="L7" s="120" t="str">
        <f>L5&amp;"2"</f>
        <v>Admin2</v>
      </c>
      <c r="M7" s="145" t="str">
        <f t="shared" si="0"/>
        <v xml:space="preserve">   110902  General Pension</v>
      </c>
    </row>
    <row r="8" spans="1:13" x14ac:dyDescent="0.25">
      <c r="A8" s="38"/>
      <c r="B8" s="38"/>
      <c r="C8" s="38"/>
      <c r="D8" s="38"/>
      <c r="E8" s="38"/>
      <c r="F8" s="38"/>
      <c r="G8" s="38"/>
      <c r="H8" s="44"/>
      <c r="I8" s="38"/>
      <c r="J8" s="38"/>
      <c r="K8" s="41"/>
      <c r="L8" s="120" t="str">
        <f>L5&amp;"3"</f>
        <v>Admin3</v>
      </c>
      <c r="M8" s="145" t="str">
        <f t="shared" si="0"/>
        <v xml:space="preserve">   110905  General Overtime</v>
      </c>
    </row>
    <row r="9" spans="1:13" ht="30" customHeight="1" x14ac:dyDescent="0.25">
      <c r="A9" s="38"/>
      <c r="B9" s="48"/>
      <c r="C9" s="44"/>
      <c r="D9" s="44"/>
      <c r="E9" s="52" t="s">
        <v>538</v>
      </c>
      <c r="F9" s="53" t="s">
        <v>539</v>
      </c>
      <c r="G9" s="52" t="str">
        <f>G7</f>
        <v>Pupil number</v>
      </c>
      <c r="H9" s="52" t="str">
        <f>G5&amp;" "&amp;H88</f>
        <v>Admin per pupil (£)</v>
      </c>
      <c r="I9" s="38"/>
      <c r="J9" s="38"/>
      <c r="K9" s="41"/>
      <c r="L9" s="120" t="str">
        <f>L5&amp;"4"</f>
        <v>Admin4</v>
      </c>
      <c r="M9" s="145" t="str">
        <f t="shared" si="0"/>
        <v xml:space="preserve">   110910  General Sick</v>
      </c>
    </row>
    <row r="10" spans="1:13" ht="15" customHeight="1" x14ac:dyDescent="0.25">
      <c r="A10" s="38"/>
      <c r="B10" s="48"/>
      <c r="C10" s="44"/>
      <c r="D10" s="44"/>
      <c r="E10" s="64">
        <f>D3</f>
        <v>0</v>
      </c>
      <c r="F10" s="65" t="e">
        <f>VLOOKUP(E10,pupil,6,FALSE)</f>
        <v>#N/A</v>
      </c>
      <c r="G10" s="66">
        <f>IF(ISNA(VLOOKUP(E10,pupil,G88,FALSE)),0,(VLOOKUP(E10,pupil,G88,FALSE)))</f>
        <v>0</v>
      </c>
      <c r="H10" s="67">
        <f>IF(ISNA(VLOOKUP(E10,data3,G85,FALSE)),,((VLOOKUP(E10,data3,G85,FALSE))))</f>
        <v>0</v>
      </c>
      <c r="I10" s="38"/>
      <c r="J10" s="38"/>
      <c r="K10" s="47"/>
      <c r="L10" s="120" t="str">
        <f>L5&amp;"5"</f>
        <v>Admin5</v>
      </c>
      <c r="M10" s="145" t="str">
        <f t="shared" si="0"/>
        <v xml:space="preserve">   110915  General Allowances</v>
      </c>
    </row>
    <row r="11" spans="1:13" ht="15" customHeight="1" x14ac:dyDescent="0.25">
      <c r="A11" s="38"/>
      <c r="B11" s="48"/>
      <c r="C11" s="44"/>
      <c r="D11" s="44"/>
      <c r="E11" s="50"/>
      <c r="F11" s="50"/>
      <c r="G11" s="51"/>
      <c r="H11" s="56"/>
      <c r="I11" s="38"/>
      <c r="J11" s="38"/>
      <c r="K11" s="47"/>
      <c r="L11" s="120" t="str">
        <f>L5&amp;"6"</f>
        <v>Admin6</v>
      </c>
      <c r="M11" s="145" t="str">
        <f t="shared" si="0"/>
        <v xml:space="preserve">   112500  Gen - Non SS BP</v>
      </c>
    </row>
    <row r="12" spans="1:13" ht="15" customHeight="1" x14ac:dyDescent="0.25">
      <c r="A12" s="38"/>
      <c r="B12" s="48"/>
      <c r="C12" s="46"/>
      <c r="D12" s="46"/>
      <c r="E12" s="38"/>
      <c r="F12" s="71" t="s">
        <v>833</v>
      </c>
      <c r="G12" s="51"/>
      <c r="H12" s="56"/>
      <c r="I12" s="57"/>
      <c r="J12" s="38"/>
      <c r="K12" s="47"/>
      <c r="L12" s="120" t="str">
        <f>L5&amp;"7"</f>
        <v>Admin7</v>
      </c>
      <c r="M12" s="145" t="str">
        <f t="shared" si="0"/>
        <v xml:space="preserve">   112501  Gen - Non SS NI</v>
      </c>
    </row>
    <row r="13" spans="1:13" ht="15" customHeight="1" x14ac:dyDescent="0.25">
      <c r="A13" s="38"/>
      <c r="B13" s="48"/>
      <c r="C13" s="44"/>
      <c r="D13" s="44"/>
      <c r="E13" s="61" t="str">
        <f t="shared" ref="E13:E20" si="1">IF(ISNA(VLOOKUP(F13,NAME,2,FALSE)),0,(VLOOKUP(F13,NAME,2,FALSE)))</f>
        <v>CIP2296</v>
      </c>
      <c r="F13" s="58" t="s">
        <v>673</v>
      </c>
      <c r="G13" s="62">
        <f>IF(ISNA(VLOOKUP(E13,pupil,G88,FALSE)),0,(VLOOKUP(E13,pupil,G88,FALSE)))</f>
        <v>240.19736842105263</v>
      </c>
      <c r="H13" s="59">
        <f>IF(ISNA(VLOOKUP(E13,data3,G85,FALSE)),,((VLOOKUP(E13,data3,G85,FALSE))))</f>
        <v>308.6704508353875</v>
      </c>
      <c r="I13" s="38"/>
      <c r="J13" s="38"/>
      <c r="K13" s="41"/>
      <c r="L13" s="120" t="str">
        <f>L5&amp;"8"</f>
        <v>Admin8</v>
      </c>
      <c r="M13" s="145" t="str">
        <f t="shared" si="0"/>
        <v xml:space="preserve">   112502  Gen - Non SS Pen</v>
      </c>
    </row>
    <row r="14" spans="1:13" x14ac:dyDescent="0.25">
      <c r="A14" s="38"/>
      <c r="B14" s="48"/>
      <c r="C14" s="44"/>
      <c r="D14" s="44"/>
      <c r="E14" s="28" t="str">
        <f>IF(ISNA(VLOOKUP(F14,NAME,2,FALSE)),0,(VLOOKUP(F14,NAME,2,FALSE)))</f>
        <v>CIP2623</v>
      </c>
      <c r="F14" s="54" t="s">
        <v>707</v>
      </c>
      <c r="G14" s="15">
        <f>IF(ISNA(VLOOKUP(E14,pupil,G88,FALSE)),0,(VLOOKUP(E14,pupil,G88,FALSE)))</f>
        <v>82</v>
      </c>
      <c r="H14" s="30">
        <f>IF(ISNA(VLOOKUP(E14,data3,G85,FALSE)),,((VLOOKUP(E14,data3,G85,FALSE))))</f>
        <v>298.81268292682932</v>
      </c>
      <c r="I14" s="38"/>
      <c r="J14" s="38"/>
      <c r="K14" s="41"/>
      <c r="L14" s="120" t="str">
        <f>L5&amp;"9"</f>
        <v>Admin9</v>
      </c>
      <c r="M14" s="145" t="str">
        <f t="shared" si="0"/>
        <v xml:space="preserve">   112505  Gen - Non SS OT</v>
      </c>
    </row>
    <row r="15" spans="1:13" x14ac:dyDescent="0.25">
      <c r="A15" s="38"/>
      <c r="B15" s="48"/>
      <c r="C15" s="44"/>
      <c r="D15" s="44"/>
      <c r="E15" s="28" t="str">
        <f t="shared" si="1"/>
        <v>CIP2196</v>
      </c>
      <c r="F15" s="54" t="s">
        <v>633</v>
      </c>
      <c r="G15" s="15">
        <f>IF(ISNA(VLOOKUP(E15,pupil,G88,FALSE)),0,(VLOOKUP(E15,pupil,G88,FALSE)))</f>
        <v>201.54210526315791</v>
      </c>
      <c r="H15" s="30">
        <f>IF(ISNA(VLOOKUP(E15,data3,G85,FALSE)),,((VLOOKUP(E15,data3,G85,FALSE))))</f>
        <v>234.73625989084158</v>
      </c>
      <c r="I15" s="38"/>
      <c r="J15" s="38"/>
      <c r="K15" s="41"/>
      <c r="L15" s="120" t="str">
        <f>L5&amp;"10"</f>
        <v>Admin10</v>
      </c>
      <c r="M15" s="145" t="str">
        <f t="shared" si="0"/>
        <v xml:space="preserve">   112506  Gen - Non SS Relief</v>
      </c>
    </row>
    <row r="16" spans="1:13" x14ac:dyDescent="0.25">
      <c r="A16" s="38"/>
      <c r="B16" s="44"/>
      <c r="C16" s="49"/>
      <c r="D16" s="48"/>
      <c r="E16" s="28" t="str">
        <f t="shared" si="1"/>
        <v>CIS4505</v>
      </c>
      <c r="F16" s="54" t="s">
        <v>947</v>
      </c>
      <c r="G16" s="15">
        <f>IF(ISNA(VLOOKUP(E16,pupil,G88,FALSE)),0,(VLOOKUP(E16,pupil,G88,FALSE)))</f>
        <v>830</v>
      </c>
      <c r="H16" s="30">
        <f>IF(ISNA(VLOOKUP(E16,data3,G85,FALSE)),,((VLOOKUP(E16,data3,G85,FALSE))))</f>
        <v>359.80028915662643</v>
      </c>
      <c r="I16" s="38"/>
      <c r="J16" s="38"/>
      <c r="K16" s="41"/>
      <c r="L16" s="120" t="str">
        <f>L5&amp;"11"</f>
        <v>Admin11</v>
      </c>
      <c r="M16" s="145" t="str">
        <f t="shared" si="0"/>
        <v xml:space="preserve">   112510  Gen - Non SS SP</v>
      </c>
    </row>
    <row r="17" spans="1:13" x14ac:dyDescent="0.25">
      <c r="A17" s="38"/>
      <c r="B17" s="48"/>
      <c r="C17" s="44"/>
      <c r="D17" s="44"/>
      <c r="E17" s="28" t="str">
        <f t="shared" si="1"/>
        <v>CIP2245</v>
      </c>
      <c r="F17" s="54" t="s">
        <v>649</v>
      </c>
      <c r="G17" s="15">
        <f>IF(ISNA(VLOOKUP(E17,pupil,G88,FALSE)),0,(VLOOKUP(E17,pupil,G88,FALSE)))</f>
        <v>98.148947368421048</v>
      </c>
      <c r="H17" s="30">
        <f>IF(ISNA(VLOOKUP(E17,data3,G85,FALSE)),,((VLOOKUP(E17,data3,G85,FALSE))))</f>
        <v>420.26614758449836</v>
      </c>
      <c r="I17" s="38"/>
      <c r="J17" s="38"/>
      <c r="K17" s="41"/>
      <c r="L17" s="120" t="str">
        <f>L5&amp;"12"</f>
        <v>Admin12</v>
      </c>
      <c r="M17" s="145" t="str">
        <f t="shared" si="0"/>
        <v xml:space="preserve">   112515  Gen - Non SS Allow</v>
      </c>
    </row>
    <row r="18" spans="1:13" s="6" customFormat="1" x14ac:dyDescent="0.25">
      <c r="A18" s="38"/>
      <c r="B18" s="44"/>
      <c r="C18" s="44"/>
      <c r="D18" s="44"/>
      <c r="E18" s="28" t="str">
        <f t="shared" si="1"/>
        <v>CIP2338</v>
      </c>
      <c r="F18" s="54" t="s">
        <v>687</v>
      </c>
      <c r="G18" s="15">
        <f>IF(ISNA(VLOOKUP(E18,pupil,G88,FALSE)),0,(VLOOKUP(E18,pupil,G88,FALSE)))</f>
        <v>149.24526315789473</v>
      </c>
      <c r="H18" s="30">
        <f>IF(ISNA(VLOOKUP(E18,data3,G85,FALSE)),,((VLOOKUP(E18,data3,G85,FALSE))))</f>
        <v>313.08128384498991</v>
      </c>
      <c r="I18" s="38"/>
      <c r="J18" s="38"/>
      <c r="K18" s="38"/>
      <c r="L18" s="120" t="str">
        <f>L5&amp;"13"</f>
        <v>Admin13</v>
      </c>
      <c r="M18" s="145" t="str">
        <f t="shared" si="0"/>
        <v xml:space="preserve"> </v>
      </c>
    </row>
    <row r="19" spans="1:13" x14ac:dyDescent="0.25">
      <c r="A19" s="38"/>
      <c r="B19" s="44"/>
      <c r="C19" s="44"/>
      <c r="D19" s="44"/>
      <c r="E19" s="28" t="str">
        <f t="shared" si="1"/>
        <v>CIP2017</v>
      </c>
      <c r="F19" s="54" t="s">
        <v>552</v>
      </c>
      <c r="G19" s="15">
        <f>IF(ISNA(VLOOKUP(E19,pupil,G88,FALSE)),0,(VLOOKUP(E19,pupil,G88,FALSE)))</f>
        <v>242.73315789473685</v>
      </c>
      <c r="H19" s="30">
        <f>IF(ISNA(VLOOKUP(E19,data3,G85,FALSE)),,((VLOOKUP(E19,data3,G85,FALSE))))</f>
        <v>199.10333333333338</v>
      </c>
      <c r="I19" s="38"/>
      <c r="J19" s="38"/>
      <c r="K19" s="41"/>
      <c r="L19" s="120" t="str">
        <f>L5&amp;"14"</f>
        <v>Admin14</v>
      </c>
      <c r="M19" s="145" t="str">
        <f t="shared" si="0"/>
        <v xml:space="preserve"> </v>
      </c>
    </row>
    <row r="20" spans="1:13" x14ac:dyDescent="0.25">
      <c r="A20" s="38"/>
      <c r="B20" s="44"/>
      <c r="C20" s="44"/>
      <c r="D20" s="44"/>
      <c r="E20" s="16" t="str">
        <f t="shared" si="1"/>
        <v>CIP2018</v>
      </c>
      <c r="F20" s="33" t="s">
        <v>553</v>
      </c>
      <c r="G20" s="63">
        <f>IF(ISNA(VLOOKUP(E20,pupil,G88,FALSE)),0,(VLOOKUP(E20,pupil,G88,FALSE)))</f>
        <v>196</v>
      </c>
      <c r="H20" s="55">
        <f>IF(ISNA(VLOOKUP(E20,data3,G85,FALSE)),,((VLOOKUP(E20,data3,G85,FALSE))))</f>
        <v>246.52088082901565</v>
      </c>
      <c r="I20" s="38"/>
      <c r="J20" s="38"/>
      <c r="K20" s="41"/>
      <c r="L20" s="120" t="str">
        <f>L5&amp;"15"</f>
        <v>Admin15</v>
      </c>
      <c r="M20" s="145" t="str">
        <f t="shared" si="0"/>
        <v xml:space="preserve"> </v>
      </c>
    </row>
    <row r="21" spans="1:13" x14ac:dyDescent="0.25">
      <c r="A21" s="38"/>
      <c r="B21" s="44"/>
      <c r="C21" s="48"/>
      <c r="D21" s="48"/>
      <c r="E21" s="46"/>
      <c r="F21" s="46"/>
      <c r="G21" s="51"/>
      <c r="H21" s="56"/>
      <c r="I21" s="38"/>
      <c r="J21" s="38"/>
      <c r="K21" s="41"/>
      <c r="L21" s="120" t="str">
        <f>L5&amp;"16"</f>
        <v>Admin16</v>
      </c>
      <c r="M21" s="145" t="str">
        <f t="shared" si="0"/>
        <v xml:space="preserve"> </v>
      </c>
    </row>
    <row r="22" spans="1:13" x14ac:dyDescent="0.25">
      <c r="A22" s="38"/>
      <c r="B22" s="202" t="str">
        <f>G5&amp;" Cost "&amp;H88</f>
        <v>Admin Cost per pupil (£)</v>
      </c>
      <c r="C22" s="202"/>
      <c r="D22" s="202"/>
      <c r="E22" s="202"/>
      <c r="F22" s="202"/>
      <c r="G22" s="202"/>
      <c r="H22" s="202"/>
      <c r="I22" s="202"/>
      <c r="J22" s="202"/>
      <c r="K22" s="75"/>
      <c r="L22" s="120" t="str">
        <f>L5&amp;"16"</f>
        <v>Admin16</v>
      </c>
      <c r="M22" s="145" t="str">
        <f t="shared" si="0"/>
        <v xml:space="preserve"> </v>
      </c>
    </row>
    <row r="23" spans="1:13" ht="18.75" customHeight="1" x14ac:dyDescent="0.25">
      <c r="A23" s="38"/>
      <c r="B23" s="203"/>
      <c r="C23" s="203"/>
      <c r="D23" s="203"/>
      <c r="E23" s="203"/>
      <c r="F23" s="203"/>
      <c r="G23" s="203"/>
      <c r="H23" s="203"/>
      <c r="I23" s="203"/>
      <c r="J23" s="203"/>
      <c r="K23" s="41"/>
      <c r="L23" s="120" t="str">
        <f>L5&amp;"17"</f>
        <v>Admin17</v>
      </c>
      <c r="M23" s="145" t="str">
        <f t="shared" si="0"/>
        <v xml:space="preserve"> </v>
      </c>
    </row>
    <row r="24" spans="1:13" s="6" customFormat="1" x14ac:dyDescent="0.25">
      <c r="A24" s="38"/>
      <c r="B24" s="38"/>
      <c r="C24" s="38"/>
      <c r="D24" s="38"/>
      <c r="E24" s="38"/>
      <c r="F24" s="38"/>
      <c r="G24" s="38"/>
      <c r="H24" s="38"/>
      <c r="I24" s="38"/>
      <c r="J24" s="38"/>
      <c r="K24" s="38"/>
    </row>
    <row r="25" spans="1:13" x14ac:dyDescent="0.25">
      <c r="A25" s="38"/>
      <c r="B25" s="38"/>
      <c r="C25" s="38"/>
      <c r="D25" s="38"/>
      <c r="E25" s="38"/>
      <c r="F25" s="38"/>
      <c r="G25" s="38"/>
      <c r="H25" s="38"/>
      <c r="I25" s="38"/>
      <c r="J25" s="38"/>
      <c r="K25" s="51"/>
      <c r="L25" s="5"/>
    </row>
    <row r="26" spans="1:13" x14ac:dyDescent="0.25">
      <c r="A26" s="38"/>
      <c r="B26" s="38"/>
      <c r="C26" s="38"/>
      <c r="D26" s="38"/>
      <c r="E26" s="38"/>
      <c r="F26" s="38"/>
      <c r="G26" s="38"/>
      <c r="H26" s="38"/>
      <c r="I26" s="38"/>
      <c r="J26" s="38"/>
      <c r="K26" s="41"/>
    </row>
    <row r="27" spans="1:13" x14ac:dyDescent="0.25">
      <c r="A27" s="38"/>
      <c r="B27" s="38"/>
      <c r="C27" s="38"/>
      <c r="D27" s="38"/>
      <c r="E27" s="38"/>
      <c r="F27" s="38"/>
      <c r="G27" s="38"/>
      <c r="H27" s="38"/>
      <c r="I27" s="38"/>
      <c r="J27" s="38"/>
      <c r="K27" s="41"/>
    </row>
    <row r="28" spans="1:13" x14ac:dyDescent="0.25">
      <c r="A28" s="38"/>
      <c r="B28" s="38"/>
      <c r="C28" s="38"/>
      <c r="D28" s="38"/>
      <c r="E28" s="38"/>
      <c r="F28" s="38"/>
      <c r="G28" s="38"/>
      <c r="H28" s="38"/>
      <c r="I28" s="38"/>
      <c r="J28" s="38"/>
      <c r="K28" s="41"/>
    </row>
    <row r="29" spans="1:13" x14ac:dyDescent="0.25">
      <c r="A29" s="38"/>
      <c r="B29" s="38"/>
      <c r="C29" s="38"/>
      <c r="D29" s="38"/>
      <c r="E29" s="38"/>
      <c r="F29" s="38"/>
      <c r="G29" s="38"/>
      <c r="H29" s="38"/>
      <c r="I29" s="38"/>
      <c r="J29" s="38"/>
      <c r="K29" s="41"/>
    </row>
    <row r="30" spans="1:13" x14ac:dyDescent="0.25">
      <c r="A30" s="38"/>
      <c r="B30" s="38"/>
      <c r="C30" s="38"/>
      <c r="D30" s="38"/>
      <c r="E30" s="38"/>
      <c r="F30" s="38"/>
      <c r="G30" s="38"/>
      <c r="H30" s="38"/>
      <c r="I30" s="38"/>
      <c r="J30" s="41"/>
      <c r="K30" s="38"/>
    </row>
    <row r="31" spans="1:13" x14ac:dyDescent="0.25">
      <c r="A31" s="38"/>
      <c r="B31" s="38"/>
      <c r="C31" s="38"/>
      <c r="D31" s="38"/>
      <c r="E31" s="38"/>
      <c r="F31" s="38"/>
      <c r="G31" s="38"/>
      <c r="H31" s="38"/>
      <c r="I31" s="38"/>
      <c r="J31" s="41"/>
      <c r="K31" s="38"/>
    </row>
    <row r="32" spans="1:13" x14ac:dyDescent="0.25">
      <c r="A32" s="38"/>
      <c r="B32" s="38"/>
      <c r="C32" s="38"/>
      <c r="D32" s="38"/>
      <c r="E32" s="38"/>
      <c r="F32" s="38"/>
      <c r="G32" s="38"/>
      <c r="H32" s="38"/>
      <c r="I32" s="38"/>
      <c r="J32" s="41"/>
      <c r="K32" s="38"/>
    </row>
    <row r="33" spans="1:11" x14ac:dyDescent="0.25">
      <c r="A33" s="38"/>
      <c r="B33" s="38"/>
      <c r="C33" s="38"/>
      <c r="D33" s="38"/>
      <c r="E33" s="38"/>
      <c r="F33" s="38"/>
      <c r="G33" s="38"/>
      <c r="H33" s="38"/>
      <c r="I33" s="38"/>
      <c r="J33" s="41"/>
      <c r="K33" s="38"/>
    </row>
    <row r="34" spans="1:11" x14ac:dyDescent="0.25">
      <c r="A34" s="38"/>
      <c r="B34" s="38"/>
      <c r="C34" s="38"/>
      <c r="D34" s="38"/>
      <c r="E34" s="38"/>
      <c r="F34" s="38"/>
      <c r="G34" s="38"/>
      <c r="H34" s="38"/>
      <c r="I34" s="38"/>
      <c r="J34" s="41"/>
      <c r="K34" s="38"/>
    </row>
    <row r="35" spans="1:11" x14ac:dyDescent="0.25">
      <c r="A35" s="38"/>
      <c r="B35" s="38"/>
      <c r="C35" s="38"/>
      <c r="D35" s="38"/>
      <c r="E35" s="38"/>
      <c r="F35" s="38"/>
      <c r="G35" s="38"/>
      <c r="H35" s="38"/>
      <c r="I35" s="38"/>
      <c r="J35" s="41"/>
      <c r="K35" s="38"/>
    </row>
    <row r="36" spans="1:11" x14ac:dyDescent="0.25">
      <c r="A36" s="38"/>
      <c r="B36" s="38"/>
      <c r="C36" s="38"/>
      <c r="D36" s="38"/>
      <c r="E36" s="38"/>
      <c r="F36" s="38"/>
      <c r="G36" s="38"/>
      <c r="H36" s="38"/>
      <c r="I36" s="38"/>
      <c r="J36" s="41"/>
      <c r="K36" s="38"/>
    </row>
    <row r="37" spans="1:11" x14ac:dyDescent="0.25">
      <c r="A37" s="38"/>
      <c r="B37" s="38"/>
      <c r="C37" s="38"/>
      <c r="D37" s="38"/>
      <c r="E37" s="38"/>
      <c r="F37" s="38"/>
      <c r="G37" s="38"/>
      <c r="H37" s="38"/>
      <c r="I37" s="38"/>
      <c r="J37" s="41"/>
      <c r="K37" s="38"/>
    </row>
    <row r="38" spans="1:11" x14ac:dyDescent="0.25">
      <c r="A38" s="38"/>
      <c r="B38" s="38"/>
      <c r="C38" s="38"/>
      <c r="D38" s="38"/>
      <c r="E38" s="38"/>
      <c r="F38" s="38"/>
      <c r="G38" s="38"/>
      <c r="H38" s="38"/>
      <c r="I38" s="38"/>
      <c r="J38" s="41"/>
      <c r="K38" s="38"/>
    </row>
    <row r="39" spans="1:11" x14ac:dyDescent="0.25">
      <c r="A39" s="38"/>
      <c r="B39" s="38"/>
      <c r="C39" s="38"/>
      <c r="D39" s="38"/>
      <c r="E39" s="38"/>
      <c r="F39" s="38"/>
      <c r="G39" s="38"/>
      <c r="H39" s="38"/>
      <c r="I39" s="38"/>
      <c r="J39" s="41"/>
      <c r="K39" s="38"/>
    </row>
    <row r="40" spans="1:11" x14ac:dyDescent="0.25">
      <c r="A40" s="38"/>
      <c r="B40" s="38"/>
      <c r="C40" s="38"/>
      <c r="D40" s="38"/>
      <c r="E40" s="38"/>
      <c r="F40" s="38"/>
      <c r="G40" s="38"/>
      <c r="H40" s="38"/>
      <c r="I40" s="38"/>
      <c r="J40" s="41"/>
      <c r="K40" s="38"/>
    </row>
    <row r="41" spans="1:11" x14ac:dyDescent="0.25">
      <c r="A41" s="38"/>
      <c r="B41" s="38"/>
      <c r="C41" s="38"/>
      <c r="D41" s="38"/>
      <c r="E41" s="38"/>
      <c r="F41" s="38"/>
      <c r="G41" s="38"/>
      <c r="H41" s="38"/>
      <c r="I41" s="38"/>
      <c r="J41" s="41"/>
      <c r="K41" s="38"/>
    </row>
    <row r="42" spans="1:11" x14ac:dyDescent="0.25">
      <c r="A42" s="38"/>
      <c r="B42" s="38"/>
      <c r="C42" s="38"/>
      <c r="D42" s="38"/>
      <c r="E42" s="38"/>
      <c r="F42" s="38"/>
      <c r="G42" s="38"/>
      <c r="H42" s="38"/>
      <c r="I42" s="38"/>
      <c r="J42" s="41"/>
      <c r="K42" s="38"/>
    </row>
    <row r="43" spans="1:11" x14ac:dyDescent="0.25">
      <c r="A43" s="38"/>
      <c r="B43" s="38"/>
      <c r="C43" s="38"/>
      <c r="D43" s="38"/>
      <c r="E43" s="38"/>
      <c r="F43" s="38"/>
      <c r="G43" s="38"/>
      <c r="H43" s="38"/>
      <c r="I43" s="38"/>
      <c r="J43" s="41"/>
      <c r="K43" s="38"/>
    </row>
    <row r="44" spans="1:11" x14ac:dyDescent="0.25">
      <c r="A44" s="38"/>
      <c r="B44" s="38"/>
      <c r="C44" s="38"/>
      <c r="D44" s="38"/>
      <c r="E44" s="38"/>
      <c r="F44" s="38"/>
      <c r="G44" s="38"/>
      <c r="H44" s="38"/>
      <c r="I44" s="38"/>
      <c r="J44" s="41"/>
      <c r="K44" s="38"/>
    </row>
    <row r="45" spans="1:11" x14ac:dyDescent="0.25">
      <c r="A45" s="38"/>
      <c r="B45" s="38"/>
      <c r="C45" s="38"/>
      <c r="D45" s="38"/>
      <c r="E45" s="38"/>
      <c r="F45" s="38"/>
      <c r="G45" s="38"/>
      <c r="H45" s="38"/>
      <c r="I45" s="38"/>
      <c r="J45" s="41"/>
      <c r="K45" s="38"/>
    </row>
    <row r="46" spans="1:11" x14ac:dyDescent="0.25">
      <c r="A46" s="38"/>
      <c r="B46" s="38"/>
      <c r="C46" s="38"/>
      <c r="D46" s="38"/>
      <c r="E46" s="38"/>
      <c r="F46" s="38"/>
      <c r="G46" s="38"/>
      <c r="H46" s="38"/>
      <c r="I46" s="38"/>
      <c r="J46" s="41"/>
      <c r="K46" s="38"/>
    </row>
    <row r="47" spans="1:11" x14ac:dyDescent="0.25">
      <c r="A47" s="38"/>
      <c r="B47" s="38"/>
      <c r="C47" s="38"/>
      <c r="D47" s="38"/>
      <c r="E47" s="38"/>
      <c r="F47" s="38"/>
      <c r="G47" s="38"/>
      <c r="H47" s="38"/>
      <c r="I47" s="38"/>
      <c r="J47" s="41"/>
      <c r="K47" s="38"/>
    </row>
    <row r="48" spans="1:11" x14ac:dyDescent="0.25">
      <c r="A48" s="38"/>
      <c r="B48" s="38"/>
      <c r="C48" s="38"/>
      <c r="D48" s="38"/>
      <c r="E48" s="38"/>
      <c r="F48" s="38"/>
      <c r="G48" s="38"/>
      <c r="H48" s="38"/>
      <c r="I48" s="38"/>
      <c r="J48" s="41"/>
      <c r="K48" s="38"/>
    </row>
    <row r="49" spans="1:11" x14ac:dyDescent="0.25">
      <c r="A49" s="38"/>
      <c r="B49" s="38"/>
      <c r="C49" s="38"/>
      <c r="D49" s="38"/>
      <c r="E49" s="38"/>
      <c r="F49" s="38"/>
      <c r="G49" s="38"/>
      <c r="H49" s="38"/>
      <c r="I49" s="38"/>
      <c r="J49" s="41"/>
      <c r="K49" s="38"/>
    </row>
    <row r="50" spans="1:11" x14ac:dyDescent="0.25">
      <c r="A50" s="38"/>
      <c r="B50" s="38"/>
      <c r="C50" s="38"/>
      <c r="D50" s="38"/>
      <c r="E50" s="38"/>
      <c r="F50" s="38"/>
      <c r="G50" s="38"/>
      <c r="H50" s="38"/>
      <c r="I50" s="38"/>
      <c r="J50" s="41"/>
      <c r="K50" s="38"/>
    </row>
    <row r="51" spans="1:11" x14ac:dyDescent="0.25">
      <c r="A51" s="38"/>
      <c r="B51" s="38"/>
      <c r="C51" s="38"/>
      <c r="D51" s="38"/>
      <c r="E51" s="38"/>
      <c r="F51" s="38"/>
      <c r="G51" s="38"/>
      <c r="H51" s="38"/>
      <c r="I51" s="38"/>
      <c r="J51" s="41"/>
      <c r="K51" s="38"/>
    </row>
    <row r="52" spans="1:11" x14ac:dyDescent="0.25">
      <c r="A52" s="38"/>
      <c r="B52" s="38"/>
      <c r="C52" s="38"/>
      <c r="D52" s="38"/>
      <c r="E52" s="38"/>
      <c r="F52" s="38"/>
      <c r="G52" s="38"/>
      <c r="H52" s="38"/>
      <c r="I52" s="38"/>
      <c r="J52" s="41"/>
      <c r="K52" s="38"/>
    </row>
    <row r="53" spans="1:11" x14ac:dyDescent="0.25">
      <c r="A53" s="38"/>
      <c r="B53" s="38"/>
      <c r="C53" s="38"/>
      <c r="D53" s="38"/>
      <c r="E53" s="38"/>
      <c r="F53" s="38"/>
      <c r="G53" s="38"/>
      <c r="H53" s="38"/>
      <c r="I53" s="38"/>
      <c r="J53" s="41"/>
      <c r="K53" s="38"/>
    </row>
    <row r="54" spans="1:11" x14ac:dyDescent="0.25">
      <c r="A54" s="38"/>
      <c r="B54" s="38"/>
      <c r="C54" s="38"/>
      <c r="D54" s="38"/>
      <c r="E54" s="38"/>
      <c r="F54" s="38"/>
      <c r="G54" s="38"/>
      <c r="H54" s="38"/>
      <c r="I54" s="38"/>
      <c r="J54" s="41"/>
      <c r="K54" s="38"/>
    </row>
    <row r="55" spans="1:11" x14ac:dyDescent="0.25">
      <c r="A55" s="38"/>
      <c r="B55" s="38"/>
      <c r="C55" s="38"/>
      <c r="D55" s="38"/>
      <c r="E55" s="38"/>
      <c r="F55" s="38"/>
      <c r="G55" s="38"/>
      <c r="H55" s="38"/>
      <c r="I55" s="38"/>
      <c r="J55" s="41"/>
      <c r="K55" s="38"/>
    </row>
    <row r="56" spans="1:11" x14ac:dyDescent="0.25">
      <c r="A56" s="38"/>
      <c r="B56" s="38"/>
      <c r="C56" s="38"/>
      <c r="D56" s="38"/>
      <c r="E56" s="38"/>
      <c r="F56" s="38"/>
      <c r="G56" s="38"/>
      <c r="H56" s="38"/>
      <c r="I56" s="38"/>
      <c r="J56" s="41"/>
      <c r="K56" s="38"/>
    </row>
    <row r="57" spans="1:11" x14ac:dyDescent="0.25">
      <c r="A57" s="38"/>
      <c r="B57" s="38"/>
      <c r="C57" s="38"/>
      <c r="D57" s="38"/>
      <c r="E57" s="38"/>
      <c r="F57" s="38"/>
      <c r="G57" s="38"/>
      <c r="H57" s="38"/>
      <c r="I57" s="38"/>
      <c r="J57" s="41"/>
      <c r="K57" s="38"/>
    </row>
    <row r="58" spans="1:11" x14ac:dyDescent="0.25">
      <c r="A58" s="38"/>
      <c r="B58" s="38"/>
      <c r="C58" s="38"/>
      <c r="D58" s="38"/>
      <c r="E58" s="38"/>
      <c r="F58" s="38"/>
      <c r="G58" s="38"/>
      <c r="H58" s="38"/>
      <c r="I58" s="38"/>
      <c r="J58" s="41"/>
      <c r="K58" s="38"/>
    </row>
    <row r="59" spans="1:11" x14ac:dyDescent="0.25">
      <c r="A59" s="38"/>
      <c r="B59" s="38"/>
      <c r="C59" s="38"/>
      <c r="D59" s="38"/>
      <c r="E59" s="38"/>
      <c r="F59" s="38"/>
      <c r="G59" s="38"/>
      <c r="H59" s="38"/>
      <c r="I59" s="38"/>
      <c r="J59" s="41"/>
      <c r="K59" s="38"/>
    </row>
    <row r="60" spans="1:11" x14ac:dyDescent="0.25">
      <c r="A60" s="38"/>
      <c r="B60" s="38"/>
      <c r="C60" s="38"/>
      <c r="D60" s="38"/>
      <c r="E60" s="38"/>
      <c r="F60" s="38"/>
      <c r="G60" s="38"/>
      <c r="H60" s="38"/>
      <c r="I60" s="38"/>
      <c r="J60" s="41"/>
      <c r="K60" s="38"/>
    </row>
    <row r="61" spans="1:11" x14ac:dyDescent="0.25">
      <c r="A61" s="38"/>
      <c r="B61" s="38"/>
      <c r="C61" s="38"/>
      <c r="D61" s="38"/>
      <c r="E61" s="38"/>
      <c r="F61" s="38"/>
      <c r="G61" s="38"/>
      <c r="H61" s="38"/>
      <c r="I61" s="38"/>
      <c r="J61" s="41"/>
      <c r="K61" s="38"/>
    </row>
    <row r="62" spans="1:11" x14ac:dyDescent="0.25">
      <c r="A62" s="38"/>
      <c r="B62" s="38"/>
      <c r="C62" s="38"/>
      <c r="D62" s="38"/>
      <c r="E62" s="38"/>
      <c r="F62" s="38"/>
      <c r="G62" s="38"/>
      <c r="H62" s="38"/>
      <c r="I62" s="38"/>
      <c r="J62" s="41"/>
      <c r="K62" s="38"/>
    </row>
    <row r="63" spans="1:11" x14ac:dyDescent="0.25">
      <c r="A63" s="38"/>
      <c r="B63" s="38"/>
      <c r="C63" s="38"/>
      <c r="D63" s="38"/>
      <c r="E63" s="38"/>
      <c r="F63" s="38"/>
      <c r="G63" s="38"/>
      <c r="H63" s="38"/>
      <c r="I63" s="38"/>
      <c r="J63" s="41"/>
      <c r="K63" s="38"/>
    </row>
    <row r="64" spans="1:11" x14ac:dyDescent="0.25">
      <c r="A64" s="38"/>
      <c r="B64" s="38"/>
      <c r="C64" s="38"/>
      <c r="D64" s="38"/>
      <c r="E64" s="38"/>
      <c r="F64" s="38"/>
      <c r="G64" s="57"/>
      <c r="H64" s="57"/>
      <c r="I64" s="38"/>
      <c r="J64" s="41"/>
      <c r="K64" s="38"/>
    </row>
    <row r="65" spans="2:10" s="6" customFormat="1" hidden="1" x14ac:dyDescent="0.25">
      <c r="B65" s="145" t="s">
        <v>903</v>
      </c>
      <c r="C65" s="6" t="s">
        <v>857</v>
      </c>
      <c r="G65" s="25"/>
      <c r="H65" s="25"/>
      <c r="J65" s="120"/>
    </row>
    <row r="66" spans="2:10" s="6" customFormat="1" hidden="1" x14ac:dyDescent="0.25">
      <c r="B66" s="145" t="s">
        <v>2</v>
      </c>
      <c r="C66" s="150" t="s">
        <v>673</v>
      </c>
      <c r="G66" s="121"/>
      <c r="H66" s="25"/>
      <c r="J66" s="120"/>
    </row>
    <row r="67" spans="2:10" s="6" customFormat="1" hidden="1" x14ac:dyDescent="0.25">
      <c r="B67" s="145" t="s">
        <v>905</v>
      </c>
      <c r="C67" s="150" t="s">
        <v>707</v>
      </c>
      <c r="G67" s="111"/>
      <c r="H67" s="25"/>
      <c r="J67" s="120"/>
    </row>
    <row r="68" spans="2:10" s="6" customFormat="1" hidden="1" x14ac:dyDescent="0.25">
      <c r="B68" s="145" t="s">
        <v>825</v>
      </c>
      <c r="C68" s="150" t="s">
        <v>633</v>
      </c>
      <c r="G68" s="121"/>
      <c r="H68" s="25"/>
      <c r="J68" s="120"/>
    </row>
    <row r="69" spans="2:10" s="6" customFormat="1" hidden="1" x14ac:dyDescent="0.25">
      <c r="B69" s="145" t="s">
        <v>906</v>
      </c>
      <c r="C69" s="150" t="s">
        <v>947</v>
      </c>
      <c r="G69" s="121"/>
      <c r="H69" s="25"/>
      <c r="J69" s="120"/>
    </row>
    <row r="70" spans="2:10" s="6" customFormat="1" hidden="1" x14ac:dyDescent="0.25">
      <c r="B70" s="145" t="s">
        <v>907</v>
      </c>
      <c r="C70" s="150" t="s">
        <v>649</v>
      </c>
      <c r="G70" s="121"/>
      <c r="H70" s="103"/>
      <c r="J70" s="120"/>
    </row>
    <row r="71" spans="2:10" s="6" customFormat="1" hidden="1" x14ac:dyDescent="0.25">
      <c r="B71" s="145" t="s">
        <v>908</v>
      </c>
      <c r="C71" s="150" t="s">
        <v>687</v>
      </c>
      <c r="G71" s="111"/>
      <c r="H71" s="103"/>
      <c r="J71" s="120"/>
    </row>
    <row r="72" spans="2:10" s="6" customFormat="1" hidden="1" x14ac:dyDescent="0.25">
      <c r="B72" s="145" t="s">
        <v>909</v>
      </c>
      <c r="C72" s="150" t="s">
        <v>552</v>
      </c>
      <c r="G72" s="111"/>
      <c r="H72" s="103"/>
      <c r="J72" s="120"/>
    </row>
    <row r="73" spans="2:10" s="6" customFormat="1" hidden="1" x14ac:dyDescent="0.25">
      <c r="B73" s="145" t="s">
        <v>3</v>
      </c>
      <c r="C73" s="150" t="s">
        <v>553</v>
      </c>
      <c r="G73" s="111"/>
      <c r="H73" s="103"/>
    </row>
    <row r="74" spans="2:10" s="6" customFormat="1" hidden="1" x14ac:dyDescent="0.25">
      <c r="B74" s="145" t="s">
        <v>827</v>
      </c>
      <c r="C74" s="150" t="s">
        <v>714</v>
      </c>
      <c r="G74" s="121"/>
      <c r="H74" s="103"/>
    </row>
    <row r="75" spans="2:10" s="6" customFormat="1" hidden="1" x14ac:dyDescent="0.25">
      <c r="B75" s="145" t="s">
        <v>4</v>
      </c>
      <c r="C75" s="150" t="s">
        <v>775</v>
      </c>
      <c r="G75" s="111"/>
      <c r="H75" s="103"/>
    </row>
    <row r="76" spans="2:10" s="6" customFormat="1" hidden="1" x14ac:dyDescent="0.25">
      <c r="B76" s="145" t="s">
        <v>910</v>
      </c>
      <c r="C76" s="150" t="s">
        <v>555</v>
      </c>
      <c r="G76" s="121"/>
      <c r="H76" s="103"/>
    </row>
    <row r="77" spans="2:10" s="6" customFormat="1" hidden="1" x14ac:dyDescent="0.25">
      <c r="B77" s="145" t="s">
        <v>5</v>
      </c>
      <c r="C77" s="150" t="s">
        <v>556</v>
      </c>
      <c r="G77" s="122"/>
      <c r="H77" s="103"/>
    </row>
    <row r="78" spans="2:10" s="6" customFormat="1" hidden="1" x14ac:dyDescent="0.25">
      <c r="B78" s="145" t="s">
        <v>6</v>
      </c>
      <c r="C78" s="150" t="s">
        <v>715</v>
      </c>
      <c r="G78" s="123"/>
      <c r="H78" s="103"/>
    </row>
    <row r="79" spans="2:10" s="6" customFormat="1" hidden="1" x14ac:dyDescent="0.25">
      <c r="B79" s="145" t="s">
        <v>809</v>
      </c>
      <c r="C79" s="150" t="s">
        <v>717</v>
      </c>
      <c r="G79" s="124"/>
      <c r="H79" s="103"/>
    </row>
    <row r="80" spans="2:10" s="6" customFormat="1" hidden="1" x14ac:dyDescent="0.25">
      <c r="B80" s="145" t="s">
        <v>7</v>
      </c>
      <c r="C80" s="150" t="s">
        <v>803</v>
      </c>
      <c r="G80" s="124"/>
      <c r="H80" s="103"/>
    </row>
    <row r="81" spans="2:11" s="6" customFormat="1" hidden="1" x14ac:dyDescent="0.25">
      <c r="B81" s="145" t="s">
        <v>1195</v>
      </c>
      <c r="C81" s="150" t="s">
        <v>706</v>
      </c>
      <c r="G81" s="124"/>
      <c r="H81" s="103"/>
    </row>
    <row r="82" spans="2:11" s="6" customFormat="1" hidden="1" x14ac:dyDescent="0.25">
      <c r="B82" s="145" t="s">
        <v>8</v>
      </c>
      <c r="C82" s="150" t="s">
        <v>954</v>
      </c>
      <c r="G82" s="124"/>
      <c r="H82" s="103"/>
    </row>
    <row r="83" spans="2:11" s="6" customFormat="1" hidden="1" x14ac:dyDescent="0.25">
      <c r="B83" s="145" t="s">
        <v>9</v>
      </c>
      <c r="C83" s="150" t="s">
        <v>736</v>
      </c>
      <c r="G83" s="123"/>
      <c r="H83" s="103"/>
    </row>
    <row r="84" spans="2:11" s="6" customFormat="1" hidden="1" x14ac:dyDescent="0.25">
      <c r="B84" s="145" t="s">
        <v>15</v>
      </c>
      <c r="C84" s="150" t="s">
        <v>586</v>
      </c>
      <c r="G84" s="111"/>
      <c r="H84" s="103"/>
    </row>
    <row r="85" spans="2:11" s="6" customFormat="1" hidden="1" x14ac:dyDescent="0.25">
      <c r="B85" s="145" t="s">
        <v>10</v>
      </c>
      <c r="C85" s="150" t="s">
        <v>795</v>
      </c>
      <c r="F85" s="125" t="str">
        <f>G7&amp;G5</f>
        <v>Pupil numberAdmin</v>
      </c>
      <c r="G85" s="126">
        <f>VLOOKUP(F85,column,2,FALSE)</f>
        <v>30</v>
      </c>
      <c r="H85" s="127"/>
    </row>
    <row r="86" spans="2:11" s="6" customFormat="1" hidden="1" x14ac:dyDescent="0.25">
      <c r="B86" s="145" t="s">
        <v>11</v>
      </c>
      <c r="C86" s="150" t="s">
        <v>557</v>
      </c>
      <c r="F86" s="106"/>
      <c r="G86" s="124"/>
      <c r="H86" s="116"/>
    </row>
    <row r="87" spans="2:11" s="6" customFormat="1" hidden="1" x14ac:dyDescent="0.25">
      <c r="B87" s="145" t="s">
        <v>826</v>
      </c>
      <c r="C87" s="150" t="s">
        <v>562</v>
      </c>
      <c r="F87" s="106"/>
      <c r="G87" s="25"/>
      <c r="H87" s="107"/>
    </row>
    <row r="88" spans="2:11" s="6" customFormat="1" hidden="1" x14ac:dyDescent="0.25">
      <c r="B88" s="145" t="s">
        <v>12</v>
      </c>
      <c r="C88" s="150" t="s">
        <v>791</v>
      </c>
      <c r="F88" s="106" t="s">
        <v>904</v>
      </c>
      <c r="G88" s="57">
        <f>VLOOKUP(G7,F89:G90,2,FALSE)</f>
        <v>2</v>
      </c>
      <c r="H88" s="128" t="str">
        <f>VLOOKUP(G7,F89:H90,3,FALSE)</f>
        <v>per pupil (£)</v>
      </c>
    </row>
    <row r="89" spans="2:11" s="6" customFormat="1" hidden="1" x14ac:dyDescent="0.25">
      <c r="B89" s="145" t="s">
        <v>13</v>
      </c>
      <c r="C89" s="150" t="s">
        <v>718</v>
      </c>
      <c r="F89" s="106" t="s">
        <v>834</v>
      </c>
      <c r="G89" s="25">
        <v>2</v>
      </c>
      <c r="H89" s="107" t="s">
        <v>855</v>
      </c>
    </row>
    <row r="90" spans="2:11" s="6" customFormat="1" hidden="1" x14ac:dyDescent="0.25">
      <c r="B90" s="24"/>
      <c r="C90" s="150" t="s">
        <v>719</v>
      </c>
      <c r="F90" s="108" t="s">
        <v>838</v>
      </c>
      <c r="G90" s="109">
        <v>3</v>
      </c>
      <c r="H90" s="110" t="s">
        <v>856</v>
      </c>
    </row>
    <row r="91" spans="2:11" s="6" customFormat="1" hidden="1" x14ac:dyDescent="0.25">
      <c r="B91" s="24"/>
      <c r="C91" s="150" t="s">
        <v>563</v>
      </c>
    </row>
    <row r="92" spans="2:11" s="6" customFormat="1" hidden="1" x14ac:dyDescent="0.25">
      <c r="B92" s="24"/>
      <c r="C92" s="150" t="s">
        <v>720</v>
      </c>
    </row>
    <row r="93" spans="2:11" s="6" customFormat="1" hidden="1" x14ac:dyDescent="0.25">
      <c r="B93" s="24"/>
      <c r="C93" s="150" t="s">
        <v>554</v>
      </c>
      <c r="K93" s="120"/>
    </row>
    <row r="94" spans="2:11" s="6" customFormat="1" hidden="1" x14ac:dyDescent="0.25">
      <c r="B94" s="24"/>
      <c r="C94" s="150" t="s">
        <v>549</v>
      </c>
      <c r="K94" s="120"/>
    </row>
    <row r="95" spans="2:11" s="6" customFormat="1" hidden="1" x14ac:dyDescent="0.25">
      <c r="B95" s="24"/>
      <c r="C95" s="150" t="s">
        <v>566</v>
      </c>
      <c r="K95" s="120"/>
    </row>
    <row r="96" spans="2:11" s="6" customFormat="1" hidden="1" x14ac:dyDescent="0.25">
      <c r="B96" s="24"/>
      <c r="C96" s="150" t="s">
        <v>721</v>
      </c>
      <c r="K96" s="120"/>
    </row>
    <row r="97" spans="2:11" s="6" customFormat="1" hidden="1" x14ac:dyDescent="0.25">
      <c r="B97" s="24"/>
      <c r="C97" s="150" t="s">
        <v>642</v>
      </c>
      <c r="K97" s="120"/>
    </row>
    <row r="98" spans="2:11" s="6" customFormat="1" hidden="1" x14ac:dyDescent="0.25">
      <c r="B98" s="24"/>
      <c r="C98" s="150" t="s">
        <v>561</v>
      </c>
      <c r="K98" s="120"/>
    </row>
    <row r="99" spans="2:11" s="6" customFormat="1" hidden="1" x14ac:dyDescent="0.25">
      <c r="B99" s="24"/>
      <c r="C99" s="150" t="s">
        <v>689</v>
      </c>
      <c r="K99" s="120"/>
    </row>
    <row r="100" spans="2:11" s="6" customFormat="1" hidden="1" x14ac:dyDescent="0.25">
      <c r="B100" s="24"/>
      <c r="C100" s="150" t="s">
        <v>675</v>
      </c>
      <c r="K100" s="120"/>
    </row>
    <row r="101" spans="2:11" s="6" customFormat="1" hidden="1" x14ac:dyDescent="0.25">
      <c r="B101" s="24"/>
      <c r="C101" s="150" t="s">
        <v>639</v>
      </c>
      <c r="K101" s="120"/>
    </row>
    <row r="102" spans="2:11" s="6" customFormat="1" hidden="1" x14ac:dyDescent="0.25">
      <c r="B102" s="24"/>
      <c r="C102" s="150" t="s">
        <v>569</v>
      </c>
      <c r="K102" s="120"/>
    </row>
    <row r="103" spans="2:11" s="6" customFormat="1" hidden="1" x14ac:dyDescent="0.25">
      <c r="B103" s="24"/>
      <c r="C103" s="150" t="s">
        <v>951</v>
      </c>
      <c r="K103" s="120"/>
    </row>
    <row r="104" spans="2:11" s="6" customFormat="1" hidden="1" x14ac:dyDescent="0.25">
      <c r="B104" s="24"/>
      <c r="C104" s="150" t="s">
        <v>571</v>
      </c>
      <c r="K104" s="120"/>
    </row>
    <row r="105" spans="2:11" s="6" customFormat="1" hidden="1" x14ac:dyDescent="0.25">
      <c r="B105" s="24"/>
      <c r="C105" s="150" t="s">
        <v>570</v>
      </c>
      <c r="K105" s="120"/>
    </row>
    <row r="106" spans="2:11" s="6" customFormat="1" hidden="1" x14ac:dyDescent="0.25">
      <c r="B106" s="24"/>
      <c r="C106" s="150" t="s">
        <v>574</v>
      </c>
      <c r="K106" s="120"/>
    </row>
    <row r="107" spans="2:11" s="6" customFormat="1" hidden="1" x14ac:dyDescent="0.25">
      <c r="B107" s="24"/>
      <c r="C107" s="150" t="s">
        <v>779</v>
      </c>
      <c r="K107" s="120"/>
    </row>
    <row r="108" spans="2:11" s="6" customFormat="1" hidden="1" x14ac:dyDescent="0.25">
      <c r="B108" s="24"/>
      <c r="C108" s="150" t="s">
        <v>782</v>
      </c>
      <c r="K108" s="120"/>
    </row>
    <row r="109" spans="2:11" s="6" customFormat="1" hidden="1" x14ac:dyDescent="0.25">
      <c r="B109" s="24"/>
      <c r="C109" s="150" t="s">
        <v>723</v>
      </c>
      <c r="K109" s="120"/>
    </row>
    <row r="110" spans="2:11" s="6" customFormat="1" hidden="1" x14ac:dyDescent="0.25">
      <c r="B110" s="24"/>
      <c r="C110" s="150" t="s">
        <v>667</v>
      </c>
      <c r="K110" s="120"/>
    </row>
    <row r="111" spans="2:11" s="6" customFormat="1" hidden="1" x14ac:dyDescent="0.25">
      <c r="B111" s="24"/>
      <c r="C111" s="150" t="s">
        <v>551</v>
      </c>
      <c r="K111" s="120"/>
    </row>
    <row r="112" spans="2:11" s="6" customFormat="1" hidden="1" x14ac:dyDescent="0.25">
      <c r="B112" s="24"/>
      <c r="C112" s="150" t="s">
        <v>950</v>
      </c>
      <c r="K112" s="120"/>
    </row>
    <row r="113" spans="2:11" s="6" customFormat="1" hidden="1" x14ac:dyDescent="0.25">
      <c r="B113" s="24"/>
      <c r="C113" s="150" t="s">
        <v>780</v>
      </c>
      <c r="K113" s="120"/>
    </row>
    <row r="114" spans="2:11" s="6" customFormat="1" hidden="1" x14ac:dyDescent="0.25">
      <c r="B114" s="24"/>
      <c r="C114" s="150" t="s">
        <v>609</v>
      </c>
      <c r="K114" s="120"/>
    </row>
    <row r="115" spans="2:11" s="6" customFormat="1" hidden="1" x14ac:dyDescent="0.25">
      <c r="B115" s="24"/>
      <c r="C115" s="150" t="s">
        <v>603</v>
      </c>
      <c r="K115" s="120"/>
    </row>
    <row r="116" spans="2:11" s="6" customFormat="1" hidden="1" x14ac:dyDescent="0.25">
      <c r="B116" s="24"/>
      <c r="C116" s="150" t="s">
        <v>701</v>
      </c>
      <c r="K116" s="120"/>
    </row>
    <row r="117" spans="2:11" s="6" customFormat="1" hidden="1" x14ac:dyDescent="0.25">
      <c r="B117" s="24"/>
      <c r="C117" s="150" t="s">
        <v>808</v>
      </c>
      <c r="K117" s="120"/>
    </row>
    <row r="118" spans="2:11" s="6" customFormat="1" hidden="1" x14ac:dyDescent="0.25">
      <c r="B118" s="24"/>
      <c r="C118" s="150" t="s">
        <v>776</v>
      </c>
      <c r="K118" s="120"/>
    </row>
    <row r="119" spans="2:11" s="6" customFormat="1" hidden="1" x14ac:dyDescent="0.25">
      <c r="B119" s="24"/>
      <c r="C119" s="150" t="s">
        <v>725</v>
      </c>
      <c r="K119" s="120"/>
    </row>
    <row r="120" spans="2:11" s="6" customFormat="1" hidden="1" x14ac:dyDescent="0.25">
      <c r="B120" s="24"/>
      <c r="C120" s="150" t="s">
        <v>577</v>
      </c>
      <c r="K120" s="120"/>
    </row>
    <row r="121" spans="2:11" s="6" customFormat="1" hidden="1" x14ac:dyDescent="0.25">
      <c r="B121" s="24"/>
      <c r="C121" s="150" t="s">
        <v>576</v>
      </c>
      <c r="K121" s="120"/>
    </row>
    <row r="122" spans="2:11" s="6" customFormat="1" hidden="1" x14ac:dyDescent="0.25">
      <c r="B122" s="24"/>
      <c r="C122" s="150" t="s">
        <v>781</v>
      </c>
      <c r="F122" s="21"/>
      <c r="G122" s="21"/>
      <c r="H122" s="21"/>
      <c r="K122" s="120"/>
    </row>
    <row r="123" spans="2:11" hidden="1" x14ac:dyDescent="0.25">
      <c r="B123" s="60"/>
      <c r="C123" s="150" t="s">
        <v>573</v>
      </c>
    </row>
    <row r="124" spans="2:11" hidden="1" x14ac:dyDescent="0.25">
      <c r="B124" s="60"/>
      <c r="C124" s="150" t="s">
        <v>600</v>
      </c>
    </row>
    <row r="125" spans="2:11" hidden="1" x14ac:dyDescent="0.25">
      <c r="B125" s="60"/>
      <c r="C125" s="150" t="s">
        <v>686</v>
      </c>
    </row>
    <row r="126" spans="2:11" hidden="1" x14ac:dyDescent="0.25">
      <c r="B126" s="60"/>
      <c r="C126" s="150" t="s">
        <v>739</v>
      </c>
    </row>
    <row r="127" spans="2:11" hidden="1" x14ac:dyDescent="0.25">
      <c r="B127" s="60"/>
      <c r="C127" s="150" t="s">
        <v>605</v>
      </c>
    </row>
    <row r="128" spans="2:11" hidden="1" x14ac:dyDescent="0.25">
      <c r="B128" s="60"/>
      <c r="C128" s="150" t="s">
        <v>604</v>
      </c>
    </row>
    <row r="129" spans="2:3" hidden="1" x14ac:dyDescent="0.25">
      <c r="B129" s="60"/>
      <c r="C129" s="150" t="s">
        <v>726</v>
      </c>
    </row>
    <row r="130" spans="2:3" hidden="1" x14ac:dyDescent="0.25">
      <c r="B130" s="60"/>
      <c r="C130" s="150" t="s">
        <v>728</v>
      </c>
    </row>
    <row r="131" spans="2:3" hidden="1" x14ac:dyDescent="0.25">
      <c r="B131" s="60"/>
      <c r="C131" s="150" t="s">
        <v>591</v>
      </c>
    </row>
    <row r="132" spans="2:3" hidden="1" x14ac:dyDescent="0.25">
      <c r="B132" s="60"/>
      <c r="C132" s="150" t="s">
        <v>772</v>
      </c>
    </row>
    <row r="133" spans="2:3" hidden="1" x14ac:dyDescent="0.25">
      <c r="B133" s="60"/>
      <c r="C133" s="150" t="s">
        <v>771</v>
      </c>
    </row>
    <row r="134" spans="2:3" hidden="1" x14ac:dyDescent="0.25">
      <c r="B134" s="60"/>
      <c r="C134" s="150" t="s">
        <v>578</v>
      </c>
    </row>
    <row r="135" spans="2:3" hidden="1" x14ac:dyDescent="0.25">
      <c r="B135" s="60"/>
      <c r="C135" s="150" t="s">
        <v>544</v>
      </c>
    </row>
    <row r="136" spans="2:3" hidden="1" x14ac:dyDescent="0.25">
      <c r="B136" s="60"/>
      <c r="C136" s="150" t="s">
        <v>749</v>
      </c>
    </row>
    <row r="137" spans="2:3" hidden="1" x14ac:dyDescent="0.25">
      <c r="B137" s="60"/>
      <c r="C137" s="150" t="s">
        <v>579</v>
      </c>
    </row>
    <row r="138" spans="2:3" hidden="1" x14ac:dyDescent="0.25">
      <c r="B138" s="60"/>
      <c r="C138" s="150" t="s">
        <v>564</v>
      </c>
    </row>
    <row r="139" spans="2:3" hidden="1" x14ac:dyDescent="0.25">
      <c r="B139" s="60"/>
      <c r="C139" s="150" t="s">
        <v>677</v>
      </c>
    </row>
    <row r="140" spans="2:3" hidden="1" x14ac:dyDescent="0.25">
      <c r="B140" s="60"/>
      <c r="C140" s="150" t="s">
        <v>619</v>
      </c>
    </row>
    <row r="141" spans="2:3" hidden="1" x14ac:dyDescent="0.25">
      <c r="B141" s="60"/>
      <c r="C141" s="150" t="s">
        <v>661</v>
      </c>
    </row>
    <row r="142" spans="2:3" hidden="1" x14ac:dyDescent="0.25">
      <c r="B142" s="60"/>
      <c r="C142" s="150" t="s">
        <v>784</v>
      </c>
    </row>
    <row r="143" spans="2:3" hidden="1" x14ac:dyDescent="0.25">
      <c r="B143" s="60"/>
      <c r="C143" s="150" t="s">
        <v>787</v>
      </c>
    </row>
    <row r="144" spans="2:3" hidden="1" x14ac:dyDescent="0.25">
      <c r="B144" s="60"/>
      <c r="C144" s="150" t="s">
        <v>724</v>
      </c>
    </row>
    <row r="145" spans="2:3" hidden="1" x14ac:dyDescent="0.25">
      <c r="B145" s="60"/>
      <c r="C145" s="150" t="s">
        <v>581</v>
      </c>
    </row>
    <row r="146" spans="2:3" hidden="1" x14ac:dyDescent="0.25">
      <c r="B146" s="60"/>
      <c r="C146" s="150" t="s">
        <v>582</v>
      </c>
    </row>
    <row r="147" spans="2:3" hidden="1" x14ac:dyDescent="0.25">
      <c r="B147" s="60"/>
      <c r="C147" s="150" t="s">
        <v>956</v>
      </c>
    </row>
    <row r="148" spans="2:3" hidden="1" x14ac:dyDescent="0.25">
      <c r="B148" s="60"/>
      <c r="C148" s="150" t="s">
        <v>584</v>
      </c>
    </row>
    <row r="149" spans="2:3" hidden="1" x14ac:dyDescent="0.25">
      <c r="B149" s="60"/>
      <c r="C149" s="150" t="s">
        <v>583</v>
      </c>
    </row>
    <row r="150" spans="2:3" hidden="1" x14ac:dyDescent="0.25">
      <c r="B150" s="60"/>
      <c r="C150" s="150" t="s">
        <v>647</v>
      </c>
    </row>
    <row r="151" spans="2:3" hidden="1" x14ac:dyDescent="0.25">
      <c r="B151" s="60"/>
      <c r="C151" s="150" t="s">
        <v>688</v>
      </c>
    </row>
    <row r="152" spans="2:3" hidden="1" x14ac:dyDescent="0.25">
      <c r="B152" s="60"/>
      <c r="C152" s="150" t="s">
        <v>735</v>
      </c>
    </row>
    <row r="153" spans="2:3" hidden="1" x14ac:dyDescent="0.25">
      <c r="B153" s="60"/>
      <c r="C153" s="150" t="s">
        <v>785</v>
      </c>
    </row>
    <row r="154" spans="2:3" hidden="1" x14ac:dyDescent="0.25">
      <c r="B154" s="60"/>
      <c r="C154" s="150" t="s">
        <v>727</v>
      </c>
    </row>
    <row r="155" spans="2:3" hidden="1" x14ac:dyDescent="0.25">
      <c r="B155" s="60"/>
      <c r="C155" s="150" t="s">
        <v>590</v>
      </c>
    </row>
    <row r="156" spans="2:3" hidden="1" x14ac:dyDescent="0.25">
      <c r="B156" s="60"/>
      <c r="C156" s="150" t="s">
        <v>691</v>
      </c>
    </row>
    <row r="157" spans="2:3" hidden="1" x14ac:dyDescent="0.25">
      <c r="B157" s="60"/>
      <c r="C157" s="150" t="s">
        <v>729</v>
      </c>
    </row>
    <row r="158" spans="2:3" hidden="1" x14ac:dyDescent="0.25">
      <c r="B158" s="60"/>
      <c r="C158" s="150" t="s">
        <v>592</v>
      </c>
    </row>
    <row r="159" spans="2:3" hidden="1" x14ac:dyDescent="0.25">
      <c r="B159" s="60"/>
      <c r="C159" s="150" t="s">
        <v>679</v>
      </c>
    </row>
    <row r="160" spans="2:3" hidden="1" x14ac:dyDescent="0.25">
      <c r="B160" s="60"/>
      <c r="C160" s="150" t="s">
        <v>730</v>
      </c>
    </row>
    <row r="161" spans="2:3" hidden="1" x14ac:dyDescent="0.25">
      <c r="B161" s="60"/>
      <c r="C161" s="150" t="s">
        <v>722</v>
      </c>
    </row>
    <row r="162" spans="2:3" hidden="1" x14ac:dyDescent="0.25">
      <c r="B162" s="60"/>
      <c r="C162" s="150" t="s">
        <v>695</v>
      </c>
    </row>
    <row r="163" spans="2:3" hidden="1" x14ac:dyDescent="0.25">
      <c r="B163" s="60"/>
      <c r="C163" s="150" t="s">
        <v>807</v>
      </c>
    </row>
    <row r="164" spans="2:3" hidden="1" x14ac:dyDescent="0.25">
      <c r="B164" s="60"/>
      <c r="C164" s="150" t="s">
        <v>608</v>
      </c>
    </row>
    <row r="165" spans="2:3" hidden="1" x14ac:dyDescent="0.25">
      <c r="B165" s="60"/>
      <c r="C165" s="150" t="s">
        <v>594</v>
      </c>
    </row>
    <row r="166" spans="2:3" hidden="1" x14ac:dyDescent="0.25">
      <c r="B166" s="60"/>
      <c r="C166" s="150" t="s">
        <v>567</v>
      </c>
    </row>
    <row r="167" spans="2:3" hidden="1" x14ac:dyDescent="0.25">
      <c r="B167" s="60"/>
      <c r="C167" s="150" t="s">
        <v>783</v>
      </c>
    </row>
    <row r="168" spans="2:3" hidden="1" x14ac:dyDescent="0.25">
      <c r="B168" s="60"/>
      <c r="C168" s="150" t="s">
        <v>659</v>
      </c>
    </row>
    <row r="169" spans="2:3" hidden="1" x14ac:dyDescent="0.25">
      <c r="B169" s="60"/>
      <c r="C169" s="150" t="s">
        <v>643</v>
      </c>
    </row>
    <row r="170" spans="2:3" hidden="1" x14ac:dyDescent="0.25">
      <c r="B170" s="60"/>
      <c r="C170" s="150" t="s">
        <v>952</v>
      </c>
    </row>
    <row r="171" spans="2:3" hidden="1" x14ac:dyDescent="0.25">
      <c r="B171" s="60"/>
      <c r="C171" s="150" t="s">
        <v>550</v>
      </c>
    </row>
    <row r="172" spans="2:3" hidden="1" x14ac:dyDescent="0.25">
      <c r="B172" s="60"/>
      <c r="C172" s="150" t="s">
        <v>606</v>
      </c>
    </row>
    <row r="173" spans="2:3" hidden="1" x14ac:dyDescent="0.25">
      <c r="B173" s="60"/>
      <c r="C173" s="150" t="s">
        <v>616</v>
      </c>
    </row>
    <row r="174" spans="2:3" hidden="1" x14ac:dyDescent="0.25">
      <c r="B174" s="60"/>
      <c r="C174" s="150" t="s">
        <v>596</v>
      </c>
    </row>
    <row r="175" spans="2:3" hidden="1" x14ac:dyDescent="0.25">
      <c r="B175" s="60"/>
      <c r="C175" s="150" t="s">
        <v>733</v>
      </c>
    </row>
    <row r="176" spans="2:3" hidden="1" x14ac:dyDescent="0.25">
      <c r="B176" s="60"/>
      <c r="C176" s="150" t="s">
        <v>593</v>
      </c>
    </row>
    <row r="177" spans="2:3" hidden="1" x14ac:dyDescent="0.25">
      <c r="B177" s="60"/>
      <c r="C177" s="150" t="s">
        <v>690</v>
      </c>
    </row>
    <row r="178" spans="2:3" hidden="1" x14ac:dyDescent="0.25">
      <c r="B178" s="60"/>
      <c r="C178" s="150" t="s">
        <v>671</v>
      </c>
    </row>
    <row r="179" spans="2:3" hidden="1" x14ac:dyDescent="0.25">
      <c r="B179" s="60"/>
      <c r="C179" s="150" t="s">
        <v>626</v>
      </c>
    </row>
    <row r="180" spans="2:3" hidden="1" x14ac:dyDescent="0.25">
      <c r="B180" s="60"/>
      <c r="C180" s="150" t="s">
        <v>607</v>
      </c>
    </row>
    <row r="181" spans="2:3" hidden="1" x14ac:dyDescent="0.25">
      <c r="B181" s="60"/>
      <c r="C181" s="150" t="s">
        <v>572</v>
      </c>
    </row>
    <row r="182" spans="2:3" hidden="1" x14ac:dyDescent="0.25">
      <c r="B182" s="60"/>
      <c r="C182" s="150" t="s">
        <v>614</v>
      </c>
    </row>
    <row r="183" spans="2:3" hidden="1" x14ac:dyDescent="0.25">
      <c r="B183" s="60"/>
      <c r="C183" s="150" t="s">
        <v>737</v>
      </c>
    </row>
    <row r="184" spans="2:3" hidden="1" x14ac:dyDescent="0.25">
      <c r="B184" s="60"/>
      <c r="C184" s="150" t="s">
        <v>738</v>
      </c>
    </row>
    <row r="185" spans="2:3" hidden="1" x14ac:dyDescent="0.25">
      <c r="B185" s="60"/>
      <c r="C185" s="150" t="s">
        <v>948</v>
      </c>
    </row>
    <row r="186" spans="2:3" hidden="1" x14ac:dyDescent="0.25">
      <c r="B186" s="60"/>
      <c r="C186" s="150" t="s">
        <v>670</v>
      </c>
    </row>
    <row r="187" spans="2:3" hidden="1" x14ac:dyDescent="0.25">
      <c r="B187" s="60"/>
      <c r="C187" s="150" t="s">
        <v>669</v>
      </c>
    </row>
    <row r="188" spans="2:3" hidden="1" x14ac:dyDescent="0.25">
      <c r="B188" s="60"/>
      <c r="C188" s="150" t="s">
        <v>788</v>
      </c>
    </row>
    <row r="189" spans="2:3" hidden="1" x14ac:dyDescent="0.25">
      <c r="B189" s="60"/>
      <c r="C189" s="150" t="s">
        <v>597</v>
      </c>
    </row>
    <row r="190" spans="2:3" hidden="1" x14ac:dyDescent="0.25">
      <c r="B190" s="60"/>
      <c r="C190" s="150" t="s">
        <v>703</v>
      </c>
    </row>
    <row r="191" spans="2:3" hidden="1" x14ac:dyDescent="0.25">
      <c r="B191" s="60"/>
      <c r="C191" s="150" t="s">
        <v>681</v>
      </c>
    </row>
    <row r="192" spans="2:3" hidden="1" x14ac:dyDescent="0.25">
      <c r="B192" s="60"/>
      <c r="C192" s="150" t="s">
        <v>568</v>
      </c>
    </row>
    <row r="193" spans="2:3" hidden="1" x14ac:dyDescent="0.25">
      <c r="B193" s="60"/>
      <c r="C193" s="150" t="s">
        <v>710</v>
      </c>
    </row>
    <row r="194" spans="2:3" hidden="1" x14ac:dyDescent="0.25">
      <c r="B194" s="60"/>
      <c r="C194" s="150" t="s">
        <v>672</v>
      </c>
    </row>
    <row r="195" spans="2:3" hidden="1" x14ac:dyDescent="0.25">
      <c r="B195" s="60"/>
      <c r="C195" s="150" t="s">
        <v>953</v>
      </c>
    </row>
    <row r="196" spans="2:3" hidden="1" x14ac:dyDescent="0.25">
      <c r="B196" s="60"/>
      <c r="C196" s="150" t="s">
        <v>685</v>
      </c>
    </row>
    <row r="197" spans="2:3" hidden="1" x14ac:dyDescent="0.25">
      <c r="B197" s="60"/>
      <c r="C197" s="150" t="s">
        <v>712</v>
      </c>
    </row>
    <row r="198" spans="2:3" hidden="1" x14ac:dyDescent="0.25">
      <c r="B198" s="60"/>
      <c r="C198" s="150" t="s">
        <v>682</v>
      </c>
    </row>
    <row r="199" spans="2:3" hidden="1" x14ac:dyDescent="0.25">
      <c r="B199" s="60"/>
      <c r="C199" s="150" t="s">
        <v>575</v>
      </c>
    </row>
    <row r="200" spans="2:3" hidden="1" x14ac:dyDescent="0.25">
      <c r="B200" s="60"/>
      <c r="C200" s="150" t="s">
        <v>602</v>
      </c>
    </row>
    <row r="201" spans="2:3" hidden="1" x14ac:dyDescent="0.25">
      <c r="B201" s="60"/>
      <c r="C201" s="150" t="s">
        <v>742</v>
      </c>
    </row>
    <row r="202" spans="2:3" hidden="1" x14ac:dyDescent="0.25">
      <c r="B202" s="60"/>
      <c r="C202" s="150" t="s">
        <v>743</v>
      </c>
    </row>
    <row r="203" spans="2:3" hidden="1" x14ac:dyDescent="0.25">
      <c r="B203" s="60"/>
      <c r="C203" s="150" t="s">
        <v>693</v>
      </c>
    </row>
    <row r="204" spans="2:3" hidden="1" x14ac:dyDescent="0.25">
      <c r="B204" s="60"/>
      <c r="C204" s="150" t="s">
        <v>610</v>
      </c>
    </row>
    <row r="205" spans="2:3" hidden="1" x14ac:dyDescent="0.25">
      <c r="B205" s="60"/>
      <c r="C205" s="150" t="s">
        <v>612</v>
      </c>
    </row>
    <row r="206" spans="2:3" hidden="1" x14ac:dyDescent="0.25">
      <c r="B206" s="24"/>
      <c r="C206" s="150" t="s">
        <v>611</v>
      </c>
    </row>
    <row r="207" spans="2:3" hidden="1" x14ac:dyDescent="0.25">
      <c r="B207" s="60"/>
      <c r="C207" s="150" t="s">
        <v>744</v>
      </c>
    </row>
    <row r="208" spans="2:3" hidden="1" x14ac:dyDescent="0.25">
      <c r="B208" s="60"/>
      <c r="C208" s="150" t="s">
        <v>745</v>
      </c>
    </row>
    <row r="209" spans="2:3" hidden="1" x14ac:dyDescent="0.25">
      <c r="B209" s="60"/>
      <c r="C209" s="150" t="s">
        <v>746</v>
      </c>
    </row>
    <row r="210" spans="2:3" hidden="1" x14ac:dyDescent="0.25">
      <c r="B210" s="60"/>
      <c r="C210" s="150" t="s">
        <v>955</v>
      </c>
    </row>
    <row r="211" spans="2:3" hidden="1" x14ac:dyDescent="0.25">
      <c r="B211" s="60"/>
      <c r="C211" s="150" t="s">
        <v>636</v>
      </c>
    </row>
    <row r="212" spans="2:3" hidden="1" x14ac:dyDescent="0.25">
      <c r="B212" s="60"/>
      <c r="C212" s="150" t="s">
        <v>683</v>
      </c>
    </row>
    <row r="213" spans="2:3" hidden="1" x14ac:dyDescent="0.25">
      <c r="B213" s="60"/>
      <c r="C213" s="150" t="s">
        <v>740</v>
      </c>
    </row>
    <row r="214" spans="2:3" hidden="1" x14ac:dyDescent="0.25">
      <c r="B214" s="60"/>
      <c r="C214" s="150" t="s">
        <v>700</v>
      </c>
    </row>
    <row r="215" spans="2:3" hidden="1" x14ac:dyDescent="0.25">
      <c r="B215" s="60"/>
      <c r="C215" s="150" t="s">
        <v>580</v>
      </c>
    </row>
    <row r="216" spans="2:3" hidden="1" x14ac:dyDescent="0.25">
      <c r="B216" s="60"/>
      <c r="C216" s="150" t="s">
        <v>692</v>
      </c>
    </row>
    <row r="217" spans="2:3" hidden="1" x14ac:dyDescent="0.25">
      <c r="B217" s="60"/>
      <c r="C217" s="150" t="s">
        <v>543</v>
      </c>
    </row>
    <row r="218" spans="2:3" hidden="1" x14ac:dyDescent="0.25">
      <c r="B218" s="60"/>
      <c r="C218" s="150" t="s">
        <v>805</v>
      </c>
    </row>
    <row r="219" spans="2:3" hidden="1" x14ac:dyDescent="0.25">
      <c r="B219" s="60"/>
      <c r="C219" s="150" t="s">
        <v>613</v>
      </c>
    </row>
    <row r="220" spans="2:3" hidden="1" x14ac:dyDescent="0.25">
      <c r="B220" s="60"/>
      <c r="C220" s="150" t="s">
        <v>789</v>
      </c>
    </row>
    <row r="221" spans="2:3" hidden="1" x14ac:dyDescent="0.25">
      <c r="B221" s="60"/>
      <c r="C221" s="150" t="s">
        <v>755</v>
      </c>
    </row>
    <row r="222" spans="2:3" hidden="1" x14ac:dyDescent="0.25">
      <c r="B222" s="60"/>
      <c r="C222" s="150" t="s">
        <v>747</v>
      </c>
    </row>
    <row r="223" spans="2:3" hidden="1" x14ac:dyDescent="0.25">
      <c r="B223" s="60"/>
      <c r="C223" s="150" t="s">
        <v>617</v>
      </c>
    </row>
    <row r="224" spans="2:3" hidden="1" x14ac:dyDescent="0.25">
      <c r="B224" s="60"/>
      <c r="C224" s="150" t="s">
        <v>790</v>
      </c>
    </row>
    <row r="225" spans="2:3" hidden="1" x14ac:dyDescent="0.25">
      <c r="B225" s="60"/>
      <c r="C225" s="150" t="s">
        <v>702</v>
      </c>
    </row>
    <row r="226" spans="2:3" hidden="1" x14ac:dyDescent="0.25">
      <c r="B226" s="60"/>
      <c r="C226" s="150" t="s">
        <v>748</v>
      </c>
    </row>
    <row r="227" spans="2:3" hidden="1" x14ac:dyDescent="0.25">
      <c r="B227" s="60"/>
      <c r="C227" s="150" t="s">
        <v>599</v>
      </c>
    </row>
    <row r="228" spans="2:3" hidden="1" x14ac:dyDescent="0.25">
      <c r="B228" s="60"/>
      <c r="C228" s="150" t="s">
        <v>598</v>
      </c>
    </row>
    <row r="229" spans="2:3" hidden="1" x14ac:dyDescent="0.25">
      <c r="B229" s="60"/>
      <c r="C229" s="150" t="s">
        <v>587</v>
      </c>
    </row>
    <row r="230" spans="2:3" hidden="1" x14ac:dyDescent="0.25">
      <c r="B230" s="60"/>
      <c r="C230" s="150" t="s">
        <v>618</v>
      </c>
    </row>
    <row r="231" spans="2:3" hidden="1" x14ac:dyDescent="0.25">
      <c r="B231" s="60"/>
      <c r="C231" s="150" t="s">
        <v>750</v>
      </c>
    </row>
    <row r="232" spans="2:3" hidden="1" x14ac:dyDescent="0.25">
      <c r="B232" s="60"/>
      <c r="C232" s="150" t="s">
        <v>622</v>
      </c>
    </row>
    <row r="233" spans="2:3" hidden="1" x14ac:dyDescent="0.25">
      <c r="B233" s="60"/>
      <c r="C233" s="150" t="s">
        <v>621</v>
      </c>
    </row>
    <row r="234" spans="2:3" hidden="1" x14ac:dyDescent="0.25">
      <c r="B234" s="60"/>
      <c r="C234" s="150" t="s">
        <v>678</v>
      </c>
    </row>
    <row r="235" spans="2:3" hidden="1" x14ac:dyDescent="0.25">
      <c r="B235" s="60"/>
      <c r="C235" s="150" t="s">
        <v>664</v>
      </c>
    </row>
    <row r="236" spans="2:3" hidden="1" x14ac:dyDescent="0.25">
      <c r="B236" s="60"/>
      <c r="C236" s="150" t="s">
        <v>709</v>
      </c>
    </row>
    <row r="237" spans="2:3" hidden="1" x14ac:dyDescent="0.25">
      <c r="B237" s="60"/>
      <c r="C237" s="150" t="s">
        <v>705</v>
      </c>
    </row>
    <row r="238" spans="2:3" hidden="1" x14ac:dyDescent="0.25">
      <c r="B238" s="60"/>
      <c r="C238" s="150" t="s">
        <v>752</v>
      </c>
    </row>
    <row r="239" spans="2:3" hidden="1" x14ac:dyDescent="0.25">
      <c r="B239" s="60"/>
      <c r="C239" s="150" t="s">
        <v>623</v>
      </c>
    </row>
    <row r="240" spans="2:3" hidden="1" x14ac:dyDescent="0.25">
      <c r="B240" s="60"/>
      <c r="C240" s="150" t="s">
        <v>624</v>
      </c>
    </row>
    <row r="241" spans="2:3" hidden="1" x14ac:dyDescent="0.25">
      <c r="B241" s="60"/>
      <c r="C241" s="150" t="s">
        <v>767</v>
      </c>
    </row>
    <row r="242" spans="2:3" hidden="1" x14ac:dyDescent="0.25">
      <c r="B242" s="60"/>
      <c r="C242" s="150" t="s">
        <v>741</v>
      </c>
    </row>
    <row r="243" spans="2:3" hidden="1" x14ac:dyDescent="0.25">
      <c r="B243" s="60"/>
      <c r="C243" s="150" t="s">
        <v>753</v>
      </c>
    </row>
    <row r="244" spans="2:3" hidden="1" x14ac:dyDescent="0.25">
      <c r="B244" s="60"/>
      <c r="C244" s="150" t="s">
        <v>560</v>
      </c>
    </row>
    <row r="245" spans="2:3" hidden="1" x14ac:dyDescent="0.25">
      <c r="B245" s="60"/>
      <c r="C245" s="150" t="s">
        <v>625</v>
      </c>
    </row>
    <row r="246" spans="2:3" hidden="1" x14ac:dyDescent="0.25">
      <c r="B246" s="60"/>
      <c r="C246" s="150" t="s">
        <v>946</v>
      </c>
    </row>
    <row r="247" spans="2:3" hidden="1" x14ac:dyDescent="0.25">
      <c r="B247" s="60"/>
      <c r="C247" s="150" t="s">
        <v>650</v>
      </c>
    </row>
    <row r="248" spans="2:3" hidden="1" x14ac:dyDescent="0.25">
      <c r="B248" s="60"/>
      <c r="C248" s="150" t="s">
        <v>651</v>
      </c>
    </row>
    <row r="249" spans="2:3" hidden="1" x14ac:dyDescent="0.25">
      <c r="B249" s="60"/>
      <c r="C249" s="150" t="s">
        <v>558</v>
      </c>
    </row>
    <row r="250" spans="2:3" hidden="1" x14ac:dyDescent="0.25">
      <c r="B250" s="60"/>
      <c r="C250" s="150" t="s">
        <v>792</v>
      </c>
    </row>
    <row r="251" spans="2:3" hidden="1" x14ac:dyDescent="0.25">
      <c r="B251" s="60"/>
      <c r="C251" s="150" t="s">
        <v>627</v>
      </c>
    </row>
    <row r="252" spans="2:3" hidden="1" x14ac:dyDescent="0.25">
      <c r="B252" s="60"/>
      <c r="C252" s="150" t="s">
        <v>698</v>
      </c>
    </row>
    <row r="253" spans="2:3" hidden="1" x14ac:dyDescent="0.25">
      <c r="B253" s="60"/>
      <c r="C253" s="150" t="s">
        <v>754</v>
      </c>
    </row>
    <row r="254" spans="2:3" hidden="1" x14ac:dyDescent="0.25">
      <c r="B254" s="60"/>
      <c r="C254" s="150" t="s">
        <v>684</v>
      </c>
    </row>
    <row r="255" spans="2:3" hidden="1" x14ac:dyDescent="0.25">
      <c r="B255" s="60"/>
      <c r="C255" s="150" t="s">
        <v>756</v>
      </c>
    </row>
    <row r="256" spans="2:3" hidden="1" x14ac:dyDescent="0.25">
      <c r="B256" s="60"/>
      <c r="C256" s="150" t="s">
        <v>629</v>
      </c>
    </row>
    <row r="257" spans="2:3" hidden="1" x14ac:dyDescent="0.25">
      <c r="B257" s="60"/>
      <c r="C257" s="150" t="s">
        <v>595</v>
      </c>
    </row>
    <row r="258" spans="2:3" hidden="1" x14ac:dyDescent="0.25">
      <c r="B258" s="60"/>
      <c r="C258" s="150" t="s">
        <v>638</v>
      </c>
    </row>
    <row r="259" spans="2:3" hidden="1" x14ac:dyDescent="0.25">
      <c r="B259" s="60"/>
      <c r="C259" s="150" t="s">
        <v>632</v>
      </c>
    </row>
    <row r="260" spans="2:3" hidden="1" x14ac:dyDescent="0.25">
      <c r="B260" s="60"/>
      <c r="C260" s="150" t="s">
        <v>674</v>
      </c>
    </row>
    <row r="261" spans="2:3" hidden="1" x14ac:dyDescent="0.25">
      <c r="B261" s="60"/>
      <c r="C261" s="150" t="s">
        <v>287</v>
      </c>
    </row>
    <row r="262" spans="2:3" hidden="1" x14ac:dyDescent="0.25">
      <c r="B262" s="60"/>
      <c r="C262" s="150" t="s">
        <v>615</v>
      </c>
    </row>
    <row r="263" spans="2:3" hidden="1" x14ac:dyDescent="0.25">
      <c r="B263" s="60"/>
      <c r="C263" s="150" t="s">
        <v>680</v>
      </c>
    </row>
    <row r="264" spans="2:3" hidden="1" x14ac:dyDescent="0.25">
      <c r="B264" s="60"/>
      <c r="C264" s="150" t="s">
        <v>944</v>
      </c>
    </row>
    <row r="265" spans="2:3" hidden="1" x14ac:dyDescent="0.25">
      <c r="B265" s="60"/>
      <c r="C265" s="150" t="s">
        <v>630</v>
      </c>
    </row>
    <row r="266" spans="2:3" hidden="1" x14ac:dyDescent="0.25">
      <c r="B266" s="60"/>
      <c r="C266" s="150" t="s">
        <v>666</v>
      </c>
    </row>
    <row r="267" spans="2:3" hidden="1" x14ac:dyDescent="0.25">
      <c r="B267" s="60"/>
      <c r="C267" s="150" t="s">
        <v>757</v>
      </c>
    </row>
    <row r="268" spans="2:3" hidden="1" x14ac:dyDescent="0.25">
      <c r="B268" s="60"/>
      <c r="C268" s="150" t="s">
        <v>601</v>
      </c>
    </row>
    <row r="269" spans="2:3" hidden="1" x14ac:dyDescent="0.25">
      <c r="B269" s="60"/>
      <c r="C269" s="150" t="s">
        <v>793</v>
      </c>
    </row>
    <row r="270" spans="2:3" hidden="1" x14ac:dyDescent="0.25">
      <c r="B270" s="60"/>
      <c r="C270" s="150" t="s">
        <v>631</v>
      </c>
    </row>
    <row r="271" spans="2:3" hidden="1" x14ac:dyDescent="0.25">
      <c r="B271" s="60"/>
      <c r="C271" s="150" t="s">
        <v>708</v>
      </c>
    </row>
    <row r="272" spans="2:3" hidden="1" x14ac:dyDescent="0.25">
      <c r="B272" s="60"/>
      <c r="C272" s="150" t="s">
        <v>588</v>
      </c>
    </row>
    <row r="273" spans="2:3" hidden="1" x14ac:dyDescent="0.25">
      <c r="B273" s="60"/>
      <c r="C273" s="150" t="s">
        <v>804</v>
      </c>
    </row>
    <row r="274" spans="2:3" hidden="1" x14ac:dyDescent="0.25">
      <c r="B274" s="60"/>
      <c r="C274" s="150" t="s">
        <v>546</v>
      </c>
    </row>
    <row r="275" spans="2:3" hidden="1" x14ac:dyDescent="0.25">
      <c r="B275" s="24"/>
      <c r="C275" s="150" t="s">
        <v>547</v>
      </c>
    </row>
    <row r="276" spans="2:3" hidden="1" x14ac:dyDescent="0.25">
      <c r="B276" s="60"/>
      <c r="C276" s="150" t="s">
        <v>589</v>
      </c>
    </row>
    <row r="277" spans="2:3" hidden="1" x14ac:dyDescent="0.25">
      <c r="B277" s="60"/>
      <c r="C277" s="150" t="s">
        <v>635</v>
      </c>
    </row>
    <row r="278" spans="2:3" hidden="1" x14ac:dyDescent="0.25">
      <c r="B278" s="60"/>
      <c r="C278" s="150" t="s">
        <v>634</v>
      </c>
    </row>
    <row r="279" spans="2:3" hidden="1" x14ac:dyDescent="0.25">
      <c r="B279" s="60"/>
      <c r="C279" s="150" t="s">
        <v>758</v>
      </c>
    </row>
    <row r="280" spans="2:3" hidden="1" x14ac:dyDescent="0.25">
      <c r="B280" s="60"/>
      <c r="C280" s="150" t="s">
        <v>759</v>
      </c>
    </row>
    <row r="281" spans="2:3" hidden="1" x14ac:dyDescent="0.25">
      <c r="B281" s="60"/>
      <c r="C281" s="150" t="s">
        <v>760</v>
      </c>
    </row>
    <row r="282" spans="2:3" hidden="1" x14ac:dyDescent="0.25">
      <c r="B282" s="60"/>
      <c r="C282" s="150" t="s">
        <v>734</v>
      </c>
    </row>
    <row r="283" spans="2:3" hidden="1" x14ac:dyDescent="0.25">
      <c r="B283" s="60"/>
      <c r="C283" s="150" t="s">
        <v>716</v>
      </c>
    </row>
    <row r="284" spans="2:3" hidden="1" x14ac:dyDescent="0.25">
      <c r="B284" s="60"/>
      <c r="C284" s="150" t="s">
        <v>637</v>
      </c>
    </row>
    <row r="285" spans="2:3" hidden="1" x14ac:dyDescent="0.25">
      <c r="B285" s="60"/>
      <c r="C285" s="150" t="s">
        <v>802</v>
      </c>
    </row>
    <row r="286" spans="2:3" hidden="1" x14ac:dyDescent="0.25">
      <c r="B286" s="60"/>
      <c r="C286" s="150" t="s">
        <v>640</v>
      </c>
    </row>
    <row r="287" spans="2:3" hidden="1" x14ac:dyDescent="0.25">
      <c r="B287" s="60"/>
      <c r="C287" s="150" t="s">
        <v>699</v>
      </c>
    </row>
    <row r="288" spans="2:3" hidden="1" x14ac:dyDescent="0.25">
      <c r="B288" s="60"/>
      <c r="C288" s="150" t="s">
        <v>751</v>
      </c>
    </row>
    <row r="289" spans="2:3" hidden="1" x14ac:dyDescent="0.25">
      <c r="B289" s="60"/>
      <c r="C289" s="150" t="s">
        <v>644</v>
      </c>
    </row>
    <row r="290" spans="2:3" hidden="1" x14ac:dyDescent="0.25">
      <c r="B290" s="24"/>
      <c r="C290" s="150" t="s">
        <v>646</v>
      </c>
    </row>
    <row r="291" spans="2:3" hidden="1" x14ac:dyDescent="0.25">
      <c r="B291" s="60"/>
      <c r="C291" s="150" t="s">
        <v>668</v>
      </c>
    </row>
    <row r="292" spans="2:3" hidden="1" x14ac:dyDescent="0.25">
      <c r="B292" s="60"/>
      <c r="C292" s="150" t="s">
        <v>259</v>
      </c>
    </row>
    <row r="293" spans="2:3" hidden="1" x14ac:dyDescent="0.25">
      <c r="B293" s="60"/>
      <c r="C293" s="150" t="s">
        <v>774</v>
      </c>
    </row>
    <row r="294" spans="2:3" hidden="1" x14ac:dyDescent="0.25">
      <c r="B294" s="60"/>
      <c r="C294" s="150" t="s">
        <v>798</v>
      </c>
    </row>
    <row r="295" spans="2:3" hidden="1" x14ac:dyDescent="0.25">
      <c r="B295" s="60"/>
      <c r="C295" s="150" t="s">
        <v>766</v>
      </c>
    </row>
    <row r="296" spans="2:3" hidden="1" x14ac:dyDescent="0.25">
      <c r="B296" s="60"/>
      <c r="C296" s="150" t="s">
        <v>732</v>
      </c>
    </row>
    <row r="297" spans="2:3" hidden="1" x14ac:dyDescent="0.25">
      <c r="B297" s="60"/>
      <c r="C297" s="150" t="s">
        <v>778</v>
      </c>
    </row>
    <row r="298" spans="2:3" hidden="1" x14ac:dyDescent="0.25">
      <c r="B298" s="60"/>
      <c r="C298" s="150" t="s">
        <v>801</v>
      </c>
    </row>
    <row r="299" spans="2:3" hidden="1" x14ac:dyDescent="0.25">
      <c r="B299" s="60"/>
      <c r="C299" s="150" t="s">
        <v>731</v>
      </c>
    </row>
    <row r="300" spans="2:3" hidden="1" x14ac:dyDescent="0.25">
      <c r="B300" s="60"/>
      <c r="C300" s="150" t="s">
        <v>797</v>
      </c>
    </row>
    <row r="301" spans="2:3" hidden="1" x14ac:dyDescent="0.25">
      <c r="B301" s="60"/>
      <c r="C301" s="150" t="s">
        <v>713</v>
      </c>
    </row>
    <row r="302" spans="2:3" hidden="1" x14ac:dyDescent="0.25">
      <c r="B302" s="60"/>
      <c r="C302" s="150" t="s">
        <v>762</v>
      </c>
    </row>
    <row r="303" spans="2:3" hidden="1" x14ac:dyDescent="0.25">
      <c r="B303" s="60"/>
      <c r="C303" s="150" t="s">
        <v>761</v>
      </c>
    </row>
    <row r="304" spans="2:3" hidden="1" x14ac:dyDescent="0.25">
      <c r="B304" s="60"/>
      <c r="C304" s="150" t="s">
        <v>763</v>
      </c>
    </row>
    <row r="305" spans="2:3" hidden="1" x14ac:dyDescent="0.25">
      <c r="B305" s="60"/>
      <c r="C305" s="150" t="s">
        <v>652</v>
      </c>
    </row>
    <row r="306" spans="2:3" hidden="1" x14ac:dyDescent="0.25">
      <c r="B306" s="60"/>
      <c r="C306" s="150" t="s">
        <v>645</v>
      </c>
    </row>
    <row r="307" spans="2:3" hidden="1" x14ac:dyDescent="0.25">
      <c r="B307" s="60"/>
      <c r="C307" s="150" t="s">
        <v>704</v>
      </c>
    </row>
    <row r="308" spans="2:3" hidden="1" x14ac:dyDescent="0.25">
      <c r="B308" s="60"/>
      <c r="C308" s="150" t="s">
        <v>641</v>
      </c>
    </row>
    <row r="309" spans="2:3" hidden="1" x14ac:dyDescent="0.25">
      <c r="B309" s="60"/>
      <c r="C309" s="150" t="s">
        <v>694</v>
      </c>
    </row>
    <row r="310" spans="2:3" hidden="1" x14ac:dyDescent="0.25">
      <c r="B310" s="60"/>
      <c r="C310" s="150" t="s">
        <v>764</v>
      </c>
    </row>
    <row r="311" spans="2:3" hidden="1" x14ac:dyDescent="0.25">
      <c r="B311" s="60"/>
      <c r="C311" s="150" t="s">
        <v>765</v>
      </c>
    </row>
    <row r="312" spans="2:3" hidden="1" x14ac:dyDescent="0.25">
      <c r="B312" s="60"/>
      <c r="C312" s="150" t="s">
        <v>648</v>
      </c>
    </row>
    <row r="313" spans="2:3" hidden="1" x14ac:dyDescent="0.25">
      <c r="B313" s="60"/>
      <c r="C313" s="150" t="s">
        <v>548</v>
      </c>
    </row>
    <row r="314" spans="2:3" hidden="1" x14ac:dyDescent="0.25">
      <c r="B314" s="60"/>
      <c r="C314" s="150" t="s">
        <v>794</v>
      </c>
    </row>
    <row r="315" spans="2:3" hidden="1" x14ac:dyDescent="0.25">
      <c r="B315" s="60"/>
      <c r="C315" s="150" t="s">
        <v>620</v>
      </c>
    </row>
    <row r="316" spans="2:3" hidden="1" x14ac:dyDescent="0.25">
      <c r="B316" s="60"/>
      <c r="C316" s="150" t="s">
        <v>777</v>
      </c>
    </row>
    <row r="317" spans="2:3" hidden="1" x14ac:dyDescent="0.25">
      <c r="B317" s="60"/>
      <c r="C317" s="150" t="s">
        <v>806</v>
      </c>
    </row>
    <row r="318" spans="2:3" hidden="1" x14ac:dyDescent="0.25">
      <c r="B318" s="60"/>
      <c r="C318" s="150" t="s">
        <v>773</v>
      </c>
    </row>
    <row r="319" spans="2:3" hidden="1" x14ac:dyDescent="0.25">
      <c r="B319" s="60"/>
      <c r="C319" s="150" t="s">
        <v>786</v>
      </c>
    </row>
    <row r="320" spans="2:3" hidden="1" x14ac:dyDescent="0.25">
      <c r="B320" s="60"/>
      <c r="C320" s="150" t="s">
        <v>945</v>
      </c>
    </row>
    <row r="321" spans="2:3" hidden="1" x14ac:dyDescent="0.25">
      <c r="B321" s="60"/>
      <c r="C321" s="150" t="s">
        <v>628</v>
      </c>
    </row>
    <row r="322" spans="2:3" hidden="1" x14ac:dyDescent="0.25">
      <c r="B322" s="60"/>
      <c r="C322" s="150" t="s">
        <v>949</v>
      </c>
    </row>
    <row r="323" spans="2:3" hidden="1" x14ac:dyDescent="0.25">
      <c r="B323" s="60"/>
      <c r="C323" s="150" t="s">
        <v>654</v>
      </c>
    </row>
    <row r="324" spans="2:3" hidden="1" x14ac:dyDescent="0.25">
      <c r="B324" s="60"/>
      <c r="C324" s="150" t="s">
        <v>799</v>
      </c>
    </row>
    <row r="325" spans="2:3" hidden="1" x14ac:dyDescent="0.25">
      <c r="B325" s="60"/>
      <c r="C325" s="150" t="s">
        <v>653</v>
      </c>
    </row>
    <row r="326" spans="2:3" hidden="1" x14ac:dyDescent="0.25">
      <c r="B326" s="60"/>
      <c r="C326" s="150" t="s">
        <v>655</v>
      </c>
    </row>
    <row r="327" spans="2:3" hidden="1" x14ac:dyDescent="0.25">
      <c r="B327" s="60"/>
      <c r="C327" s="150" t="s">
        <v>656</v>
      </c>
    </row>
    <row r="328" spans="2:3" hidden="1" x14ac:dyDescent="0.25">
      <c r="B328" s="60"/>
      <c r="C328" s="150" t="s">
        <v>697</v>
      </c>
    </row>
    <row r="329" spans="2:3" hidden="1" x14ac:dyDescent="0.25">
      <c r="B329" s="60"/>
      <c r="C329" s="150" t="s">
        <v>657</v>
      </c>
    </row>
    <row r="330" spans="2:3" hidden="1" x14ac:dyDescent="0.25">
      <c r="B330" s="60"/>
      <c r="C330" s="150" t="s">
        <v>676</v>
      </c>
    </row>
    <row r="331" spans="2:3" hidden="1" x14ac:dyDescent="0.25">
      <c r="B331" s="60"/>
      <c r="C331" s="150" t="s">
        <v>559</v>
      </c>
    </row>
    <row r="332" spans="2:3" hidden="1" x14ac:dyDescent="0.25">
      <c r="B332" s="60"/>
      <c r="C332" s="150" t="s">
        <v>796</v>
      </c>
    </row>
    <row r="333" spans="2:3" hidden="1" x14ac:dyDescent="0.25">
      <c r="B333" s="60"/>
      <c r="C333" s="150" t="s">
        <v>658</v>
      </c>
    </row>
    <row r="334" spans="2:3" hidden="1" x14ac:dyDescent="0.25">
      <c r="B334" s="60"/>
      <c r="C334" s="150" t="s">
        <v>711</v>
      </c>
    </row>
    <row r="335" spans="2:3" hidden="1" x14ac:dyDescent="0.25">
      <c r="B335" s="60"/>
      <c r="C335" s="150" t="s">
        <v>660</v>
      </c>
    </row>
    <row r="336" spans="2:3" hidden="1" x14ac:dyDescent="0.25">
      <c r="B336" s="60"/>
      <c r="C336" s="150" t="s">
        <v>565</v>
      </c>
    </row>
    <row r="337" spans="2:3" hidden="1" x14ac:dyDescent="0.25">
      <c r="B337" s="60"/>
      <c r="C337" s="150" t="s">
        <v>585</v>
      </c>
    </row>
    <row r="338" spans="2:3" hidden="1" x14ac:dyDescent="0.25">
      <c r="B338" s="60"/>
      <c r="C338" s="150" t="s">
        <v>696</v>
      </c>
    </row>
    <row r="339" spans="2:3" hidden="1" x14ac:dyDescent="0.25">
      <c r="B339" s="60"/>
      <c r="C339" s="150" t="s">
        <v>768</v>
      </c>
    </row>
    <row r="340" spans="2:3" hidden="1" x14ac:dyDescent="0.25">
      <c r="B340" s="60"/>
      <c r="C340" s="150" t="s">
        <v>769</v>
      </c>
    </row>
    <row r="341" spans="2:3" hidden="1" x14ac:dyDescent="0.25">
      <c r="B341" s="60"/>
      <c r="C341" s="150" t="s">
        <v>663</v>
      </c>
    </row>
    <row r="342" spans="2:3" hidden="1" x14ac:dyDescent="0.25">
      <c r="B342" s="60"/>
      <c r="C342" s="150" t="s">
        <v>662</v>
      </c>
    </row>
    <row r="343" spans="2:3" hidden="1" x14ac:dyDescent="0.25">
      <c r="B343" s="60"/>
      <c r="C343" s="150" t="s">
        <v>545</v>
      </c>
    </row>
    <row r="344" spans="2:3" hidden="1" x14ac:dyDescent="0.25">
      <c r="B344" s="60"/>
      <c r="C344" s="150" t="s">
        <v>770</v>
      </c>
    </row>
    <row r="345" spans="2:3" hidden="1" x14ac:dyDescent="0.25">
      <c r="B345" s="60"/>
      <c r="C345" s="150" t="s">
        <v>665</v>
      </c>
    </row>
    <row r="346" spans="2:3" hidden="1" x14ac:dyDescent="0.25">
      <c r="B346" s="60"/>
      <c r="C346" s="150" t="s">
        <v>800</v>
      </c>
    </row>
    <row r="347" spans="2:3" x14ac:dyDescent="0.25">
      <c r="B347" s="60"/>
    </row>
    <row r="348" spans="2:3" x14ac:dyDescent="0.25">
      <c r="B348" s="60"/>
    </row>
    <row r="349" spans="2:3" x14ac:dyDescent="0.25">
      <c r="B349" s="60"/>
    </row>
    <row r="350" spans="2:3" x14ac:dyDescent="0.25">
      <c r="B350" s="60"/>
    </row>
    <row r="351" spans="2:3" x14ac:dyDescent="0.25">
      <c r="B351" s="60"/>
    </row>
    <row r="352" spans="2:3" x14ac:dyDescent="0.25">
      <c r="B352" s="60"/>
    </row>
    <row r="353" spans="2:2" x14ac:dyDescent="0.25">
      <c r="B353" s="60"/>
    </row>
    <row r="354" spans="2:2" x14ac:dyDescent="0.25">
      <c r="B354" s="60"/>
    </row>
    <row r="355" spans="2:2" x14ac:dyDescent="0.25">
      <c r="B355" s="60"/>
    </row>
    <row r="356" spans="2:2" x14ac:dyDescent="0.25">
      <c r="B356" s="60"/>
    </row>
    <row r="357" spans="2:2" x14ac:dyDescent="0.25">
      <c r="B357" s="60"/>
    </row>
    <row r="358" spans="2:2" x14ac:dyDescent="0.25">
      <c r="B358" s="60"/>
    </row>
  </sheetData>
  <mergeCells count="2">
    <mergeCell ref="B23:J23"/>
    <mergeCell ref="B22:J22"/>
  </mergeCells>
  <dataValidations count="3">
    <dataValidation type="list" allowBlank="1" showInputMessage="1" showErrorMessage="1" sqref="G7" xr:uid="{00000000-0002-0000-0200-000000000000}">
      <formula1>$F$89:$F$90</formula1>
    </dataValidation>
    <dataValidation type="list" allowBlank="1" showInputMessage="1" showErrorMessage="1" sqref="G5" xr:uid="{00000000-0002-0000-0200-000001000000}">
      <formula1>$B$66:$B$89</formula1>
    </dataValidation>
    <dataValidation type="list" allowBlank="1" showInputMessage="1" showErrorMessage="1" sqref="F13:F20" xr:uid="{00000000-0002-0000-0200-000002000000}">
      <formula1>$C$66:$C$346</formula1>
    </dataValidation>
  </dataValidations>
  <pageMargins left="0.70866141732283472" right="0.70866141732283472" top="0.74803149606299213" bottom="0.74803149606299213" header="0.31496062992125984" footer="0.31496062992125984"/>
  <pageSetup paperSize="9" scale="62" orientation="portrait" r:id="rId1"/>
  <headerFooter>
    <oddFooter>&amp;R&amp;"Arial,Regular"&amp;13Public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M91"/>
  <sheetViews>
    <sheetView showGridLines="0" workbookViewId="0">
      <selection activeCell="A2" sqref="A2"/>
    </sheetView>
  </sheetViews>
  <sheetFormatPr defaultRowHeight="15" x14ac:dyDescent="0.25"/>
  <cols>
    <col min="1" max="1" width="9.140625" style="21" customWidth="1"/>
    <col min="2" max="2" width="16.7109375" style="21" customWidth="1"/>
    <col min="3" max="3" width="6.28515625" style="21" customWidth="1"/>
    <col min="4" max="4" width="18.5703125" style="21" hidden="1" customWidth="1"/>
    <col min="5" max="5" width="11.42578125" style="21" customWidth="1"/>
    <col min="6" max="6" width="39.85546875" style="21" customWidth="1"/>
    <col min="7" max="7" width="15.7109375" style="21" customWidth="1"/>
    <col min="8" max="8" width="15.28515625" style="21" customWidth="1"/>
    <col min="9" max="9" width="14" style="21" customWidth="1"/>
    <col min="10" max="10" width="8" style="21" customWidth="1"/>
    <col min="11" max="11" width="10.140625" style="3" customWidth="1"/>
    <col min="12" max="12" width="6.28515625" style="21" hidden="1" customWidth="1"/>
    <col min="13" max="13" width="29.28515625" style="21" bestFit="1" customWidth="1"/>
    <col min="14" max="16384" width="9.140625" style="21"/>
  </cols>
  <sheetData>
    <row r="1" spans="1:13" ht="18.75" x14ac:dyDescent="0.3">
      <c r="A1" s="171" t="str">
        <f>'Information page'!A1</f>
        <v>Schools Benchmarking 2022-23</v>
      </c>
      <c r="B1" s="171"/>
      <c r="C1" s="171"/>
      <c r="D1" s="171"/>
      <c r="E1" s="171"/>
      <c r="F1" s="171"/>
      <c r="G1" s="171"/>
      <c r="H1" s="171"/>
      <c r="I1" s="171"/>
      <c r="J1" s="171"/>
      <c r="K1" s="171"/>
      <c r="L1" s="148"/>
      <c r="M1" s="149" t="s">
        <v>958</v>
      </c>
    </row>
    <row r="2" spans="1:13" ht="12.75" customHeight="1" x14ac:dyDescent="0.25">
      <c r="A2" s="38"/>
      <c r="B2" s="39"/>
      <c r="C2" s="39"/>
      <c r="D2" s="39"/>
      <c r="E2" s="39"/>
      <c r="F2" s="39"/>
      <c r="G2" s="39"/>
      <c r="H2" s="39"/>
      <c r="I2" s="39"/>
      <c r="J2" s="39"/>
      <c r="K2" s="39"/>
      <c r="L2" s="146"/>
      <c r="M2" s="26"/>
    </row>
    <row r="3" spans="1:13" ht="14.25" customHeight="1" x14ac:dyDescent="0.25">
      <c r="A3" s="38"/>
      <c r="B3" s="38"/>
      <c r="C3" s="38"/>
      <c r="D3" s="27">
        <f>'Information page'!B4</f>
        <v>0</v>
      </c>
      <c r="E3" s="38"/>
      <c r="F3" s="40">
        <f>B50</f>
        <v>0</v>
      </c>
      <c r="G3" s="38"/>
      <c r="H3" s="38"/>
      <c r="I3" s="38"/>
      <c r="J3" s="38"/>
      <c r="K3" s="41"/>
      <c r="L3" s="120"/>
      <c r="M3" s="145" t="str">
        <f>G5</f>
        <v>Teachers</v>
      </c>
    </row>
    <row r="4" spans="1:13" ht="10.5" customHeight="1" x14ac:dyDescent="0.25">
      <c r="A4" s="38"/>
      <c r="B4" s="38"/>
      <c r="C4" s="38"/>
      <c r="D4" s="38"/>
      <c r="E4" s="38"/>
      <c r="F4" s="38"/>
      <c r="G4" s="38"/>
      <c r="H4" s="38"/>
      <c r="I4" s="38"/>
      <c r="J4" s="38"/>
      <c r="K4" s="41"/>
      <c r="L4" s="120"/>
      <c r="M4" s="145"/>
    </row>
    <row r="5" spans="1:13" x14ac:dyDescent="0.25">
      <c r="A5" s="38"/>
      <c r="B5" s="38"/>
      <c r="C5" s="38"/>
      <c r="D5" s="38"/>
      <c r="E5" s="38"/>
      <c r="F5" s="42" t="s">
        <v>832</v>
      </c>
      <c r="G5" s="37" t="s">
        <v>11</v>
      </c>
      <c r="H5" s="38"/>
      <c r="I5" s="38"/>
      <c r="J5" s="38"/>
      <c r="K5" s="41"/>
      <c r="L5" s="120" t="str">
        <f>M3</f>
        <v>Teachers</v>
      </c>
      <c r="M5" s="145" t="str">
        <f t="shared" ref="M5:M23" si="0">IF(ISNA(VLOOKUP(L5,gl,2,FALSE))," ",(VLOOKUP(L5,gl,2,FALSE)))</f>
        <v xml:space="preserve">   111800  Teachers Basic Pay</v>
      </c>
    </row>
    <row r="6" spans="1:13" x14ac:dyDescent="0.25">
      <c r="A6" s="38"/>
      <c r="B6" s="38"/>
      <c r="C6" s="38"/>
      <c r="D6" s="38"/>
      <c r="E6" s="38"/>
      <c r="F6" s="42"/>
      <c r="G6" s="57"/>
      <c r="H6" s="38"/>
      <c r="I6" s="38"/>
      <c r="J6" s="38"/>
      <c r="K6" s="41"/>
      <c r="L6" s="120" t="str">
        <f>L5&amp;"1"</f>
        <v>Teachers1</v>
      </c>
      <c r="M6" s="145" t="str">
        <f t="shared" si="0"/>
        <v xml:space="preserve">   111801  Teachers Nat Ins</v>
      </c>
    </row>
    <row r="7" spans="1:13" x14ac:dyDescent="0.25">
      <c r="A7" s="38"/>
      <c r="B7" s="38"/>
      <c r="C7" s="38"/>
      <c r="D7" s="38"/>
      <c r="E7" s="38"/>
      <c r="F7" s="42" t="s">
        <v>837</v>
      </c>
      <c r="G7" s="37" t="s">
        <v>834</v>
      </c>
      <c r="H7" s="38"/>
      <c r="I7" s="38"/>
      <c r="J7" s="38"/>
      <c r="K7" s="41"/>
      <c r="L7" s="120" t="str">
        <f>L5&amp;"2"</f>
        <v>Teachers2</v>
      </c>
      <c r="M7" s="145" t="str">
        <f t="shared" si="0"/>
        <v xml:space="preserve">   111802  Teachers Pension</v>
      </c>
    </row>
    <row r="8" spans="1:13" x14ac:dyDescent="0.25">
      <c r="A8" s="38"/>
      <c r="B8" s="38"/>
      <c r="C8" s="38"/>
      <c r="D8" s="38"/>
      <c r="E8" s="38"/>
      <c r="F8" s="38"/>
      <c r="G8" s="38"/>
      <c r="H8" s="38"/>
      <c r="I8" s="38"/>
      <c r="J8" s="38"/>
      <c r="K8" s="41"/>
      <c r="L8" s="120" t="str">
        <f>L5&amp;"3"</f>
        <v>Teachers3</v>
      </c>
      <c r="M8" s="145" t="str">
        <f t="shared" si="0"/>
        <v xml:space="preserve">   111805  Teachers Overtime</v>
      </c>
    </row>
    <row r="9" spans="1:13" x14ac:dyDescent="0.25">
      <c r="A9" s="38"/>
      <c r="B9" s="202" t="str">
        <f>G5&amp;" Total %"</f>
        <v>Teachers Total %</v>
      </c>
      <c r="C9" s="202"/>
      <c r="D9" s="202"/>
      <c r="E9" s="202"/>
      <c r="F9" s="202"/>
      <c r="G9" s="202"/>
      <c r="H9" s="202"/>
      <c r="I9" s="202"/>
      <c r="J9" s="202"/>
      <c r="K9" s="41"/>
      <c r="L9" s="120" t="str">
        <f>L5&amp;"4"</f>
        <v>Teachers4</v>
      </c>
      <c r="M9" s="145" t="str">
        <f t="shared" si="0"/>
        <v xml:space="preserve">   111806  Teachers Relief</v>
      </c>
    </row>
    <row r="10" spans="1:13" x14ac:dyDescent="0.25">
      <c r="A10" s="38"/>
      <c r="B10" s="38"/>
      <c r="C10" s="38"/>
      <c r="D10" s="38"/>
      <c r="E10" s="38"/>
      <c r="F10" s="38"/>
      <c r="G10" s="38"/>
      <c r="H10" s="38"/>
      <c r="I10" s="38"/>
      <c r="J10" s="38"/>
      <c r="K10" s="41"/>
      <c r="L10" s="120" t="str">
        <f>L5&amp;"5"</f>
        <v>Teachers5</v>
      </c>
      <c r="M10" s="145" t="str">
        <f t="shared" si="0"/>
        <v xml:space="preserve">   111815  Teachers Allowances</v>
      </c>
    </row>
    <row r="11" spans="1:13" x14ac:dyDescent="0.25">
      <c r="A11" s="38"/>
      <c r="B11" s="38"/>
      <c r="C11" s="38"/>
      <c r="D11" s="38"/>
      <c r="E11" s="38"/>
      <c r="F11" s="38"/>
      <c r="G11" s="38"/>
      <c r="H11" s="38"/>
      <c r="I11" s="38"/>
      <c r="J11" s="38"/>
      <c r="K11" s="41"/>
      <c r="L11" s="120" t="str">
        <f>L5&amp;"6"</f>
        <v>Teachers6</v>
      </c>
      <c r="M11" s="145" t="str">
        <f t="shared" si="0"/>
        <v xml:space="preserve">   111810  Teachers SP</v>
      </c>
    </row>
    <row r="12" spans="1:13" x14ac:dyDescent="0.25">
      <c r="A12" s="38"/>
      <c r="B12" s="38"/>
      <c r="C12" s="38"/>
      <c r="D12" s="38"/>
      <c r="E12" s="38"/>
      <c r="F12" s="38"/>
      <c r="G12" s="38"/>
      <c r="H12" s="38"/>
      <c r="I12" s="38"/>
      <c r="J12" s="38"/>
      <c r="K12" s="41"/>
      <c r="L12" s="120" t="str">
        <f>L5&amp;"7"</f>
        <v>Teachers7</v>
      </c>
      <c r="M12" s="145" t="str">
        <f t="shared" si="0"/>
        <v xml:space="preserve"> </v>
      </c>
    </row>
    <row r="13" spans="1:13" x14ac:dyDescent="0.25">
      <c r="A13" s="38"/>
      <c r="B13" s="38"/>
      <c r="C13" s="38"/>
      <c r="D13" s="38"/>
      <c r="E13" s="38"/>
      <c r="F13" s="38"/>
      <c r="G13" s="38"/>
      <c r="H13" s="38"/>
      <c r="I13" s="38"/>
      <c r="J13" s="38"/>
      <c r="K13" s="41"/>
      <c r="L13" s="120" t="str">
        <f>L5&amp;"8"</f>
        <v>Teachers8</v>
      </c>
      <c r="M13" s="145" t="str">
        <f t="shared" si="0"/>
        <v xml:space="preserve"> </v>
      </c>
    </row>
    <row r="14" spans="1:13" x14ac:dyDescent="0.25">
      <c r="A14" s="38"/>
      <c r="B14" s="38"/>
      <c r="C14" s="38"/>
      <c r="D14" s="38"/>
      <c r="E14" s="38"/>
      <c r="F14" s="38"/>
      <c r="G14" s="38"/>
      <c r="H14" s="38"/>
      <c r="I14" s="38"/>
      <c r="J14" s="38"/>
      <c r="K14" s="41"/>
      <c r="L14" s="120" t="str">
        <f>L5&amp;"9"</f>
        <v>Teachers9</v>
      </c>
      <c r="M14" s="145" t="str">
        <f t="shared" si="0"/>
        <v xml:space="preserve"> </v>
      </c>
    </row>
    <row r="15" spans="1:13" x14ac:dyDescent="0.25">
      <c r="A15" s="38"/>
      <c r="B15" s="38"/>
      <c r="C15" s="38"/>
      <c r="D15" s="38"/>
      <c r="E15" s="38"/>
      <c r="F15" s="38"/>
      <c r="G15" s="38"/>
      <c r="H15" s="38"/>
      <c r="I15" s="38"/>
      <c r="J15" s="38"/>
      <c r="K15" s="41"/>
      <c r="L15" s="120" t="str">
        <f>L5&amp;"10"</f>
        <v>Teachers10</v>
      </c>
      <c r="M15" s="145" t="str">
        <f t="shared" si="0"/>
        <v xml:space="preserve"> </v>
      </c>
    </row>
    <row r="16" spans="1:13" x14ac:dyDescent="0.25">
      <c r="A16" s="38"/>
      <c r="B16" s="38"/>
      <c r="C16" s="38"/>
      <c r="D16" s="38"/>
      <c r="E16" s="38"/>
      <c r="F16" s="38"/>
      <c r="G16" s="38"/>
      <c r="H16" s="38"/>
      <c r="I16" s="38"/>
      <c r="J16" s="38"/>
      <c r="K16" s="41"/>
      <c r="L16" s="120" t="str">
        <f>L5&amp;"11"</f>
        <v>Teachers11</v>
      </c>
      <c r="M16" s="145" t="str">
        <f t="shared" si="0"/>
        <v xml:space="preserve"> </v>
      </c>
    </row>
    <row r="17" spans="1:13" x14ac:dyDescent="0.25">
      <c r="A17" s="38"/>
      <c r="B17" s="38"/>
      <c r="C17" s="38"/>
      <c r="D17" s="38"/>
      <c r="E17" s="38"/>
      <c r="F17" s="38"/>
      <c r="G17" s="38"/>
      <c r="H17" s="38"/>
      <c r="I17" s="38"/>
      <c r="J17" s="38"/>
      <c r="K17" s="41"/>
      <c r="L17" s="120" t="str">
        <f>L5&amp;"12"</f>
        <v>Teachers12</v>
      </c>
      <c r="M17" s="145" t="str">
        <f t="shared" si="0"/>
        <v xml:space="preserve"> </v>
      </c>
    </row>
    <row r="18" spans="1:13" x14ac:dyDescent="0.25">
      <c r="A18" s="38"/>
      <c r="B18" s="38"/>
      <c r="C18" s="38"/>
      <c r="D18" s="38"/>
      <c r="E18" s="38"/>
      <c r="F18" s="38"/>
      <c r="G18" s="38"/>
      <c r="H18" s="38"/>
      <c r="I18" s="38"/>
      <c r="J18" s="38"/>
      <c r="K18" s="41"/>
      <c r="L18" s="120" t="str">
        <f>L5&amp;"13"</f>
        <v>Teachers13</v>
      </c>
      <c r="M18" s="145" t="str">
        <f t="shared" si="0"/>
        <v xml:space="preserve"> </v>
      </c>
    </row>
    <row r="19" spans="1:13" x14ac:dyDescent="0.25">
      <c r="A19" s="38"/>
      <c r="B19" s="38"/>
      <c r="C19" s="38"/>
      <c r="D19" s="38"/>
      <c r="E19" s="38"/>
      <c r="F19" s="38"/>
      <c r="G19" s="38"/>
      <c r="H19" s="38"/>
      <c r="I19" s="38"/>
      <c r="J19" s="38"/>
      <c r="K19" s="41"/>
      <c r="L19" s="120" t="str">
        <f>L5&amp;"14"</f>
        <v>Teachers14</v>
      </c>
      <c r="M19" s="145" t="str">
        <f t="shared" si="0"/>
        <v xml:space="preserve"> </v>
      </c>
    </row>
    <row r="20" spans="1:13" x14ac:dyDescent="0.25">
      <c r="A20" s="38"/>
      <c r="B20" s="38"/>
      <c r="C20" s="38"/>
      <c r="D20" s="38"/>
      <c r="E20" s="38"/>
      <c r="F20" s="38"/>
      <c r="G20" s="38"/>
      <c r="H20" s="38"/>
      <c r="I20" s="38"/>
      <c r="J20" s="38"/>
      <c r="K20" s="41"/>
      <c r="L20" s="120" t="str">
        <f>L5&amp;"15"</f>
        <v>Teachers15</v>
      </c>
      <c r="M20" s="145" t="str">
        <f t="shared" si="0"/>
        <v xml:space="preserve"> </v>
      </c>
    </row>
    <row r="21" spans="1:13" x14ac:dyDescent="0.25">
      <c r="A21" s="38"/>
      <c r="B21" s="38"/>
      <c r="C21" s="38"/>
      <c r="D21" s="38"/>
      <c r="E21" s="38"/>
      <c r="F21" s="38"/>
      <c r="G21" s="38"/>
      <c r="H21" s="38"/>
      <c r="I21" s="38"/>
      <c r="J21" s="38"/>
      <c r="K21" s="41"/>
      <c r="L21" s="120" t="str">
        <f>L5&amp;"16"</f>
        <v>Teachers16</v>
      </c>
      <c r="M21" s="145" t="str">
        <f t="shared" si="0"/>
        <v xml:space="preserve"> </v>
      </c>
    </row>
    <row r="22" spans="1:13" x14ac:dyDescent="0.25">
      <c r="A22" s="38"/>
      <c r="B22" s="38"/>
      <c r="C22" s="38"/>
      <c r="D22" s="38"/>
      <c r="E22" s="38"/>
      <c r="F22" s="38"/>
      <c r="G22" s="38"/>
      <c r="H22" s="38"/>
      <c r="I22" s="38"/>
      <c r="J22" s="38"/>
      <c r="K22" s="41"/>
      <c r="L22" s="120" t="str">
        <f>L5&amp;"16"</f>
        <v>Teachers16</v>
      </c>
      <c r="M22" s="145" t="str">
        <f t="shared" si="0"/>
        <v xml:space="preserve"> </v>
      </c>
    </row>
    <row r="23" spans="1:13" x14ac:dyDescent="0.25">
      <c r="A23" s="38"/>
      <c r="B23" s="38"/>
      <c r="C23" s="38"/>
      <c r="D23" s="38"/>
      <c r="E23" s="38"/>
      <c r="F23" s="38"/>
      <c r="G23" s="38"/>
      <c r="H23" s="38"/>
      <c r="I23" s="38"/>
      <c r="J23" s="38"/>
      <c r="K23" s="41"/>
      <c r="L23" s="120" t="str">
        <f>L5&amp;"17"</f>
        <v>Teachers17</v>
      </c>
      <c r="M23" s="145" t="str">
        <f t="shared" si="0"/>
        <v xml:space="preserve"> </v>
      </c>
    </row>
    <row r="24" spans="1:13" x14ac:dyDescent="0.25">
      <c r="A24" s="38"/>
      <c r="B24" s="38"/>
      <c r="C24" s="38"/>
      <c r="D24" s="38"/>
      <c r="E24" s="38"/>
      <c r="F24" s="38"/>
      <c r="G24" s="38"/>
      <c r="H24" s="38"/>
      <c r="I24" s="38"/>
      <c r="J24" s="38"/>
      <c r="K24" s="41"/>
    </row>
    <row r="25" spans="1:13" x14ac:dyDescent="0.25">
      <c r="A25" s="38"/>
      <c r="B25" s="38"/>
      <c r="C25" s="38"/>
      <c r="D25" s="38"/>
      <c r="E25" s="38"/>
      <c r="F25" s="38"/>
      <c r="G25" s="38"/>
      <c r="H25" s="38"/>
      <c r="I25" s="38"/>
      <c r="J25" s="38"/>
      <c r="K25" s="41"/>
    </row>
    <row r="26" spans="1:13" x14ac:dyDescent="0.25">
      <c r="A26" s="38"/>
      <c r="B26" s="38"/>
      <c r="C26" s="38"/>
      <c r="D26" s="38"/>
      <c r="E26" s="38"/>
      <c r="F26" s="38"/>
      <c r="G26" s="38"/>
      <c r="H26" s="38"/>
      <c r="I26" s="38"/>
      <c r="J26" s="38"/>
      <c r="K26" s="41"/>
    </row>
    <row r="27" spans="1:13" x14ac:dyDescent="0.25">
      <c r="A27" s="38"/>
      <c r="B27" s="38"/>
      <c r="C27" s="38"/>
      <c r="D27" s="38"/>
      <c r="E27" s="38"/>
      <c r="F27" s="38"/>
      <c r="G27" s="38"/>
      <c r="H27" s="38"/>
      <c r="I27" s="38"/>
      <c r="J27" s="38"/>
      <c r="K27" s="41"/>
    </row>
    <row r="28" spans="1:13" x14ac:dyDescent="0.25">
      <c r="A28" s="38"/>
      <c r="B28" s="38"/>
      <c r="C28" s="38"/>
      <c r="D28" s="38"/>
      <c r="E28" s="38"/>
      <c r="F28" s="38"/>
      <c r="G28" s="38"/>
      <c r="H28" s="38"/>
      <c r="I28" s="38"/>
      <c r="J28" s="38"/>
      <c r="K28" s="41"/>
    </row>
    <row r="29" spans="1:13" x14ac:dyDescent="0.25">
      <c r="A29" s="38"/>
      <c r="B29" s="38"/>
      <c r="C29" s="38"/>
      <c r="D29" s="38"/>
      <c r="E29" s="38"/>
      <c r="F29" s="38"/>
      <c r="G29" s="38"/>
      <c r="H29" s="38"/>
      <c r="I29" s="38"/>
      <c r="J29" s="38"/>
      <c r="K29" s="41"/>
    </row>
    <row r="30" spans="1:13" x14ac:dyDescent="0.25">
      <c r="A30" s="38"/>
      <c r="B30" s="38"/>
      <c r="C30" s="38"/>
      <c r="D30" s="38"/>
      <c r="E30" s="38"/>
      <c r="F30" s="38"/>
      <c r="G30" s="38"/>
      <c r="H30" s="38"/>
      <c r="I30" s="38"/>
      <c r="J30" s="38"/>
      <c r="K30" s="41"/>
    </row>
    <row r="31" spans="1:13" x14ac:dyDescent="0.25">
      <c r="A31" s="38"/>
      <c r="B31" s="38"/>
      <c r="C31" s="38"/>
      <c r="D31" s="38"/>
      <c r="E31" s="38"/>
      <c r="F31" s="38"/>
      <c r="G31" s="38"/>
      <c r="H31" s="38"/>
      <c r="I31" s="38"/>
      <c r="J31" s="38"/>
      <c r="K31" s="41"/>
    </row>
    <row r="32" spans="1:13" x14ac:dyDescent="0.25">
      <c r="A32" s="38"/>
      <c r="B32" s="38"/>
      <c r="C32" s="38"/>
      <c r="D32" s="38"/>
      <c r="E32" s="38"/>
      <c r="F32" s="38"/>
      <c r="G32" s="38"/>
      <c r="H32" s="38"/>
      <c r="I32" s="38"/>
      <c r="J32" s="38"/>
      <c r="K32" s="41"/>
    </row>
    <row r="33" spans="1:11" x14ac:dyDescent="0.25">
      <c r="A33" s="38"/>
      <c r="B33" s="38"/>
      <c r="C33" s="38"/>
      <c r="D33" s="38"/>
      <c r="E33" s="38"/>
      <c r="F33" s="38"/>
      <c r="G33" s="38"/>
      <c r="H33" s="38"/>
      <c r="I33" s="38"/>
      <c r="J33" s="38"/>
      <c r="K33" s="41"/>
    </row>
    <row r="34" spans="1:11" x14ac:dyDescent="0.25">
      <c r="A34" s="38"/>
      <c r="B34" s="38"/>
      <c r="C34" s="38"/>
      <c r="D34" s="38"/>
      <c r="E34" s="38"/>
      <c r="F34" s="38"/>
      <c r="G34" s="38"/>
      <c r="H34" s="38"/>
      <c r="I34" s="38"/>
      <c r="J34" s="38"/>
      <c r="K34" s="41"/>
    </row>
    <row r="35" spans="1:11" x14ac:dyDescent="0.25">
      <c r="A35" s="38"/>
      <c r="B35" s="38"/>
      <c r="C35" s="38"/>
      <c r="D35" s="38"/>
      <c r="E35" s="38"/>
      <c r="F35" s="38"/>
      <c r="G35" s="38"/>
      <c r="H35" s="38"/>
      <c r="I35" s="38"/>
      <c r="J35" s="38"/>
      <c r="K35" s="41"/>
    </row>
    <row r="36" spans="1:11" x14ac:dyDescent="0.25">
      <c r="A36" s="38"/>
      <c r="B36" s="38"/>
      <c r="C36" s="38"/>
      <c r="D36" s="38"/>
      <c r="E36" s="38"/>
      <c r="F36" s="38"/>
      <c r="G36" s="38"/>
      <c r="H36" s="38"/>
      <c r="I36" s="38"/>
      <c r="J36" s="38"/>
      <c r="K36" s="41"/>
    </row>
    <row r="37" spans="1:11" x14ac:dyDescent="0.25">
      <c r="A37" s="38"/>
      <c r="B37" s="38"/>
      <c r="C37" s="38"/>
      <c r="D37" s="38"/>
      <c r="E37" s="38"/>
      <c r="F37" s="38"/>
      <c r="G37" s="38"/>
      <c r="H37" s="38"/>
      <c r="I37" s="38"/>
      <c r="J37" s="38"/>
      <c r="K37" s="41"/>
    </row>
    <row r="38" spans="1:11" x14ac:dyDescent="0.25">
      <c r="A38" s="38"/>
      <c r="B38" s="38"/>
      <c r="C38" s="38"/>
      <c r="D38" s="38"/>
      <c r="E38" s="38"/>
      <c r="F38" s="38"/>
      <c r="G38" s="38"/>
      <c r="H38" s="38"/>
      <c r="I38" s="38"/>
      <c r="J38" s="38"/>
      <c r="K38" s="41"/>
    </row>
    <row r="39" spans="1:11" x14ac:dyDescent="0.25">
      <c r="A39" s="38"/>
      <c r="B39" s="38"/>
      <c r="C39" s="38"/>
      <c r="D39" s="38"/>
      <c r="E39" s="38"/>
      <c r="F39" s="38"/>
      <c r="G39" s="38"/>
      <c r="H39" s="38"/>
      <c r="I39" s="38"/>
      <c r="J39" s="38"/>
      <c r="K39" s="41"/>
    </row>
    <row r="40" spans="1:11" x14ac:dyDescent="0.25">
      <c r="A40" s="38"/>
      <c r="B40" s="38"/>
      <c r="C40" s="38"/>
      <c r="D40" s="38"/>
      <c r="E40" s="38"/>
      <c r="F40" s="38"/>
      <c r="G40" s="38"/>
      <c r="H40" s="38"/>
      <c r="I40" s="38"/>
      <c r="J40" s="38"/>
      <c r="K40" s="41"/>
    </row>
    <row r="41" spans="1:11" x14ac:dyDescent="0.25">
      <c r="A41" s="38"/>
      <c r="B41" s="38"/>
      <c r="C41" s="38"/>
      <c r="D41" s="38"/>
      <c r="E41" s="38"/>
      <c r="F41" s="38"/>
      <c r="G41" s="38"/>
      <c r="H41" s="38"/>
      <c r="I41" s="38"/>
      <c r="J41" s="38"/>
      <c r="K41" s="41"/>
    </row>
    <row r="42" spans="1:11" x14ac:dyDescent="0.25">
      <c r="A42" s="38"/>
      <c r="B42" s="38"/>
      <c r="C42" s="38"/>
      <c r="D42" s="38"/>
      <c r="E42" s="38"/>
      <c r="F42" s="38"/>
      <c r="G42" s="38"/>
      <c r="H42" s="38"/>
      <c r="I42" s="38"/>
      <c r="J42" s="38"/>
      <c r="K42" s="41"/>
    </row>
    <row r="43" spans="1:11" x14ac:dyDescent="0.25">
      <c r="A43" s="38"/>
      <c r="B43" s="38"/>
      <c r="C43" s="38"/>
      <c r="D43" s="38"/>
      <c r="E43" s="38"/>
      <c r="F43" s="38"/>
      <c r="G43" s="38"/>
      <c r="H43" s="38"/>
      <c r="I43" s="38"/>
      <c r="J43" s="38"/>
      <c r="K43" s="41"/>
    </row>
    <row r="44" spans="1:11" x14ac:dyDescent="0.25">
      <c r="A44" s="38"/>
      <c r="B44" s="38"/>
      <c r="C44" s="38"/>
      <c r="D44" s="38"/>
      <c r="E44" s="38"/>
      <c r="F44" s="38"/>
      <c r="G44" s="38"/>
      <c r="H44" s="38"/>
      <c r="I44" s="38"/>
      <c r="J44" s="38"/>
      <c r="K44" s="41"/>
    </row>
    <row r="45" spans="1:11" x14ac:dyDescent="0.25">
      <c r="A45" s="38"/>
      <c r="B45" s="38"/>
      <c r="C45" s="38"/>
      <c r="D45" s="38"/>
      <c r="E45" s="38"/>
      <c r="F45" s="38"/>
      <c r="G45" s="38"/>
      <c r="H45" s="38"/>
      <c r="I45" s="38"/>
      <c r="J45" s="38"/>
      <c r="K45" s="41"/>
    </row>
    <row r="46" spans="1:11" x14ac:dyDescent="0.25">
      <c r="A46" s="38"/>
      <c r="B46" s="38"/>
      <c r="C46" s="38"/>
      <c r="D46" s="38"/>
      <c r="E46" s="38"/>
      <c r="F46" s="38"/>
      <c r="G46" s="38"/>
      <c r="H46" s="38"/>
      <c r="I46" s="38"/>
      <c r="J46" s="38"/>
      <c r="K46" s="41"/>
    </row>
    <row r="47" spans="1:11" x14ac:dyDescent="0.25">
      <c r="A47" s="38"/>
      <c r="B47" s="38"/>
      <c r="C47" s="38"/>
      <c r="D47" s="38"/>
      <c r="E47" s="38"/>
      <c r="F47" s="38"/>
      <c r="G47" s="38"/>
      <c r="H47" s="38"/>
      <c r="I47" s="38"/>
      <c r="J47" s="38"/>
      <c r="K47" s="41"/>
    </row>
    <row r="48" spans="1:11" x14ac:dyDescent="0.25">
      <c r="A48" s="38"/>
      <c r="B48" s="38"/>
      <c r="C48" s="38"/>
      <c r="D48" s="38"/>
      <c r="E48" s="38"/>
      <c r="F48" s="38"/>
      <c r="G48" s="38"/>
      <c r="H48" s="38"/>
      <c r="I48" s="38"/>
      <c r="J48" s="38"/>
      <c r="K48" s="41"/>
    </row>
    <row r="49" spans="1:12" x14ac:dyDescent="0.25">
      <c r="A49" s="38"/>
      <c r="B49" s="38"/>
      <c r="C49" s="38"/>
      <c r="D49" s="38"/>
      <c r="E49" s="38"/>
      <c r="F49" s="38"/>
      <c r="G49" s="38"/>
      <c r="H49" s="38"/>
      <c r="I49" s="38"/>
      <c r="J49" s="38"/>
      <c r="K49" s="41"/>
    </row>
    <row r="50" spans="1:12" x14ac:dyDescent="0.25">
      <c r="A50" s="38"/>
      <c r="B50" s="43">
        <f>F58</f>
        <v>0</v>
      </c>
      <c r="C50" s="38"/>
      <c r="D50" s="44"/>
      <c r="E50" s="38"/>
      <c r="F50" s="38"/>
      <c r="G50" s="38"/>
      <c r="H50" s="44"/>
      <c r="I50" s="38"/>
      <c r="J50" s="38"/>
      <c r="K50" s="41"/>
    </row>
    <row r="51" spans="1:12" ht="13.5" customHeight="1" x14ac:dyDescent="0.25">
      <c r="A51" s="38"/>
      <c r="B51" s="45" t="s">
        <v>537</v>
      </c>
      <c r="C51" s="46">
        <f>IF(ISNA(VLOOKUP(D3,pupil,5,FALSE)),0,(VLOOKUP(D3,pupil,5,FALSE)))</f>
        <v>0</v>
      </c>
      <c r="D51" s="38"/>
      <c r="E51" s="38"/>
      <c r="F51" s="38"/>
      <c r="G51" s="38"/>
      <c r="H51" s="38"/>
      <c r="I51" s="38"/>
      <c r="J51" s="38"/>
      <c r="K51" s="41"/>
    </row>
    <row r="52" spans="1:12" ht="15" customHeight="1" x14ac:dyDescent="0.25">
      <c r="A52" s="38"/>
      <c r="B52" s="38"/>
      <c r="C52" s="38"/>
      <c r="D52" s="38"/>
      <c r="E52" s="38"/>
      <c r="F52" s="38"/>
      <c r="G52" s="38"/>
      <c r="H52" s="44"/>
      <c r="I52" s="38"/>
      <c r="J52" s="44"/>
      <c r="K52" s="47"/>
      <c r="L52" s="4"/>
    </row>
    <row r="53" spans="1:12" ht="48" customHeight="1" x14ac:dyDescent="0.25">
      <c r="A53" s="38"/>
      <c r="B53" s="48"/>
      <c r="C53" s="44"/>
      <c r="D53" s="44"/>
      <c r="E53" s="52" t="s">
        <v>538</v>
      </c>
      <c r="F53" s="53" t="s">
        <v>539</v>
      </c>
      <c r="G53" s="52" t="str">
        <f>G7</f>
        <v>Pupil number</v>
      </c>
      <c r="H53" s="52" t="str">
        <f>G5&amp;" Total Spend (£)"</f>
        <v>Teachers Total Spend (£)</v>
      </c>
      <c r="I53" s="141" t="s">
        <v>896</v>
      </c>
      <c r="J53" s="78" t="s">
        <v>849</v>
      </c>
      <c r="K53" s="41"/>
    </row>
    <row r="54" spans="1:12" x14ac:dyDescent="0.25">
      <c r="A54" s="38"/>
      <c r="B54" s="48" t="s">
        <v>821</v>
      </c>
      <c r="C54" s="44">
        <v>1</v>
      </c>
      <c r="D54" s="44" t="e">
        <f>G7&amp;D58+4</f>
        <v>#N/A</v>
      </c>
      <c r="E54" s="54">
        <f>IF(ISNA(VLOOKUP(D54,ccentre,2,FALSE)),0,(VLOOKUP(D54,ccentre,2,FALSE)))</f>
        <v>0</v>
      </c>
      <c r="F54" s="29">
        <f t="shared" ref="F54:F62" si="1">IF(ISNA(VLOOKUP(E54,pupil,6,FALSE)),0,(VLOOKUP(E54,pupil,6,FALSE)))</f>
        <v>0</v>
      </c>
      <c r="G54" s="34">
        <f>IF(ISNA(VLOOKUP(E54,pupil,C68,FALSE)),0,(VLOOKUP(E54,pupil,C68,FALSE)))</f>
        <v>0</v>
      </c>
      <c r="H54" s="137">
        <f>IF(ISNA(VLOOKUP(E54,data2,G66,FALSE)),,((VLOOKUP(E54,data2,G66,FALSE))))</f>
        <v>0</v>
      </c>
      <c r="I54" s="79">
        <f t="shared" ref="I54:I63" si="2">IF(ISNA(VLOOKUP(E54,data2,29,FALSE)),,((VLOOKUP(E54,data2,29,FALSE))))</f>
        <v>0</v>
      </c>
      <c r="J54" s="139">
        <f t="shared" ref="J54:J63" si="3">IF(ISNA(VLOOKUP(E54,data2,26,FALSE)),,(H54/I54))</f>
        <v>0</v>
      </c>
      <c r="K54" s="41"/>
    </row>
    <row r="55" spans="1:12" x14ac:dyDescent="0.25">
      <c r="A55" s="38"/>
      <c r="B55" s="48"/>
      <c r="C55" s="44">
        <v>2</v>
      </c>
      <c r="D55" s="44" t="e">
        <f>G7&amp;D58+3</f>
        <v>#N/A</v>
      </c>
      <c r="E55" s="54">
        <f>IF(ISNA(VLOOKUP(D55,ccentre,2,FALSE)),0,(VLOOKUP(D55,ccentre,2,FALSE)))</f>
        <v>0</v>
      </c>
      <c r="F55" s="29">
        <f t="shared" si="1"/>
        <v>0</v>
      </c>
      <c r="G55" s="34">
        <f>IF(ISNA(VLOOKUP(E55,pupil,C68,FALSE)),0,(VLOOKUP(E55,pupil,C68,FALSE)))</f>
        <v>0</v>
      </c>
      <c r="H55" s="137">
        <f>IF(ISNA(VLOOKUP(E55,data2,G66,FALSE)),,((VLOOKUP(E55,data2,G66,FALSE))))</f>
        <v>0</v>
      </c>
      <c r="I55" s="34">
        <f t="shared" si="2"/>
        <v>0</v>
      </c>
      <c r="J55" s="139">
        <f t="shared" si="3"/>
        <v>0</v>
      </c>
      <c r="K55" s="41"/>
    </row>
    <row r="56" spans="1:12" x14ac:dyDescent="0.25">
      <c r="A56" s="38"/>
      <c r="B56" s="48"/>
      <c r="C56" s="44">
        <v>3</v>
      </c>
      <c r="D56" s="44" t="e">
        <f>G7&amp;D58+2</f>
        <v>#N/A</v>
      </c>
      <c r="E56" s="54">
        <f>IF(ISNA(VLOOKUP(D56,ccentre,2,FALSE)),0,(VLOOKUP(D56,ccentre,2,FALSE)))</f>
        <v>0</v>
      </c>
      <c r="F56" s="29">
        <f t="shared" si="1"/>
        <v>0</v>
      </c>
      <c r="G56" s="34">
        <f>IF(ISNA(VLOOKUP(E56,pupil,C68,FALSE)),0,(VLOOKUP(E56,pupil,C68,FALSE)))</f>
        <v>0</v>
      </c>
      <c r="H56" s="137">
        <f>IF(ISNA(VLOOKUP(E56,data2,G66,FALSE)),,((VLOOKUP(E56,data2,G66,FALSE))))</f>
        <v>0</v>
      </c>
      <c r="I56" s="34">
        <f t="shared" si="2"/>
        <v>0</v>
      </c>
      <c r="J56" s="139">
        <f t="shared" si="3"/>
        <v>0</v>
      </c>
      <c r="K56" s="41"/>
    </row>
    <row r="57" spans="1:12" x14ac:dyDescent="0.25">
      <c r="A57" s="38"/>
      <c r="B57" s="48"/>
      <c r="C57" s="44">
        <v>4</v>
      </c>
      <c r="D57" s="44" t="e">
        <f>G7&amp;D58+1</f>
        <v>#N/A</v>
      </c>
      <c r="E57" s="54">
        <f>IF(ISNA(VLOOKUP(D57,ccentre,2,FALSE)),0,(VLOOKUP(D57,ccentre,2,FALSE)))</f>
        <v>0</v>
      </c>
      <c r="F57" s="29">
        <f t="shared" si="1"/>
        <v>0</v>
      </c>
      <c r="G57" s="34">
        <f>IF(ISNA(VLOOKUP(E57,pupil,C68,FALSE)),0,(VLOOKUP(E57,pupil,C68,FALSE)))</f>
        <v>0</v>
      </c>
      <c r="H57" s="137">
        <f>IF(ISNA(VLOOKUP(E57,data2,G66,FALSE)),,((VLOOKUP(E57,data2,G66,FALSE))))</f>
        <v>0</v>
      </c>
      <c r="I57" s="34">
        <f t="shared" si="2"/>
        <v>0</v>
      </c>
      <c r="J57" s="139">
        <f t="shared" si="3"/>
        <v>0</v>
      </c>
      <c r="K57" s="41"/>
    </row>
    <row r="58" spans="1:12" s="6" customFormat="1" x14ac:dyDescent="0.25">
      <c r="A58" s="38"/>
      <c r="B58" s="44"/>
      <c r="C58" s="49" t="s">
        <v>542</v>
      </c>
      <c r="D58" s="48" t="e">
        <f>VLOOKUP(D3,rank,C68,FALSE)</f>
        <v>#N/A</v>
      </c>
      <c r="E58" s="32">
        <f>D3</f>
        <v>0</v>
      </c>
      <c r="F58" s="86">
        <f t="shared" si="1"/>
        <v>0</v>
      </c>
      <c r="G58" s="35">
        <f>IF(ISNA(VLOOKUP(E58,pupil,C68,FALSE)),0,(VLOOKUP(E58,pupil,C68,FALSE)))</f>
        <v>0</v>
      </c>
      <c r="H58" s="138">
        <f>IF(ISNA(VLOOKUP(E58,data2,G66,FALSE)),,((VLOOKUP(E58,data2,G66,FALSE))))</f>
        <v>0</v>
      </c>
      <c r="I58" s="34">
        <f t="shared" si="2"/>
        <v>0</v>
      </c>
      <c r="J58" s="140">
        <f t="shared" si="3"/>
        <v>0</v>
      </c>
      <c r="K58" s="38"/>
    </row>
    <row r="59" spans="1:12" x14ac:dyDescent="0.25">
      <c r="A59" s="38"/>
      <c r="B59" s="38"/>
      <c r="C59" s="44">
        <v>6</v>
      </c>
      <c r="D59" s="44" t="e">
        <f>G7&amp;D58-1</f>
        <v>#N/A</v>
      </c>
      <c r="E59" s="54">
        <f>IF(ISNA(VLOOKUP(D59,ccentre,2,FALSE)),0,(VLOOKUP(D59,ccentre,2,FALSE)))</f>
        <v>0</v>
      </c>
      <c r="F59" s="29">
        <f t="shared" si="1"/>
        <v>0</v>
      </c>
      <c r="G59" s="34">
        <f>IF(ISNA(VLOOKUP(E59,pupil,C68,FALSE)),0,(VLOOKUP(E59,pupil,C68,FALSE)))</f>
        <v>0</v>
      </c>
      <c r="H59" s="137">
        <f>IF(ISNA(VLOOKUP(E59,data2,G66,FALSE)),,((VLOOKUP(E59,data2,G66,FALSE))))</f>
        <v>0</v>
      </c>
      <c r="I59" s="34">
        <f t="shared" si="2"/>
        <v>0</v>
      </c>
      <c r="J59" s="139">
        <f t="shared" si="3"/>
        <v>0</v>
      </c>
      <c r="K59" s="41"/>
    </row>
    <row r="60" spans="1:12" x14ac:dyDescent="0.25">
      <c r="A60" s="38"/>
      <c r="B60" s="44"/>
      <c r="C60" s="44">
        <v>7</v>
      </c>
      <c r="D60" s="44" t="e">
        <f>G7&amp;D58-2</f>
        <v>#N/A</v>
      </c>
      <c r="E60" s="54">
        <f>IF(ISNA(VLOOKUP(D60,ccentre,2,FALSE)),0,(VLOOKUP(D60,ccentre,2,FALSE)))</f>
        <v>0</v>
      </c>
      <c r="F60" s="29">
        <f t="shared" si="1"/>
        <v>0</v>
      </c>
      <c r="G60" s="34">
        <f>IF(ISNA(VLOOKUP(E60,pupil,C68,FALSE)),0,(VLOOKUP(E60,pupil,C68,FALSE)))</f>
        <v>0</v>
      </c>
      <c r="H60" s="137">
        <f>IF(ISNA(VLOOKUP(E60,data2,G66,FALSE)),,((VLOOKUP(E60,data2,G66,FALSE))))</f>
        <v>0</v>
      </c>
      <c r="I60" s="34">
        <f t="shared" si="2"/>
        <v>0</v>
      </c>
      <c r="J60" s="139">
        <f t="shared" si="3"/>
        <v>0</v>
      </c>
      <c r="K60" s="41"/>
    </row>
    <row r="61" spans="1:12" x14ac:dyDescent="0.25">
      <c r="A61" s="38"/>
      <c r="B61" s="44"/>
      <c r="C61" s="44">
        <v>8</v>
      </c>
      <c r="D61" s="44" t="e">
        <f>G7&amp;D58-3</f>
        <v>#N/A</v>
      </c>
      <c r="E61" s="54">
        <f>IF(ISNA(VLOOKUP(D61,ccentre,2,FALSE)),0,(VLOOKUP(D61,ccentre,2,FALSE)))</f>
        <v>0</v>
      </c>
      <c r="F61" s="29">
        <f t="shared" si="1"/>
        <v>0</v>
      </c>
      <c r="G61" s="34">
        <f>IF(ISNA(VLOOKUP(E61,pupil,C68,FALSE)),0,(VLOOKUP(E61,pupil,C68,FALSE)))</f>
        <v>0</v>
      </c>
      <c r="H61" s="137">
        <f>IF(ISNA(VLOOKUP(E61,data2,G66,FALSE)),,((VLOOKUP(E61,data2,G66,FALSE))))</f>
        <v>0</v>
      </c>
      <c r="I61" s="34">
        <f t="shared" si="2"/>
        <v>0</v>
      </c>
      <c r="J61" s="139">
        <f t="shared" si="3"/>
        <v>0</v>
      </c>
      <c r="K61" s="41"/>
    </row>
    <row r="62" spans="1:12" x14ac:dyDescent="0.25">
      <c r="A62" s="38"/>
      <c r="B62" s="48" t="s">
        <v>822</v>
      </c>
      <c r="C62" s="44">
        <v>9</v>
      </c>
      <c r="D62" s="44" t="e">
        <f>G7&amp;D58-4</f>
        <v>#N/A</v>
      </c>
      <c r="E62" s="54">
        <f>IF(ISNA(VLOOKUP(D62,ccentre,2,FALSE)),0,(VLOOKUP(D62,ccentre,2,FALSE)))</f>
        <v>0</v>
      </c>
      <c r="F62" s="29">
        <f t="shared" si="1"/>
        <v>0</v>
      </c>
      <c r="G62" s="34">
        <f>IF(ISNA(VLOOKUP(E62,pupil,C68,FALSE)),0,(VLOOKUP(E62,pupil,C68,FALSE)))</f>
        <v>0</v>
      </c>
      <c r="H62" s="137">
        <f>IF(ISNA(VLOOKUP(E62,data2,G66,FALSE)),,((VLOOKUP(E62,data2,G66,FALSE))))</f>
        <v>0</v>
      </c>
      <c r="I62" s="34">
        <f t="shared" si="2"/>
        <v>0</v>
      </c>
      <c r="J62" s="139">
        <f t="shared" si="3"/>
        <v>0</v>
      </c>
      <c r="K62" s="41"/>
    </row>
    <row r="63" spans="1:12" s="6" customFormat="1" x14ac:dyDescent="0.25">
      <c r="A63" s="38"/>
      <c r="B63" s="44"/>
      <c r="C63" s="48"/>
      <c r="D63" s="48" t="str">
        <f>G7&amp;C51</f>
        <v>Pupil number0</v>
      </c>
      <c r="E63" s="33">
        <f>C51</f>
        <v>0</v>
      </c>
      <c r="F63" s="17" t="str">
        <f>"Average for Derbyshire "&amp;C51&amp;" schools"</f>
        <v>Average for Derbyshire 0 schools</v>
      </c>
      <c r="G63" s="70">
        <f>IF(ISNA(VLOOKUP(D63,ccentre,2,FALSE)),0,(VLOOKUP(D63,ccentre,2,FALSE)))</f>
        <v>0</v>
      </c>
      <c r="H63" s="142">
        <f>IF(ISNA(VLOOKUP(E63,data2,G66,FALSE)),,((VLOOKUP(E63,data2,G66,FALSE))))</f>
        <v>0</v>
      </c>
      <c r="I63" s="80">
        <f t="shared" si="2"/>
        <v>0</v>
      </c>
      <c r="J63" s="143">
        <f t="shared" si="3"/>
        <v>0</v>
      </c>
      <c r="K63" s="38"/>
    </row>
    <row r="64" spans="1:12" x14ac:dyDescent="0.25">
      <c r="A64" s="38"/>
      <c r="B64" s="38"/>
      <c r="C64" s="38"/>
      <c r="D64" s="38"/>
      <c r="E64" s="38"/>
      <c r="F64" s="44"/>
      <c r="G64" s="44"/>
      <c r="H64" s="44"/>
      <c r="I64" s="46"/>
      <c r="J64" s="46"/>
      <c r="K64" s="51"/>
      <c r="L64" s="5"/>
    </row>
    <row r="65" spans="2:11" hidden="1" x14ac:dyDescent="0.25"/>
    <row r="66" spans="2:11" hidden="1" x14ac:dyDescent="0.25">
      <c r="F66" s="21" t="s">
        <v>858</v>
      </c>
      <c r="G66" s="41">
        <f>VLOOKUP(G5,F67:G90,2,FALSE)</f>
        <v>25</v>
      </c>
    </row>
    <row r="67" spans="2:11" hidden="1" x14ac:dyDescent="0.25">
      <c r="F67" s="21" t="s">
        <v>2</v>
      </c>
      <c r="G67" s="3">
        <v>5</v>
      </c>
    </row>
    <row r="68" spans="2:11" hidden="1" x14ac:dyDescent="0.25">
      <c r="C68" s="42">
        <f>VLOOKUP(G7,B69:C71,2,FALSE)</f>
        <v>2</v>
      </c>
      <c r="D68" s="38" t="str">
        <f>VLOOKUP(G7,B69:D71,3,FALSE)</f>
        <v>per pupil (£)</v>
      </c>
      <c r="F68" s="21" t="s">
        <v>905</v>
      </c>
      <c r="G68" s="3">
        <v>6</v>
      </c>
    </row>
    <row r="69" spans="2:11" hidden="1" x14ac:dyDescent="0.25">
      <c r="B69" s="6" t="s">
        <v>834</v>
      </c>
      <c r="C69" s="6">
        <v>2</v>
      </c>
      <c r="D69" s="6" t="s">
        <v>855</v>
      </c>
      <c r="F69" s="21" t="s">
        <v>825</v>
      </c>
      <c r="G69" s="3">
        <v>7</v>
      </c>
      <c r="J69" s="3"/>
      <c r="K69" s="21"/>
    </row>
    <row r="70" spans="2:11" hidden="1" x14ac:dyDescent="0.25">
      <c r="B70" s="6" t="s">
        <v>838</v>
      </c>
      <c r="C70" s="6">
        <v>3</v>
      </c>
      <c r="D70" s="6" t="s">
        <v>856</v>
      </c>
      <c r="F70" s="21" t="s">
        <v>906</v>
      </c>
      <c r="G70" s="103">
        <v>8</v>
      </c>
      <c r="J70" s="3"/>
      <c r="K70" s="21"/>
    </row>
    <row r="71" spans="2:11" hidden="1" x14ac:dyDescent="0.25">
      <c r="B71" s="6" t="s">
        <v>850</v>
      </c>
      <c r="C71" s="6">
        <v>4</v>
      </c>
      <c r="D71" s="6" t="s">
        <v>855</v>
      </c>
      <c r="F71" s="21" t="s">
        <v>907</v>
      </c>
      <c r="G71" s="3">
        <v>9</v>
      </c>
      <c r="J71" s="3"/>
      <c r="K71" s="21"/>
    </row>
    <row r="72" spans="2:11" hidden="1" x14ac:dyDescent="0.25">
      <c r="D72" s="6"/>
      <c r="F72" s="21" t="s">
        <v>908</v>
      </c>
      <c r="G72" s="3">
        <v>10</v>
      </c>
      <c r="J72" s="3"/>
      <c r="K72" s="21"/>
    </row>
    <row r="73" spans="2:11" hidden="1" x14ac:dyDescent="0.25">
      <c r="F73" s="21" t="s">
        <v>909</v>
      </c>
      <c r="G73" s="3">
        <v>11</v>
      </c>
      <c r="J73" s="3"/>
    </row>
    <row r="74" spans="2:11" hidden="1" x14ac:dyDescent="0.25">
      <c r="F74" s="21" t="s">
        <v>3</v>
      </c>
      <c r="G74" s="3">
        <v>12</v>
      </c>
    </row>
    <row r="75" spans="2:11" hidden="1" x14ac:dyDescent="0.25">
      <c r="F75" s="21" t="s">
        <v>827</v>
      </c>
      <c r="G75" s="3">
        <v>13</v>
      </c>
    </row>
    <row r="76" spans="2:11" hidden="1" x14ac:dyDescent="0.25">
      <c r="F76" s="21" t="s">
        <v>4</v>
      </c>
      <c r="G76" s="3">
        <v>14</v>
      </c>
      <c r="K76" s="21"/>
    </row>
    <row r="77" spans="2:11" hidden="1" x14ac:dyDescent="0.25">
      <c r="F77" s="21" t="s">
        <v>910</v>
      </c>
      <c r="G77" s="3">
        <v>15</v>
      </c>
    </row>
    <row r="78" spans="2:11" hidden="1" x14ac:dyDescent="0.25">
      <c r="F78" s="21" t="s">
        <v>5</v>
      </c>
      <c r="G78" s="3">
        <v>16</v>
      </c>
    </row>
    <row r="79" spans="2:11" hidden="1" x14ac:dyDescent="0.25">
      <c r="F79" s="21" t="s">
        <v>6</v>
      </c>
      <c r="G79" s="3">
        <v>17</v>
      </c>
    </row>
    <row r="80" spans="2:11" hidden="1" x14ac:dyDescent="0.25">
      <c r="F80" s="21" t="s">
        <v>809</v>
      </c>
      <c r="G80" s="3">
        <v>18</v>
      </c>
    </row>
    <row r="81" spans="6:7" hidden="1" x14ac:dyDescent="0.25">
      <c r="F81" s="21" t="s">
        <v>7</v>
      </c>
      <c r="G81" s="3">
        <v>19</v>
      </c>
    </row>
    <row r="82" spans="6:7" hidden="1" x14ac:dyDescent="0.25">
      <c r="F82" s="145" t="s">
        <v>1195</v>
      </c>
      <c r="G82" s="3">
        <v>20</v>
      </c>
    </row>
    <row r="83" spans="6:7" hidden="1" x14ac:dyDescent="0.25">
      <c r="F83" s="21" t="s">
        <v>8</v>
      </c>
      <c r="G83" s="3">
        <v>21</v>
      </c>
    </row>
    <row r="84" spans="6:7" hidden="1" x14ac:dyDescent="0.25">
      <c r="F84" s="21" t="s">
        <v>9</v>
      </c>
      <c r="G84" s="3">
        <v>22</v>
      </c>
    </row>
    <row r="85" spans="6:7" hidden="1" x14ac:dyDescent="0.25">
      <c r="F85" s="21" t="s">
        <v>15</v>
      </c>
      <c r="G85" s="3">
        <v>23</v>
      </c>
    </row>
    <row r="86" spans="6:7" hidden="1" x14ac:dyDescent="0.25">
      <c r="F86" s="132" t="s">
        <v>10</v>
      </c>
      <c r="G86" s="3">
        <v>24</v>
      </c>
    </row>
    <row r="87" spans="6:7" hidden="1" x14ac:dyDescent="0.25">
      <c r="F87" s="132" t="s">
        <v>11</v>
      </c>
      <c r="G87" s="3">
        <v>25</v>
      </c>
    </row>
    <row r="88" spans="6:7" hidden="1" x14ac:dyDescent="0.25">
      <c r="F88" s="21" t="s">
        <v>826</v>
      </c>
      <c r="G88" s="3">
        <v>26</v>
      </c>
    </row>
    <row r="89" spans="6:7" hidden="1" x14ac:dyDescent="0.25">
      <c r="F89" s="21" t="s">
        <v>12</v>
      </c>
      <c r="G89" s="3">
        <v>27</v>
      </c>
    </row>
    <row r="90" spans="6:7" hidden="1" x14ac:dyDescent="0.25">
      <c r="F90" s="21" t="s">
        <v>13</v>
      </c>
      <c r="G90" s="3">
        <v>28</v>
      </c>
    </row>
    <row r="91" spans="6:7" hidden="1" x14ac:dyDescent="0.25"/>
  </sheetData>
  <mergeCells count="1">
    <mergeCell ref="B9:J9"/>
  </mergeCells>
  <dataValidations count="2">
    <dataValidation type="list" allowBlank="1" showInputMessage="1" showErrorMessage="1" sqref="G7" xr:uid="{00000000-0002-0000-0300-000000000000}">
      <formula1>$B$69:$B$71</formula1>
    </dataValidation>
    <dataValidation type="list" allowBlank="1" showInputMessage="1" showErrorMessage="1" sqref="G5" xr:uid="{00000000-0002-0000-0300-000001000000}">
      <formula1>$F$67:$F$90</formula1>
    </dataValidation>
  </dataValidations>
  <pageMargins left="0.70866141732283472" right="0.70866141732283472" top="0.74803149606299213" bottom="0.74803149606299213" header="0.31496062992125984" footer="0.31496062992125984"/>
  <pageSetup paperSize="9" scale="59" orientation="portrait" r:id="rId1"/>
  <headerFooter>
    <oddFooter>&amp;R&amp;"Arial,Regular"&amp;13Public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4"/>
  <sheetViews>
    <sheetView workbookViewId="0">
      <selection activeCell="B13" sqref="B13"/>
    </sheetView>
  </sheetViews>
  <sheetFormatPr defaultRowHeight="15" x14ac:dyDescent="0.25"/>
  <cols>
    <col min="1" max="16384" width="9.140625" style="152"/>
  </cols>
  <sheetData>
    <row r="4" spans="2:2" x14ac:dyDescent="0.25">
      <c r="B4" s="152" t="s">
        <v>1217</v>
      </c>
    </row>
  </sheetData>
  <pageMargins left="0.70866141732283472" right="0.70866141732283472" top="0.74803149606299213" bottom="0.74803149606299213" header="0.31496062992125984" footer="0.31496062992125984"/>
  <pageSetup paperSize="9" scale="50" orientation="portrait" r:id="rId1"/>
  <headerFooter>
    <oddFooter>&amp;R&amp;"Arial,Regular"&amp;13Public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4"/>
  <sheetViews>
    <sheetView workbookViewId="0">
      <selection activeCell="B13" sqref="B13"/>
    </sheetView>
  </sheetViews>
  <sheetFormatPr defaultRowHeight="15" x14ac:dyDescent="0.25"/>
  <cols>
    <col min="1" max="16384" width="9.140625" style="152"/>
  </cols>
  <sheetData>
    <row r="4" spans="2:2" x14ac:dyDescent="0.25">
      <c r="B4" s="152" t="s">
        <v>1217</v>
      </c>
    </row>
  </sheetData>
  <pageMargins left="0.70866141732283472" right="0.70866141732283472" top="0.74803149606299213" bottom="0.74803149606299213" header="0.31496062992125984" footer="0.31496062992125984"/>
  <pageSetup paperSize="9" scale="50" orientation="portrait" r:id="rId1"/>
  <headerFooter>
    <oddFooter>&amp;R&amp;"Arial,Regular"&amp;13Public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4"/>
  <sheetViews>
    <sheetView workbookViewId="0">
      <selection activeCell="B13" sqref="B13"/>
    </sheetView>
  </sheetViews>
  <sheetFormatPr defaultRowHeight="15" x14ac:dyDescent="0.25"/>
  <cols>
    <col min="1" max="16384" width="9.140625" style="152"/>
  </cols>
  <sheetData>
    <row r="4" spans="2:2" x14ac:dyDescent="0.25">
      <c r="B4" s="152" t="s">
        <v>1217</v>
      </c>
    </row>
  </sheetData>
  <pageMargins left="0.70866141732283472" right="0.70866141732283472" top="0.74803149606299213" bottom="0.74803149606299213" header="0.31496062992125984" footer="0.31496062992125984"/>
  <pageSetup paperSize="9" scale="50" orientation="portrait" r:id="rId1"/>
  <headerFooter>
    <oddFooter>&amp;R&amp;"Arial,Regular"&amp;13Public</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C000"/>
  </sheetPr>
  <dimension ref="A1:CB270"/>
  <sheetViews>
    <sheetView zoomScaleNormal="100" workbookViewId="0">
      <pane xSplit="2" ySplit="3" topLeftCell="C115" activePane="bottomRight" state="frozen"/>
      <selection activeCell="J143" sqref="J143"/>
      <selection pane="topRight" activeCell="J143" sqref="J143"/>
      <selection pane="bottomLeft" activeCell="J143" sqref="J143"/>
      <selection pane="bottomRight" activeCell="J143" sqref="J143"/>
    </sheetView>
  </sheetViews>
  <sheetFormatPr defaultRowHeight="15" x14ac:dyDescent="0.25"/>
  <cols>
    <col min="1" max="1" width="9.140625" style="21"/>
    <col min="2" max="2" width="23.140625" style="21" customWidth="1"/>
    <col min="3" max="3" width="15.42578125" style="21" bestFit="1" customWidth="1"/>
    <col min="4" max="4" width="11.85546875" style="21" bestFit="1" customWidth="1"/>
    <col min="5" max="5" width="11.7109375" style="21" customWidth="1"/>
    <col min="6" max="6" width="15.7109375" style="21" bestFit="1" customWidth="1"/>
    <col min="7" max="7" width="11.85546875" style="21" bestFit="1" customWidth="1"/>
    <col min="8" max="8" width="16.85546875" style="21" bestFit="1" customWidth="1"/>
    <col min="9" max="9" width="15.85546875" style="21" bestFit="1" customWidth="1"/>
    <col min="10" max="10" width="16" style="21" bestFit="1" customWidth="1"/>
    <col min="11" max="11" width="19.140625" style="21" bestFit="1" customWidth="1"/>
    <col min="12" max="12" width="12" style="21" bestFit="1" customWidth="1"/>
    <col min="13" max="13" width="19.7109375" style="21" bestFit="1" customWidth="1"/>
    <col min="14" max="14" width="11" style="21" customWidth="1"/>
    <col min="15" max="15" width="13.140625" style="21" bestFit="1" customWidth="1"/>
    <col min="16" max="16" width="22" style="21" bestFit="1" customWidth="1"/>
    <col min="17" max="17" width="15" style="21" bestFit="1" customWidth="1"/>
    <col min="18" max="18" width="21" style="21" bestFit="1" customWidth="1"/>
    <col min="19" max="19" width="10.5703125" style="21" bestFit="1" customWidth="1"/>
    <col min="20" max="20" width="22.140625" style="145" bestFit="1" customWidth="1"/>
    <col min="21" max="21" width="11.5703125" style="21" bestFit="1" customWidth="1"/>
    <col min="22" max="22" width="12.85546875" style="21" bestFit="1" customWidth="1"/>
    <col min="23" max="23" width="28" style="21" bestFit="1" customWidth="1"/>
    <col min="24" max="24" width="12" style="21" customWidth="1"/>
    <col min="25" max="25" width="12.85546875" style="21" customWidth="1"/>
    <col min="26" max="26" width="13.5703125" style="21" bestFit="1" customWidth="1"/>
    <col min="27" max="27" width="10.42578125" style="21" bestFit="1" customWidth="1"/>
    <col min="28" max="28" width="16.42578125" style="21" bestFit="1" customWidth="1"/>
    <col min="29" max="29" width="14" style="21" customWidth="1"/>
    <col min="30" max="30" width="21" style="21" bestFit="1" customWidth="1"/>
    <col min="31" max="31" width="15.7109375" style="21" bestFit="1" customWidth="1"/>
    <col min="32" max="32" width="11.85546875" style="21" bestFit="1" customWidth="1"/>
    <col min="33" max="33" width="16.85546875" style="21" bestFit="1" customWidth="1"/>
    <col min="34" max="34" width="15.85546875" style="21" bestFit="1" customWidth="1"/>
    <col min="35" max="35" width="16" style="21" bestFit="1" customWidth="1"/>
    <col min="36" max="36" width="19.140625" style="21" bestFit="1" customWidth="1"/>
    <col min="37" max="37" width="12" style="21" bestFit="1" customWidth="1"/>
    <col min="38" max="38" width="19.7109375" style="21" bestFit="1" customWidth="1"/>
    <col min="39" max="39" width="8" style="21" bestFit="1" customWidth="1"/>
    <col min="40" max="40" width="13.140625" style="21" bestFit="1" customWidth="1"/>
    <col min="41" max="41" width="22" style="21" bestFit="1" customWidth="1"/>
    <col min="42" max="42" width="15" style="21" bestFit="1" customWidth="1"/>
    <col min="43" max="43" width="21" style="21" bestFit="1" customWidth="1"/>
    <col min="44" max="44" width="8" style="21" bestFit="1" customWidth="1"/>
    <col min="45" max="45" width="22.140625" style="145" bestFit="1" customWidth="1"/>
    <col min="46" max="46" width="9.42578125" style="21" bestFit="1" customWidth="1"/>
    <col min="47" max="47" width="12.85546875" style="21" bestFit="1" customWidth="1"/>
    <col min="48" max="48" width="28" style="21" bestFit="1" customWidth="1"/>
    <col min="49" max="49" width="9.5703125" style="21" bestFit="1" customWidth="1"/>
    <col min="50" max="50" width="11.140625" style="21" bestFit="1" customWidth="1"/>
    <col min="51" max="51" width="13.5703125" style="21" bestFit="1" customWidth="1"/>
    <col min="52" max="52" width="10.42578125" style="132" bestFit="1" customWidth="1"/>
    <col min="53" max="53" width="16.42578125" style="132" bestFit="1" customWidth="1"/>
    <col min="54" max="54" width="3" style="21" bestFit="1" customWidth="1"/>
    <col min="55" max="55" width="9.140625" style="21"/>
    <col min="56" max="56" width="15.7109375" style="21" bestFit="1" customWidth="1"/>
    <col min="57" max="57" width="11.85546875" style="21" bestFit="1" customWidth="1"/>
    <col min="58" max="58" width="16.85546875" style="21" bestFit="1" customWidth="1"/>
    <col min="59" max="59" width="15.85546875" style="21" bestFit="1" customWidth="1"/>
    <col min="60" max="60" width="16" style="21" bestFit="1" customWidth="1"/>
    <col min="61" max="61" width="19.140625" style="21" bestFit="1" customWidth="1"/>
    <col min="62" max="62" width="12" style="21" bestFit="1" customWidth="1"/>
    <col min="63" max="63" width="19.7109375" style="21" bestFit="1" customWidth="1"/>
    <col min="64" max="64" width="7.7109375" style="21" bestFit="1" customWidth="1"/>
    <col min="65" max="65" width="13.140625" style="21" bestFit="1" customWidth="1"/>
    <col min="66" max="66" width="22" style="21" bestFit="1" customWidth="1"/>
    <col min="67" max="67" width="15" style="21" bestFit="1" customWidth="1"/>
    <col min="68" max="68" width="21" style="21" bestFit="1" customWidth="1"/>
    <col min="69" max="69" width="7.7109375" style="21" bestFit="1" customWidth="1"/>
    <col min="70" max="70" width="22.140625" style="145" bestFit="1" customWidth="1"/>
    <col min="71" max="71" width="9.42578125" style="21" bestFit="1" customWidth="1"/>
    <col min="72" max="72" width="12.85546875" style="21" bestFit="1" customWidth="1"/>
    <col min="73" max="73" width="28" style="21" bestFit="1" customWidth="1"/>
    <col min="74" max="74" width="8" style="21" bestFit="1" customWidth="1"/>
    <col min="75" max="75" width="11.140625" style="21" bestFit="1" customWidth="1"/>
    <col min="76" max="76" width="13.5703125" style="21" bestFit="1" customWidth="1"/>
    <col min="77" max="77" width="10.42578125" style="21" bestFit="1" customWidth="1"/>
    <col min="78" max="78" width="16.42578125" style="21" bestFit="1" customWidth="1"/>
    <col min="79" max="79" width="38.5703125" style="21" bestFit="1" customWidth="1"/>
    <col min="80" max="80" width="3" style="21" bestFit="1" customWidth="1"/>
    <col min="81" max="16384" width="9.140625" style="21"/>
  </cols>
  <sheetData>
    <row r="1" spans="1:78" x14ac:dyDescent="0.25">
      <c r="E1" s="94" t="s">
        <v>895</v>
      </c>
      <c r="F1" s="94"/>
      <c r="G1" s="94"/>
      <c r="H1" s="94"/>
      <c r="I1" s="94"/>
      <c r="J1" s="94"/>
      <c r="K1" s="94"/>
      <c r="L1" s="94"/>
      <c r="M1" s="94"/>
      <c r="N1" s="94"/>
      <c r="O1" s="94"/>
      <c r="P1" s="94"/>
      <c r="Q1" s="94"/>
      <c r="R1" s="94"/>
      <c r="S1" s="94"/>
      <c r="T1" s="94"/>
      <c r="U1" s="94"/>
      <c r="V1" s="94"/>
      <c r="W1" s="94"/>
      <c r="X1" s="94"/>
      <c r="Y1" s="94"/>
      <c r="Z1" s="94"/>
      <c r="AA1" s="94"/>
      <c r="AB1" s="94"/>
      <c r="AC1" s="94"/>
      <c r="AD1" s="197" t="s">
        <v>898</v>
      </c>
      <c r="AE1" s="95"/>
      <c r="AF1" s="95"/>
      <c r="AG1" s="95"/>
      <c r="AH1" s="95"/>
      <c r="AI1" s="95"/>
      <c r="AJ1" s="95"/>
      <c r="AK1" s="95"/>
      <c r="AL1" s="95"/>
      <c r="AM1" s="95"/>
      <c r="AN1" s="95"/>
      <c r="AO1" s="95"/>
      <c r="AP1" s="95"/>
      <c r="AQ1" s="95"/>
      <c r="AR1" s="95"/>
      <c r="AS1" s="95"/>
      <c r="AT1" s="95"/>
      <c r="AU1" s="95"/>
      <c r="AV1" s="95"/>
      <c r="AW1" s="95"/>
      <c r="AX1" s="95"/>
      <c r="AY1" s="95"/>
      <c r="AZ1" s="95"/>
      <c r="BA1" s="95"/>
      <c r="BC1" s="96" t="s">
        <v>899</v>
      </c>
      <c r="BD1" s="96"/>
      <c r="BE1" s="96"/>
      <c r="BF1" s="96"/>
      <c r="BG1" s="96"/>
      <c r="BH1" s="96"/>
      <c r="BI1" s="96"/>
      <c r="BJ1" s="96"/>
      <c r="BK1" s="96"/>
      <c r="BL1" s="96"/>
      <c r="BM1" s="96"/>
      <c r="BN1" s="96"/>
      <c r="BO1" s="96"/>
      <c r="BP1" s="96"/>
      <c r="BQ1" s="96"/>
      <c r="BR1" s="96"/>
      <c r="BS1" s="96"/>
      <c r="BT1" s="96"/>
      <c r="BU1" s="96"/>
      <c r="BV1" s="96"/>
      <c r="BW1" s="96"/>
      <c r="BX1" s="96"/>
      <c r="BY1" s="96"/>
      <c r="BZ1" s="96"/>
    </row>
    <row r="2" spans="1:78" s="6" customFormat="1" x14ac:dyDescent="0.25">
      <c r="A2" s="6">
        <v>1</v>
      </c>
      <c r="B2" s="6">
        <v>2</v>
      </c>
      <c r="C2" s="6">
        <v>3</v>
      </c>
      <c r="D2" s="6">
        <v>4</v>
      </c>
      <c r="E2" s="6">
        <v>5</v>
      </c>
      <c r="F2" s="6">
        <v>6</v>
      </c>
      <c r="G2" s="6">
        <v>7</v>
      </c>
      <c r="H2" s="6">
        <v>8</v>
      </c>
      <c r="I2" s="6">
        <v>9</v>
      </c>
      <c r="J2" s="6">
        <v>10</v>
      </c>
      <c r="K2" s="6">
        <v>11</v>
      </c>
      <c r="L2" s="6">
        <v>12</v>
      </c>
      <c r="M2" s="6">
        <v>13</v>
      </c>
      <c r="N2" s="6">
        <v>14</v>
      </c>
      <c r="O2" s="6">
        <v>15</v>
      </c>
      <c r="P2" s="6">
        <v>16</v>
      </c>
      <c r="Q2" s="6">
        <v>17</v>
      </c>
      <c r="R2" s="6">
        <v>18</v>
      </c>
      <c r="S2" s="6">
        <v>19</v>
      </c>
      <c r="T2" s="6">
        <v>20</v>
      </c>
      <c r="U2" s="6">
        <v>21</v>
      </c>
      <c r="V2" s="6">
        <v>22</v>
      </c>
      <c r="W2" s="6">
        <v>23</v>
      </c>
      <c r="X2" s="6">
        <v>24</v>
      </c>
      <c r="Y2" s="6">
        <v>25</v>
      </c>
      <c r="Z2" s="6">
        <v>26</v>
      </c>
      <c r="AA2" s="6">
        <v>27</v>
      </c>
      <c r="AB2" s="6">
        <v>28</v>
      </c>
      <c r="AC2" s="6">
        <v>29</v>
      </c>
      <c r="AD2" s="198">
        <v>30</v>
      </c>
      <c r="AE2" s="6">
        <v>31</v>
      </c>
      <c r="AF2" s="6">
        <v>32</v>
      </c>
      <c r="AG2" s="6">
        <v>33</v>
      </c>
      <c r="AH2" s="6">
        <v>34</v>
      </c>
      <c r="AI2" s="6">
        <v>35</v>
      </c>
      <c r="AJ2" s="6">
        <v>36</v>
      </c>
      <c r="AK2" s="6">
        <v>37</v>
      </c>
      <c r="AL2" s="6">
        <v>38</v>
      </c>
      <c r="AM2" s="6">
        <v>39</v>
      </c>
      <c r="AN2" s="6">
        <v>40</v>
      </c>
      <c r="AO2" s="6">
        <v>41</v>
      </c>
      <c r="AP2" s="6">
        <v>42</v>
      </c>
      <c r="AQ2" s="6">
        <v>43</v>
      </c>
      <c r="AR2" s="6">
        <v>44</v>
      </c>
      <c r="AS2" s="6">
        <v>45</v>
      </c>
      <c r="AT2" s="6">
        <v>46</v>
      </c>
      <c r="AU2" s="6">
        <v>47</v>
      </c>
      <c r="AV2" s="6">
        <v>48</v>
      </c>
      <c r="AW2" s="6">
        <v>49</v>
      </c>
      <c r="AX2" s="6">
        <v>50</v>
      </c>
      <c r="AY2" s="6">
        <v>51</v>
      </c>
      <c r="AZ2" s="6">
        <v>52</v>
      </c>
      <c r="BA2" s="6">
        <v>53</v>
      </c>
      <c r="BB2" s="6">
        <v>54</v>
      </c>
      <c r="BC2" s="6">
        <v>55</v>
      </c>
      <c r="BD2" s="6">
        <v>56</v>
      </c>
      <c r="BE2" s="6">
        <v>57</v>
      </c>
      <c r="BF2" s="6">
        <v>58</v>
      </c>
      <c r="BG2" s="6">
        <v>59</v>
      </c>
      <c r="BH2" s="6">
        <v>60</v>
      </c>
      <c r="BI2" s="6">
        <v>61</v>
      </c>
      <c r="BJ2" s="6">
        <v>62</v>
      </c>
      <c r="BK2" s="6">
        <v>63</v>
      </c>
      <c r="BL2" s="6">
        <v>64</v>
      </c>
      <c r="BM2" s="6">
        <v>65</v>
      </c>
      <c r="BN2" s="6">
        <v>66</v>
      </c>
      <c r="BO2" s="6">
        <v>67</v>
      </c>
      <c r="BP2" s="6">
        <v>68</v>
      </c>
      <c r="BQ2" s="6">
        <v>69</v>
      </c>
      <c r="BR2" s="6">
        <v>70</v>
      </c>
      <c r="BS2" s="6">
        <v>71</v>
      </c>
      <c r="BT2" s="6">
        <v>72</v>
      </c>
      <c r="BU2" s="6">
        <v>73</v>
      </c>
      <c r="BV2" s="6">
        <v>74</v>
      </c>
      <c r="BW2" s="6">
        <v>75</v>
      </c>
      <c r="BX2" s="6">
        <v>76</v>
      </c>
      <c r="BY2" s="6">
        <v>77</v>
      </c>
      <c r="BZ2" s="6">
        <v>78</v>
      </c>
    </row>
    <row r="3" spans="1:78" x14ac:dyDescent="0.25">
      <c r="A3" s="1" t="s">
        <v>0</v>
      </c>
      <c r="B3" s="1" t="s">
        <v>1</v>
      </c>
      <c r="C3" s="1" t="s">
        <v>817</v>
      </c>
      <c r="D3" s="1" t="s">
        <v>835</v>
      </c>
      <c r="E3" s="1" t="s">
        <v>2</v>
      </c>
      <c r="F3" s="1" t="s">
        <v>905</v>
      </c>
      <c r="G3" s="1" t="s">
        <v>825</v>
      </c>
      <c r="H3" s="1" t="s">
        <v>906</v>
      </c>
      <c r="I3" s="1" t="s">
        <v>907</v>
      </c>
      <c r="J3" s="1" t="s">
        <v>908</v>
      </c>
      <c r="K3" s="1" t="s">
        <v>909</v>
      </c>
      <c r="L3" s="1" t="s">
        <v>3</v>
      </c>
      <c r="M3" s="1" t="s">
        <v>827</v>
      </c>
      <c r="N3" s="1" t="s">
        <v>4</v>
      </c>
      <c r="O3" s="1" t="s">
        <v>910</v>
      </c>
      <c r="P3" s="1" t="s">
        <v>5</v>
      </c>
      <c r="Q3" s="1" t="s">
        <v>6</v>
      </c>
      <c r="R3" s="1" t="s">
        <v>809</v>
      </c>
      <c r="S3" s="1" t="s">
        <v>7</v>
      </c>
      <c r="T3" s="1" t="s">
        <v>1195</v>
      </c>
      <c r="U3" s="1" t="s">
        <v>8</v>
      </c>
      <c r="V3" s="1" t="s">
        <v>9</v>
      </c>
      <c r="W3" s="23" t="s">
        <v>15</v>
      </c>
      <c r="X3" s="23" t="s">
        <v>10</v>
      </c>
      <c r="Y3" s="1" t="s">
        <v>11</v>
      </c>
      <c r="Z3" s="1" t="s">
        <v>826</v>
      </c>
      <c r="AA3" s="1" t="s">
        <v>12</v>
      </c>
      <c r="AB3" s="1" t="s">
        <v>13</v>
      </c>
      <c r="AC3" s="1" t="s">
        <v>895</v>
      </c>
      <c r="AD3" s="199" t="s">
        <v>2</v>
      </c>
      <c r="AE3" s="1" t="s">
        <v>905</v>
      </c>
      <c r="AF3" s="1" t="s">
        <v>825</v>
      </c>
      <c r="AG3" s="1" t="s">
        <v>906</v>
      </c>
      <c r="AH3" s="1" t="s">
        <v>907</v>
      </c>
      <c r="AI3" s="1" t="s">
        <v>908</v>
      </c>
      <c r="AJ3" s="1" t="s">
        <v>909</v>
      </c>
      <c r="AK3" s="1" t="s">
        <v>3</v>
      </c>
      <c r="AL3" s="1" t="s">
        <v>827</v>
      </c>
      <c r="AM3" s="1" t="s">
        <v>4</v>
      </c>
      <c r="AN3" s="1" t="s">
        <v>910</v>
      </c>
      <c r="AO3" s="1" t="s">
        <v>5</v>
      </c>
      <c r="AP3" s="1" t="s">
        <v>6</v>
      </c>
      <c r="AQ3" s="1" t="s">
        <v>809</v>
      </c>
      <c r="AR3" s="1" t="s">
        <v>7</v>
      </c>
      <c r="AS3" s="1" t="s">
        <v>1195</v>
      </c>
      <c r="AT3" s="1" t="s">
        <v>8</v>
      </c>
      <c r="AU3" s="1" t="s">
        <v>9</v>
      </c>
      <c r="AV3" s="23" t="s">
        <v>15</v>
      </c>
      <c r="AW3" s="23" t="s">
        <v>10</v>
      </c>
      <c r="AX3" s="1" t="s">
        <v>11</v>
      </c>
      <c r="AY3" s="1" t="s">
        <v>826</v>
      </c>
      <c r="AZ3" s="1" t="s">
        <v>12</v>
      </c>
      <c r="BA3" s="1" t="s">
        <v>13</v>
      </c>
      <c r="BB3" s="1"/>
      <c r="BC3" s="1" t="s">
        <v>2</v>
      </c>
      <c r="BD3" s="1" t="s">
        <v>905</v>
      </c>
      <c r="BE3" s="1" t="s">
        <v>825</v>
      </c>
      <c r="BF3" s="1" t="s">
        <v>906</v>
      </c>
      <c r="BG3" s="1" t="s">
        <v>907</v>
      </c>
      <c r="BH3" s="1" t="s">
        <v>908</v>
      </c>
      <c r="BI3" s="1" t="s">
        <v>909</v>
      </c>
      <c r="BJ3" s="1" t="s">
        <v>3</v>
      </c>
      <c r="BK3" s="1" t="s">
        <v>827</v>
      </c>
      <c r="BL3" s="1" t="s">
        <v>4</v>
      </c>
      <c r="BM3" s="1" t="s">
        <v>910</v>
      </c>
      <c r="BN3" s="1" t="s">
        <v>5</v>
      </c>
      <c r="BO3" s="1" t="s">
        <v>6</v>
      </c>
      <c r="BP3" s="1" t="s">
        <v>809</v>
      </c>
      <c r="BQ3" s="1" t="s">
        <v>7</v>
      </c>
      <c r="BR3" s="1" t="s">
        <v>1195</v>
      </c>
      <c r="BS3" s="1" t="s">
        <v>8</v>
      </c>
      <c r="BT3" s="1" t="s">
        <v>9</v>
      </c>
      <c r="BU3" s="23" t="s">
        <v>15</v>
      </c>
      <c r="BV3" s="23" t="s">
        <v>10</v>
      </c>
      <c r="BW3" s="1" t="s">
        <v>11</v>
      </c>
      <c r="BX3" s="1" t="s">
        <v>826</v>
      </c>
      <c r="BY3" s="1" t="s">
        <v>12</v>
      </c>
      <c r="BZ3" s="1" t="s">
        <v>13</v>
      </c>
    </row>
    <row r="4" spans="1:78" x14ac:dyDescent="0.25">
      <c r="A4" s="18" t="s">
        <v>18</v>
      </c>
      <c r="B4" s="21" t="s">
        <v>19</v>
      </c>
      <c r="C4" s="22">
        <f t="shared" ref="C4:C66" si="0">VLOOKUP(A4,pupil,2,FALSE)</f>
        <v>155</v>
      </c>
      <c r="D4" s="159">
        <f t="shared" ref="D4:D66" si="1">VLOOKUP(A4,pupil,3,FALSE)</f>
        <v>718.34</v>
      </c>
      <c r="E4" s="162">
        <v>42689.68</v>
      </c>
      <c r="F4" s="162">
        <v>0</v>
      </c>
      <c r="G4" s="162">
        <v>0</v>
      </c>
      <c r="H4" s="162">
        <v>20318.090000000004</v>
      </c>
      <c r="I4" s="162">
        <v>0</v>
      </c>
      <c r="J4" s="162">
        <v>10015.469999999996</v>
      </c>
      <c r="K4" s="162">
        <v>0</v>
      </c>
      <c r="L4" s="162">
        <v>6668.9299999999994</v>
      </c>
      <c r="M4" s="162">
        <v>0</v>
      </c>
      <c r="N4" s="162">
        <v>6108.38</v>
      </c>
      <c r="O4" s="162">
        <v>0</v>
      </c>
      <c r="P4" s="162">
        <v>12656.869999999999</v>
      </c>
      <c r="Q4" s="162">
        <v>19139.999999999996</v>
      </c>
      <c r="R4" s="162">
        <v>35461.46</v>
      </c>
      <c r="S4" s="162">
        <v>0</v>
      </c>
      <c r="T4" s="162">
        <v>4035.3500000000004</v>
      </c>
      <c r="U4" s="162">
        <v>0</v>
      </c>
      <c r="V4" s="162">
        <v>0</v>
      </c>
      <c r="W4" s="162">
        <v>985</v>
      </c>
      <c r="X4" s="162">
        <v>199297.58000000005</v>
      </c>
      <c r="Y4" s="162">
        <v>499694.85000000003</v>
      </c>
      <c r="Z4" s="162">
        <v>0</v>
      </c>
      <c r="AA4" s="162">
        <v>1993.5</v>
      </c>
      <c r="AB4" s="162">
        <v>2059.6799999999998</v>
      </c>
      <c r="AC4" s="162">
        <f>SUM(E4:AB4)</f>
        <v>861124.8400000002</v>
      </c>
      <c r="AD4" s="200">
        <f>E4/$C4</f>
        <v>275.41729032258064</v>
      </c>
      <c r="AE4" s="134">
        <f>F4/$C4</f>
        <v>0</v>
      </c>
      <c r="AF4" s="134">
        <f t="shared" ref="AF4:BA4" si="2">G4/$C4</f>
        <v>0</v>
      </c>
      <c r="AG4" s="134">
        <f t="shared" si="2"/>
        <v>131.08445161290325</v>
      </c>
      <c r="AH4" s="134">
        <f t="shared" si="2"/>
        <v>0</v>
      </c>
      <c r="AI4" s="134">
        <f t="shared" si="2"/>
        <v>64.615935483870942</v>
      </c>
      <c r="AJ4" s="134">
        <f t="shared" si="2"/>
        <v>0</v>
      </c>
      <c r="AK4" s="134">
        <f t="shared" si="2"/>
        <v>43.025354838709674</v>
      </c>
      <c r="AL4" s="134">
        <f t="shared" si="2"/>
        <v>0</v>
      </c>
      <c r="AM4" s="134">
        <f t="shared" si="2"/>
        <v>39.408903225806455</v>
      </c>
      <c r="AN4" s="134">
        <f t="shared" si="2"/>
        <v>0</v>
      </c>
      <c r="AO4" s="134">
        <f t="shared" si="2"/>
        <v>81.657225806451606</v>
      </c>
      <c r="AP4" s="134">
        <f t="shared" si="2"/>
        <v>123.48387096774191</v>
      </c>
      <c r="AQ4" s="134">
        <f t="shared" si="2"/>
        <v>228.78361290322579</v>
      </c>
      <c r="AR4" s="134">
        <f t="shared" si="2"/>
        <v>0</v>
      </c>
      <c r="AS4" s="134">
        <f t="shared" si="2"/>
        <v>26.034516129032259</v>
      </c>
      <c r="AT4" s="134">
        <f t="shared" si="2"/>
        <v>0</v>
      </c>
      <c r="AU4" s="134">
        <f t="shared" si="2"/>
        <v>0</v>
      </c>
      <c r="AV4" s="134">
        <f t="shared" si="2"/>
        <v>6.354838709677419</v>
      </c>
      <c r="AW4" s="134">
        <f t="shared" si="2"/>
        <v>1285.7908387096777</v>
      </c>
      <c r="AX4" s="134">
        <f t="shared" si="2"/>
        <v>3223.8377419354842</v>
      </c>
      <c r="AY4" s="134">
        <f t="shared" si="2"/>
        <v>0</v>
      </c>
      <c r="AZ4" s="134">
        <f t="shared" si="2"/>
        <v>12.861290322580645</v>
      </c>
      <c r="BA4" s="134">
        <f t="shared" si="2"/>
        <v>13.288258064516128</v>
      </c>
      <c r="BB4" s="2"/>
      <c r="BC4" s="76">
        <f>E4/$D4</f>
        <v>59.428237324943616</v>
      </c>
      <c r="BD4" s="134">
        <f t="shared" ref="BD4:BZ4" si="3">F4/$D4</f>
        <v>0</v>
      </c>
      <c r="BE4" s="134">
        <f t="shared" si="3"/>
        <v>0</v>
      </c>
      <c r="BF4" s="134">
        <f t="shared" si="3"/>
        <v>28.284781579753325</v>
      </c>
      <c r="BG4" s="134">
        <f t="shared" si="3"/>
        <v>0</v>
      </c>
      <c r="BH4" s="134">
        <f t="shared" si="3"/>
        <v>13.942520255032429</v>
      </c>
      <c r="BI4" s="134">
        <f t="shared" si="3"/>
        <v>0</v>
      </c>
      <c r="BJ4" s="134">
        <f t="shared" si="3"/>
        <v>9.2838071108388771</v>
      </c>
      <c r="BK4" s="134">
        <f t="shared" si="3"/>
        <v>0</v>
      </c>
      <c r="BL4" s="134">
        <f t="shared" si="3"/>
        <v>8.503466325138513</v>
      </c>
      <c r="BM4" s="134">
        <f t="shared" si="3"/>
        <v>0</v>
      </c>
      <c r="BN4" s="134">
        <f t="shared" si="3"/>
        <v>17.619609098755461</v>
      </c>
      <c r="BO4" s="134">
        <f t="shared" si="3"/>
        <v>26.644764317732545</v>
      </c>
      <c r="BP4" s="134">
        <f t="shared" si="3"/>
        <v>49.365843472450365</v>
      </c>
      <c r="BQ4" s="134">
        <f t="shared" si="3"/>
        <v>0</v>
      </c>
      <c r="BR4" s="134">
        <f t="shared" si="3"/>
        <v>5.6176044769886131</v>
      </c>
      <c r="BS4" s="134">
        <f t="shared" si="3"/>
        <v>0</v>
      </c>
      <c r="BT4" s="134">
        <f t="shared" si="3"/>
        <v>0</v>
      </c>
      <c r="BU4" s="134">
        <f t="shared" si="3"/>
        <v>1.3712169724642926</v>
      </c>
      <c r="BV4" s="134">
        <f t="shared" si="3"/>
        <v>277.44185204777688</v>
      </c>
      <c r="BW4" s="134">
        <f t="shared" si="3"/>
        <v>695.62442575938974</v>
      </c>
      <c r="BX4" s="134">
        <f t="shared" si="3"/>
        <v>0</v>
      </c>
      <c r="BY4" s="134">
        <f t="shared" si="3"/>
        <v>2.7751482584848399</v>
      </c>
      <c r="BZ4" s="134">
        <f t="shared" si="3"/>
        <v>2.8672773338530497</v>
      </c>
    </row>
    <row r="5" spans="1:78" x14ac:dyDescent="0.25">
      <c r="A5" s="18" t="s">
        <v>22</v>
      </c>
      <c r="B5" s="21" t="s">
        <v>23</v>
      </c>
      <c r="C5" s="22">
        <f t="shared" si="0"/>
        <v>208.91578947368421</v>
      </c>
      <c r="D5" s="159">
        <f t="shared" si="1"/>
        <v>835.48</v>
      </c>
      <c r="E5" s="162">
        <v>56256.839999999982</v>
      </c>
      <c r="F5" s="162">
        <v>16843.000000000004</v>
      </c>
      <c r="G5" s="162">
        <v>0</v>
      </c>
      <c r="H5" s="162">
        <v>0</v>
      </c>
      <c r="I5" s="162">
        <v>0</v>
      </c>
      <c r="J5" s="162">
        <v>0</v>
      </c>
      <c r="K5" s="162">
        <v>0</v>
      </c>
      <c r="L5" s="162">
        <v>15356.47</v>
      </c>
      <c r="M5" s="162">
        <v>0</v>
      </c>
      <c r="N5" s="162">
        <v>11332.610000000002</v>
      </c>
      <c r="O5" s="162">
        <v>0</v>
      </c>
      <c r="P5" s="162">
        <v>37785.070000000051</v>
      </c>
      <c r="Q5" s="162">
        <v>76348.960000000006</v>
      </c>
      <c r="R5" s="162">
        <v>41444.520000000011</v>
      </c>
      <c r="S5" s="162">
        <v>0</v>
      </c>
      <c r="T5" s="162">
        <v>4329.3999999999996</v>
      </c>
      <c r="U5" s="162">
        <v>0</v>
      </c>
      <c r="V5" s="162">
        <v>0</v>
      </c>
      <c r="W5" s="162">
        <v>73768.779999999984</v>
      </c>
      <c r="X5" s="162">
        <v>385839.78</v>
      </c>
      <c r="Y5" s="162">
        <v>537380.24999999988</v>
      </c>
      <c r="Z5" s="162">
        <v>0</v>
      </c>
      <c r="AA5" s="162">
        <v>6287.4</v>
      </c>
      <c r="AB5" s="162">
        <v>3041.2</v>
      </c>
      <c r="AC5" s="162">
        <f t="shared" ref="AC5:AC68" si="4">SUM(E5:AB5)</f>
        <v>1266014.28</v>
      </c>
      <c r="AD5" s="200">
        <v>218.5587688583409</v>
      </c>
      <c r="AE5" s="134">
        <f t="shared" ref="AE5:AE68" si="5">F5/$C5</f>
        <v>80.621000655010846</v>
      </c>
      <c r="AF5" s="134">
        <f t="shared" ref="AF5:AF68" si="6">G5/$C5</f>
        <v>0</v>
      </c>
      <c r="AG5" s="134">
        <f t="shared" ref="AG5:AG68" si="7">H5/$C5</f>
        <v>0</v>
      </c>
      <c r="AH5" s="134">
        <f t="shared" ref="AH5:AH68" si="8">I5/$C5</f>
        <v>0</v>
      </c>
      <c r="AI5" s="134">
        <f t="shared" ref="AI5:AI68" si="9">J5/$C5</f>
        <v>0</v>
      </c>
      <c r="AJ5" s="134">
        <f t="shared" ref="AJ5:AJ68" si="10">K5/$C5</f>
        <v>0</v>
      </c>
      <c r="AK5" s="134">
        <f t="shared" ref="AK5:AK68" si="11">L5/$C5</f>
        <v>73.505549957172363</v>
      </c>
      <c r="AL5" s="134">
        <f t="shared" ref="AL5:AL68" si="12">M5/$C5</f>
        <v>0</v>
      </c>
      <c r="AM5" s="134">
        <f t="shared" ref="AM5:AM68" si="13">N5/$C5</f>
        <v>54.244870761324137</v>
      </c>
      <c r="AN5" s="134">
        <f t="shared" ref="AN5:AN68" si="14">O5/$C5</f>
        <v>0</v>
      </c>
      <c r="AO5" s="134">
        <f t="shared" ref="AO5:AO68" si="15">P5/$C5</f>
        <v>180.8626820174336</v>
      </c>
      <c r="AP5" s="134">
        <f t="shared" ref="AP5:AP68" si="16">Q5/$C5</f>
        <v>365.45327757343682</v>
      </c>
      <c r="AQ5" s="134">
        <f t="shared" ref="AQ5:AQ68" si="17">R5/$C5</f>
        <v>198.37906988461737</v>
      </c>
      <c r="AR5" s="134">
        <f t="shared" ref="AR5:AR68" si="18">S5/$C5</f>
        <v>0</v>
      </c>
      <c r="AS5" s="134">
        <f t="shared" ref="AS5:AS68" si="19">T5/$C5</f>
        <v>20.723182344938781</v>
      </c>
      <c r="AT5" s="134">
        <f t="shared" ref="AT5:AT68" si="20">U5/$C5</f>
        <v>0</v>
      </c>
      <c r="AU5" s="134">
        <f t="shared" ref="AU5:AU68" si="21">V5/$C5</f>
        <v>0</v>
      </c>
      <c r="AV5" s="134">
        <f t="shared" ref="AV5:AV68" si="22">W5/$C5</f>
        <v>353.10294251020298</v>
      </c>
      <c r="AW5" s="134">
        <f t="shared" ref="AW5:AW68" si="23">X5/$C5</f>
        <v>1846.8674913085101</v>
      </c>
      <c r="AX5" s="134">
        <f t="shared" ref="AX5:AX68" si="24">Y5/$C5</f>
        <v>2572.2337758855238</v>
      </c>
      <c r="AY5" s="134">
        <f t="shared" ref="AY5:AY68" si="25">Z5/$C5</f>
        <v>0</v>
      </c>
      <c r="AZ5" s="134">
        <f t="shared" ref="AZ5:AZ68" si="26">AA5/$C5</f>
        <v>30.095379654355821</v>
      </c>
      <c r="BA5" s="134">
        <f t="shared" ref="BA5:BA68" si="27">AB5/$C5</f>
        <v>14.557061520632841</v>
      </c>
      <c r="BB5" s="2"/>
      <c r="BC5" s="134">
        <f t="shared" ref="BC5:BC68" si="28">E5/$D5</f>
        <v>67.334753674534383</v>
      </c>
      <c r="BD5" s="134">
        <f t="shared" ref="BD5:BD68" si="29">F5/$D5</f>
        <v>20.159668693445688</v>
      </c>
      <c r="BE5" s="134">
        <f t="shared" ref="BE5:BE68" si="30">G5/$D5</f>
        <v>0</v>
      </c>
      <c r="BF5" s="134">
        <f t="shared" ref="BF5:BF68" si="31">H5/$D5</f>
        <v>0</v>
      </c>
      <c r="BG5" s="134">
        <f t="shared" ref="BG5:BG68" si="32">I5/$D5</f>
        <v>0</v>
      </c>
      <c r="BH5" s="134">
        <f t="shared" ref="BH5:BH68" si="33">J5/$D5</f>
        <v>0</v>
      </c>
      <c r="BI5" s="134">
        <f t="shared" ref="BI5:BI68" si="34">K5/$D5</f>
        <v>0</v>
      </c>
      <c r="BJ5" s="134">
        <f t="shared" ref="BJ5:BJ68" si="35">L5/$D5</f>
        <v>18.380416048259683</v>
      </c>
      <c r="BK5" s="134">
        <f t="shared" ref="BK5:BK68" si="36">M5/$D5</f>
        <v>0</v>
      </c>
      <c r="BL5" s="134">
        <f t="shared" ref="BL5:BL68" si="37">N5/$D5</f>
        <v>13.564190644898744</v>
      </c>
      <c r="BM5" s="134">
        <f t="shared" ref="BM5:BM68" si="38">O5/$D5</f>
        <v>0</v>
      </c>
      <c r="BN5" s="134">
        <f t="shared" ref="BN5:BN68" si="39">P5/$D5</f>
        <v>45.225582898453645</v>
      </c>
      <c r="BO5" s="134">
        <f t="shared" ref="BO5:BO68" si="40">Q5/$D5</f>
        <v>91.383348494278749</v>
      </c>
      <c r="BP5" s="134">
        <f t="shared" ref="BP5:BP68" si="41">R5/$D5</f>
        <v>49.605639871690535</v>
      </c>
      <c r="BQ5" s="134">
        <f t="shared" ref="BQ5:BQ68" si="42">S5/$D5</f>
        <v>0</v>
      </c>
      <c r="BR5" s="134">
        <f t="shared" ref="BR5:BR68" si="43">T5/$D5</f>
        <v>5.1819313448556512</v>
      </c>
      <c r="BS5" s="134">
        <f t="shared" ref="BS5:BS68" si="44">U5/$D5</f>
        <v>0</v>
      </c>
      <c r="BT5" s="134">
        <f t="shared" ref="BT5:BT68" si="45">V5/$D5</f>
        <v>0</v>
      </c>
      <c r="BU5" s="134">
        <f t="shared" ref="BU5:BU68" si="46">W5/$D5</f>
        <v>88.295087853688884</v>
      </c>
      <c r="BV5" s="134">
        <f t="shared" ref="BV5:BV68" si="47">X5/$D5</f>
        <v>461.81809259347921</v>
      </c>
      <c r="BW5" s="134">
        <f t="shared" ref="BW5:BW68" si="48">Y5/$D5</f>
        <v>643.199418298463</v>
      </c>
      <c r="BX5" s="134">
        <f t="shared" ref="BX5:BX68" si="49">Z5/$D5</f>
        <v>0</v>
      </c>
      <c r="BY5" s="134">
        <f t="shared" ref="BY5:BY68" si="50">AA5/$D5</f>
        <v>7.5254943266146404</v>
      </c>
      <c r="BZ5" s="134">
        <f t="shared" ref="BZ5:BZ68" si="51">AB5/$D5</f>
        <v>3.6400631972040021</v>
      </c>
    </row>
    <row r="6" spans="1:78" x14ac:dyDescent="0.25">
      <c r="A6" s="18" t="s">
        <v>52</v>
      </c>
      <c r="B6" s="21" t="s">
        <v>53</v>
      </c>
      <c r="C6" s="22">
        <f t="shared" si="0"/>
        <v>239.23157894736843</v>
      </c>
      <c r="D6" s="159">
        <f t="shared" si="1"/>
        <v>1180.7</v>
      </c>
      <c r="E6" s="162">
        <v>52987.140000000007</v>
      </c>
      <c r="F6" s="162">
        <v>25353.900000000005</v>
      </c>
      <c r="G6" s="162">
        <v>0</v>
      </c>
      <c r="H6" s="162">
        <v>12610.64</v>
      </c>
      <c r="I6" s="162">
        <v>0</v>
      </c>
      <c r="J6" s="162">
        <v>0</v>
      </c>
      <c r="K6" s="162">
        <v>0</v>
      </c>
      <c r="L6" s="162">
        <v>15330.93</v>
      </c>
      <c r="M6" s="162">
        <v>0</v>
      </c>
      <c r="N6" s="162">
        <v>14775.200000000003</v>
      </c>
      <c r="O6" s="162">
        <v>0</v>
      </c>
      <c r="P6" s="162">
        <v>14332.509999999998</v>
      </c>
      <c r="Q6" s="162">
        <v>18658.739999999998</v>
      </c>
      <c r="R6" s="162">
        <v>42033.69999999999</v>
      </c>
      <c r="S6" s="162">
        <v>0</v>
      </c>
      <c r="T6" s="162">
        <v>11485.899999999996</v>
      </c>
      <c r="U6" s="162">
        <v>0</v>
      </c>
      <c r="V6" s="162">
        <v>0</v>
      </c>
      <c r="W6" s="162">
        <v>18126.46</v>
      </c>
      <c r="X6" s="162">
        <v>301326.06000000006</v>
      </c>
      <c r="Y6" s="162">
        <v>657747.17000000004</v>
      </c>
      <c r="Z6" s="162">
        <v>0</v>
      </c>
      <c r="AA6" s="162">
        <v>2977.42</v>
      </c>
      <c r="AB6" s="162">
        <v>1791.46</v>
      </c>
      <c r="AC6" s="162">
        <f t="shared" si="4"/>
        <v>1189537.23</v>
      </c>
      <c r="AD6" s="200">
        <v>190.66043212682681</v>
      </c>
      <c r="AE6" s="134">
        <f t="shared" si="5"/>
        <v>105.98057376688521</v>
      </c>
      <c r="AF6" s="134">
        <f t="shared" si="6"/>
        <v>0</v>
      </c>
      <c r="AG6" s="134">
        <f t="shared" si="7"/>
        <v>52.713107757293081</v>
      </c>
      <c r="AH6" s="134">
        <f t="shared" si="8"/>
        <v>0</v>
      </c>
      <c r="AI6" s="134">
        <f t="shared" si="9"/>
        <v>0</v>
      </c>
      <c r="AJ6" s="134">
        <f t="shared" si="10"/>
        <v>0</v>
      </c>
      <c r="AK6" s="134">
        <f t="shared" si="11"/>
        <v>64.084056408676901</v>
      </c>
      <c r="AL6" s="134">
        <f t="shared" si="12"/>
        <v>0</v>
      </c>
      <c r="AM6" s="134">
        <f t="shared" si="13"/>
        <v>61.7610771329256</v>
      </c>
      <c r="AN6" s="134">
        <f t="shared" si="14"/>
        <v>0</v>
      </c>
      <c r="AO6" s="134">
        <f t="shared" si="15"/>
        <v>59.910610727328717</v>
      </c>
      <c r="AP6" s="134">
        <f t="shared" si="16"/>
        <v>77.994469133629593</v>
      </c>
      <c r="AQ6" s="134">
        <f t="shared" si="17"/>
        <v>175.70297443569316</v>
      </c>
      <c r="AR6" s="134">
        <f t="shared" si="18"/>
        <v>0</v>
      </c>
      <c r="AS6" s="134">
        <f t="shared" si="19"/>
        <v>48.011638139657656</v>
      </c>
      <c r="AT6" s="134">
        <f t="shared" si="20"/>
        <v>0</v>
      </c>
      <c r="AU6" s="134">
        <f t="shared" si="21"/>
        <v>0</v>
      </c>
      <c r="AV6" s="134">
        <f t="shared" si="22"/>
        <v>75.769512034144398</v>
      </c>
      <c r="AW6" s="134">
        <f t="shared" si="23"/>
        <v>1259.5580454965461</v>
      </c>
      <c r="AX6" s="134">
        <f t="shared" si="24"/>
        <v>2749.4161635939631</v>
      </c>
      <c r="AY6" s="134">
        <f t="shared" si="25"/>
        <v>0</v>
      </c>
      <c r="AZ6" s="134">
        <f t="shared" si="26"/>
        <v>12.44576494917939</v>
      </c>
      <c r="BA6" s="134">
        <f t="shared" si="27"/>
        <v>7.488392660711928</v>
      </c>
      <c r="BB6" s="2"/>
      <c r="BC6" s="134">
        <f t="shared" si="28"/>
        <v>44.877733547895318</v>
      </c>
      <c r="BD6" s="134">
        <f t="shared" si="29"/>
        <v>21.47361734564242</v>
      </c>
      <c r="BE6" s="134">
        <f t="shared" si="30"/>
        <v>0</v>
      </c>
      <c r="BF6" s="134">
        <f t="shared" si="31"/>
        <v>10.680647073769796</v>
      </c>
      <c r="BG6" s="134">
        <f t="shared" si="32"/>
        <v>0</v>
      </c>
      <c r="BH6" s="134">
        <f t="shared" si="33"/>
        <v>0</v>
      </c>
      <c r="BI6" s="134">
        <f t="shared" si="34"/>
        <v>0</v>
      </c>
      <c r="BJ6" s="134">
        <f t="shared" si="35"/>
        <v>12.984610824087406</v>
      </c>
      <c r="BK6" s="134">
        <f t="shared" si="36"/>
        <v>0</v>
      </c>
      <c r="BL6" s="134">
        <f t="shared" si="37"/>
        <v>12.513932412975356</v>
      </c>
      <c r="BM6" s="134">
        <f t="shared" si="38"/>
        <v>0</v>
      </c>
      <c r="BN6" s="134">
        <f t="shared" si="39"/>
        <v>12.138993817227067</v>
      </c>
      <c r="BO6" s="134">
        <f t="shared" si="40"/>
        <v>15.803116795121536</v>
      </c>
      <c r="BP6" s="134">
        <f t="shared" si="41"/>
        <v>35.600660625052925</v>
      </c>
      <c r="BQ6" s="134">
        <f t="shared" si="42"/>
        <v>0</v>
      </c>
      <c r="BR6" s="134">
        <f t="shared" si="43"/>
        <v>9.7280426865418779</v>
      </c>
      <c r="BS6" s="134">
        <f t="shared" si="44"/>
        <v>0</v>
      </c>
      <c r="BT6" s="134">
        <f t="shared" si="45"/>
        <v>0</v>
      </c>
      <c r="BU6" s="134">
        <f t="shared" si="46"/>
        <v>15.35229948335733</v>
      </c>
      <c r="BV6" s="134">
        <f t="shared" si="47"/>
        <v>255.20967222833914</v>
      </c>
      <c r="BW6" s="134">
        <f t="shared" si="48"/>
        <v>557.08238333192173</v>
      </c>
      <c r="BX6" s="134">
        <f t="shared" si="49"/>
        <v>0</v>
      </c>
      <c r="BY6" s="134">
        <f t="shared" si="50"/>
        <v>2.5217413398831203</v>
      </c>
      <c r="BZ6" s="134">
        <f t="shared" si="51"/>
        <v>1.5172863555517913</v>
      </c>
    </row>
    <row r="7" spans="1:78" x14ac:dyDescent="0.25">
      <c r="A7" s="18" t="s">
        <v>64</v>
      </c>
      <c r="B7" s="21" t="s">
        <v>65</v>
      </c>
      <c r="C7" s="22">
        <f t="shared" si="0"/>
        <v>160.69263157894738</v>
      </c>
      <c r="D7" s="159">
        <f t="shared" si="1"/>
        <v>897.51</v>
      </c>
      <c r="E7" s="162">
        <v>35981.5</v>
      </c>
      <c r="F7" s="162">
        <v>8388.7300000000014</v>
      </c>
      <c r="G7" s="162">
        <v>0</v>
      </c>
      <c r="H7" s="162">
        <v>0</v>
      </c>
      <c r="I7" s="162">
        <v>0</v>
      </c>
      <c r="J7" s="162">
        <v>0</v>
      </c>
      <c r="K7" s="162">
        <v>0</v>
      </c>
      <c r="L7" s="162">
        <v>8021.78</v>
      </c>
      <c r="M7" s="162">
        <v>0</v>
      </c>
      <c r="N7" s="162">
        <v>13233.15</v>
      </c>
      <c r="O7" s="162">
        <v>0</v>
      </c>
      <c r="P7" s="162">
        <v>24038.320000000003</v>
      </c>
      <c r="Q7" s="162">
        <v>10544.400000000001</v>
      </c>
      <c r="R7" s="162">
        <v>30049.18</v>
      </c>
      <c r="S7" s="162">
        <v>0</v>
      </c>
      <c r="T7" s="162">
        <v>3650.25</v>
      </c>
      <c r="U7" s="162">
        <v>0</v>
      </c>
      <c r="V7" s="162">
        <v>0</v>
      </c>
      <c r="W7" s="162">
        <v>17887.330000000002</v>
      </c>
      <c r="X7" s="162">
        <v>253447.4500000001</v>
      </c>
      <c r="Y7" s="162">
        <v>458321.68999999994</v>
      </c>
      <c r="Z7" s="162">
        <v>0</v>
      </c>
      <c r="AA7" s="162">
        <v>13185.2</v>
      </c>
      <c r="AB7" s="162">
        <v>8013.7499999999991</v>
      </c>
      <c r="AC7" s="162">
        <f t="shared" si="4"/>
        <v>884762.73</v>
      </c>
      <c r="AD7" s="200">
        <v>218.53934719818702</v>
      </c>
      <c r="AE7" s="134">
        <f t="shared" si="5"/>
        <v>52.203575967194645</v>
      </c>
      <c r="AF7" s="134">
        <f t="shared" si="6"/>
        <v>0</v>
      </c>
      <c r="AG7" s="134">
        <f t="shared" si="7"/>
        <v>0</v>
      </c>
      <c r="AH7" s="134">
        <f t="shared" si="8"/>
        <v>0</v>
      </c>
      <c r="AI7" s="134">
        <f t="shared" si="9"/>
        <v>0</v>
      </c>
      <c r="AJ7" s="134">
        <f t="shared" si="10"/>
        <v>0</v>
      </c>
      <c r="AK7" s="134">
        <f t="shared" si="11"/>
        <v>49.920023844148353</v>
      </c>
      <c r="AL7" s="134">
        <f t="shared" si="12"/>
        <v>0</v>
      </c>
      <c r="AM7" s="134">
        <f t="shared" si="13"/>
        <v>82.350695672680104</v>
      </c>
      <c r="AN7" s="134">
        <f t="shared" si="14"/>
        <v>0</v>
      </c>
      <c r="AO7" s="134">
        <f t="shared" si="15"/>
        <v>149.59192443239135</v>
      </c>
      <c r="AP7" s="134">
        <f t="shared" si="16"/>
        <v>65.618441221554065</v>
      </c>
      <c r="AQ7" s="134">
        <f t="shared" si="17"/>
        <v>186.99787105818231</v>
      </c>
      <c r="AR7" s="134">
        <f t="shared" si="18"/>
        <v>0</v>
      </c>
      <c r="AS7" s="134">
        <f t="shared" si="19"/>
        <v>22.715727312030811</v>
      </c>
      <c r="AT7" s="134">
        <f t="shared" si="20"/>
        <v>0</v>
      </c>
      <c r="AU7" s="134">
        <f t="shared" si="21"/>
        <v>0</v>
      </c>
      <c r="AV7" s="134">
        <f t="shared" si="22"/>
        <v>111.31394031102202</v>
      </c>
      <c r="AW7" s="134">
        <f t="shared" si="23"/>
        <v>1577.2188650447411</v>
      </c>
      <c r="AX7" s="134">
        <f t="shared" si="24"/>
        <v>2852.1636959740067</v>
      </c>
      <c r="AY7" s="134">
        <f t="shared" si="25"/>
        <v>0</v>
      </c>
      <c r="AZ7" s="134">
        <f t="shared" si="26"/>
        <v>82.052299912222082</v>
      </c>
      <c r="BA7" s="134">
        <f t="shared" si="27"/>
        <v>49.870052666745266</v>
      </c>
      <c r="BB7" s="2"/>
      <c r="BC7" s="134">
        <f t="shared" si="28"/>
        <v>40.09036111018262</v>
      </c>
      <c r="BD7" s="134">
        <f t="shared" si="29"/>
        <v>9.3466702320865522</v>
      </c>
      <c r="BE7" s="134">
        <f t="shared" si="30"/>
        <v>0</v>
      </c>
      <c r="BF7" s="134">
        <f t="shared" si="31"/>
        <v>0</v>
      </c>
      <c r="BG7" s="134">
        <f t="shared" si="32"/>
        <v>0</v>
      </c>
      <c r="BH7" s="134">
        <f t="shared" si="33"/>
        <v>0</v>
      </c>
      <c r="BI7" s="134">
        <f t="shared" si="34"/>
        <v>0</v>
      </c>
      <c r="BJ7" s="134">
        <f t="shared" si="35"/>
        <v>8.937816848837338</v>
      </c>
      <c r="BK7" s="134">
        <f t="shared" si="36"/>
        <v>0</v>
      </c>
      <c r="BL7" s="134">
        <f t="shared" si="37"/>
        <v>14.744292542701475</v>
      </c>
      <c r="BM7" s="134">
        <f t="shared" si="38"/>
        <v>0</v>
      </c>
      <c r="BN7" s="134">
        <f t="shared" si="39"/>
        <v>26.783345032367333</v>
      </c>
      <c r="BO7" s="134">
        <f t="shared" si="40"/>
        <v>11.748504194939335</v>
      </c>
      <c r="BP7" s="134">
        <f t="shared" si="41"/>
        <v>33.48060745841272</v>
      </c>
      <c r="BQ7" s="134">
        <f t="shared" si="42"/>
        <v>0</v>
      </c>
      <c r="BR7" s="134">
        <f t="shared" si="43"/>
        <v>4.0670856035030249</v>
      </c>
      <c r="BS7" s="134">
        <f t="shared" si="44"/>
        <v>0</v>
      </c>
      <c r="BT7" s="134">
        <f t="shared" si="45"/>
        <v>0</v>
      </c>
      <c r="BU7" s="134">
        <f t="shared" si="46"/>
        <v>19.929950641218486</v>
      </c>
      <c r="BV7" s="134">
        <f t="shared" si="47"/>
        <v>282.3895555481277</v>
      </c>
      <c r="BW7" s="134">
        <f t="shared" si="48"/>
        <v>510.659145859099</v>
      </c>
      <c r="BX7" s="134">
        <f t="shared" si="49"/>
        <v>0</v>
      </c>
      <c r="BY7" s="134">
        <f t="shared" si="50"/>
        <v>14.690866954128646</v>
      </c>
      <c r="BZ7" s="134">
        <f t="shared" si="51"/>
        <v>8.9288698733161738</v>
      </c>
    </row>
    <row r="8" spans="1:78" x14ac:dyDescent="0.25">
      <c r="A8" s="18" t="s">
        <v>70</v>
      </c>
      <c r="B8" s="21" t="s">
        <v>71</v>
      </c>
      <c r="C8" s="22">
        <f t="shared" si="0"/>
        <v>178</v>
      </c>
      <c r="D8" s="159">
        <f t="shared" si="1"/>
        <v>1202.3</v>
      </c>
      <c r="E8" s="162">
        <v>44983.210000000006</v>
      </c>
      <c r="F8" s="162">
        <v>0</v>
      </c>
      <c r="G8" s="162">
        <v>0</v>
      </c>
      <c r="H8" s="162">
        <v>4963.22</v>
      </c>
      <c r="I8" s="162">
        <v>0</v>
      </c>
      <c r="J8" s="162">
        <v>23259.25</v>
      </c>
      <c r="K8" s="162">
        <v>0</v>
      </c>
      <c r="L8" s="162">
        <v>21045.95</v>
      </c>
      <c r="M8" s="162">
        <v>471.44</v>
      </c>
      <c r="N8" s="162">
        <v>19256.769999999997</v>
      </c>
      <c r="O8" s="162">
        <v>0</v>
      </c>
      <c r="P8" s="162">
        <v>8671.3499999999949</v>
      </c>
      <c r="Q8" s="162">
        <v>25199.71</v>
      </c>
      <c r="R8" s="162">
        <v>35036.519999999997</v>
      </c>
      <c r="S8" s="162">
        <v>0</v>
      </c>
      <c r="T8" s="162">
        <v>8023.83</v>
      </c>
      <c r="U8" s="162">
        <v>0</v>
      </c>
      <c r="V8" s="162">
        <v>0</v>
      </c>
      <c r="W8" s="162">
        <v>14652.650000000001</v>
      </c>
      <c r="X8" s="162">
        <v>242505.98</v>
      </c>
      <c r="Y8" s="162">
        <v>472349.32999999984</v>
      </c>
      <c r="Z8" s="162">
        <v>0</v>
      </c>
      <c r="AA8" s="162">
        <v>3315.44</v>
      </c>
      <c r="AB8" s="162">
        <v>5828.3600000000015</v>
      </c>
      <c r="AC8" s="162">
        <f t="shared" si="4"/>
        <v>929563.00999999978</v>
      </c>
      <c r="AD8" s="200">
        <v>226.97687861271686</v>
      </c>
      <c r="AE8" s="134">
        <f t="shared" si="5"/>
        <v>0</v>
      </c>
      <c r="AF8" s="134">
        <f t="shared" si="6"/>
        <v>0</v>
      </c>
      <c r="AG8" s="134">
        <f t="shared" si="7"/>
        <v>27.883258426966293</v>
      </c>
      <c r="AH8" s="134">
        <f t="shared" si="8"/>
        <v>0</v>
      </c>
      <c r="AI8" s="134">
        <f t="shared" si="9"/>
        <v>130.66994382022472</v>
      </c>
      <c r="AJ8" s="134">
        <f t="shared" si="10"/>
        <v>0</v>
      </c>
      <c r="AK8" s="134">
        <f t="shared" si="11"/>
        <v>118.23567415730338</v>
      </c>
      <c r="AL8" s="134">
        <f t="shared" si="12"/>
        <v>2.6485393258426968</v>
      </c>
      <c r="AM8" s="134">
        <f t="shared" si="13"/>
        <v>108.18410112359548</v>
      </c>
      <c r="AN8" s="134">
        <f t="shared" si="14"/>
        <v>0</v>
      </c>
      <c r="AO8" s="134">
        <f t="shared" si="15"/>
        <v>48.715449438202221</v>
      </c>
      <c r="AP8" s="134">
        <f t="shared" si="16"/>
        <v>141.57140449438202</v>
      </c>
      <c r="AQ8" s="134">
        <f t="shared" si="17"/>
        <v>196.83438202247189</v>
      </c>
      <c r="AR8" s="134">
        <f t="shared" si="18"/>
        <v>0</v>
      </c>
      <c r="AS8" s="134">
        <f t="shared" si="19"/>
        <v>45.077696629213484</v>
      </c>
      <c r="AT8" s="134">
        <f t="shared" si="20"/>
        <v>0</v>
      </c>
      <c r="AU8" s="134">
        <f t="shared" si="21"/>
        <v>0</v>
      </c>
      <c r="AV8" s="134">
        <f t="shared" si="22"/>
        <v>82.318258426966295</v>
      </c>
      <c r="AW8" s="134">
        <f t="shared" si="23"/>
        <v>1362.3931460674157</v>
      </c>
      <c r="AX8" s="134">
        <f t="shared" si="24"/>
        <v>2653.6479213483135</v>
      </c>
      <c r="AY8" s="134">
        <f t="shared" si="25"/>
        <v>0</v>
      </c>
      <c r="AZ8" s="134">
        <f t="shared" si="26"/>
        <v>18.626067415730336</v>
      </c>
      <c r="BA8" s="134">
        <f t="shared" si="27"/>
        <v>32.743595505617989</v>
      </c>
      <c r="BB8" s="2"/>
      <c r="BC8" s="134">
        <f t="shared" si="28"/>
        <v>37.414297596273812</v>
      </c>
      <c r="BD8" s="134">
        <f t="shared" si="29"/>
        <v>0</v>
      </c>
      <c r="BE8" s="134">
        <f t="shared" si="30"/>
        <v>0</v>
      </c>
      <c r="BF8" s="134">
        <f t="shared" si="31"/>
        <v>4.1281044664393249</v>
      </c>
      <c r="BG8" s="134">
        <f t="shared" si="32"/>
        <v>0</v>
      </c>
      <c r="BH8" s="134">
        <f t="shared" si="33"/>
        <v>19.345629210679533</v>
      </c>
      <c r="BI8" s="134">
        <f t="shared" si="34"/>
        <v>0</v>
      </c>
      <c r="BJ8" s="134">
        <f t="shared" si="35"/>
        <v>17.504740913249606</v>
      </c>
      <c r="BK8" s="134">
        <f t="shared" si="36"/>
        <v>0.39211511270065708</v>
      </c>
      <c r="BL8" s="134">
        <f t="shared" si="37"/>
        <v>16.016609831156948</v>
      </c>
      <c r="BM8" s="134">
        <f t="shared" si="38"/>
        <v>0</v>
      </c>
      <c r="BN8" s="134">
        <f t="shared" si="39"/>
        <v>7.2123014222739705</v>
      </c>
      <c r="BO8" s="134">
        <f t="shared" si="40"/>
        <v>20.959585793895034</v>
      </c>
      <c r="BP8" s="134">
        <f t="shared" si="41"/>
        <v>29.14124594527156</v>
      </c>
      <c r="BQ8" s="134">
        <f t="shared" si="42"/>
        <v>0</v>
      </c>
      <c r="BR8" s="134">
        <f t="shared" si="43"/>
        <v>6.6737336771188556</v>
      </c>
      <c r="BS8" s="134">
        <f t="shared" si="44"/>
        <v>0</v>
      </c>
      <c r="BT8" s="134">
        <f t="shared" si="45"/>
        <v>0</v>
      </c>
      <c r="BU8" s="134">
        <f t="shared" si="46"/>
        <v>12.187182899442737</v>
      </c>
      <c r="BV8" s="134">
        <f t="shared" si="47"/>
        <v>201.70172170007487</v>
      </c>
      <c r="BW8" s="134">
        <f t="shared" si="48"/>
        <v>392.87143807701892</v>
      </c>
      <c r="BX8" s="134">
        <f t="shared" si="49"/>
        <v>0</v>
      </c>
      <c r="BY8" s="134">
        <f t="shared" si="50"/>
        <v>2.7575813025035352</v>
      </c>
      <c r="BZ8" s="134">
        <f t="shared" si="51"/>
        <v>4.847675289029362</v>
      </c>
    </row>
    <row r="9" spans="1:78" x14ac:dyDescent="0.25">
      <c r="A9" s="18" t="s">
        <v>74</v>
      </c>
      <c r="B9" s="21" t="s">
        <v>75</v>
      </c>
      <c r="C9" s="22">
        <f t="shared" si="0"/>
        <v>44.833684210526314</v>
      </c>
      <c r="D9" s="159">
        <f t="shared" si="1"/>
        <v>146.9</v>
      </c>
      <c r="E9" s="162">
        <v>21550.189999999995</v>
      </c>
      <c r="F9" s="162">
        <v>1410.01</v>
      </c>
      <c r="G9" s="162">
        <v>0</v>
      </c>
      <c r="H9" s="162">
        <v>8677.2099999999991</v>
      </c>
      <c r="I9" s="162">
        <v>0</v>
      </c>
      <c r="J9" s="162">
        <v>0</v>
      </c>
      <c r="K9" s="162">
        <v>0</v>
      </c>
      <c r="L9" s="162">
        <v>4861.3599999999997</v>
      </c>
      <c r="M9" s="162">
        <v>0</v>
      </c>
      <c r="N9" s="162">
        <v>0</v>
      </c>
      <c r="O9" s="162">
        <v>0</v>
      </c>
      <c r="P9" s="162">
        <v>7763.93</v>
      </c>
      <c r="Q9" s="162">
        <v>1094.07</v>
      </c>
      <c r="R9" s="162">
        <v>2196.9499999999994</v>
      </c>
      <c r="S9" s="162">
        <v>0</v>
      </c>
      <c r="T9" s="162">
        <v>2502.69</v>
      </c>
      <c r="U9" s="162">
        <v>0</v>
      </c>
      <c r="V9" s="162">
        <v>0</v>
      </c>
      <c r="W9" s="162">
        <v>41179.850000000013</v>
      </c>
      <c r="X9" s="162">
        <v>59094.820000000014</v>
      </c>
      <c r="Y9" s="162">
        <v>95009.96</v>
      </c>
      <c r="Z9" s="162">
        <v>0</v>
      </c>
      <c r="AA9" s="162">
        <v>2190.5</v>
      </c>
      <c r="AB9" s="162">
        <v>0</v>
      </c>
      <c r="AC9" s="162">
        <f t="shared" si="4"/>
        <v>247531.54000000004</v>
      </c>
      <c r="AD9" s="200">
        <v>384.59886093873638</v>
      </c>
      <c r="AE9" s="134">
        <f t="shared" si="5"/>
        <v>31.449791040571</v>
      </c>
      <c r="AF9" s="134">
        <f t="shared" si="6"/>
        <v>0</v>
      </c>
      <c r="AG9" s="134">
        <f t="shared" si="7"/>
        <v>193.54220276108188</v>
      </c>
      <c r="AH9" s="134">
        <f t="shared" si="8"/>
        <v>0</v>
      </c>
      <c r="AI9" s="134">
        <f t="shared" si="9"/>
        <v>0</v>
      </c>
      <c r="AJ9" s="134">
        <f t="shared" si="10"/>
        <v>0</v>
      </c>
      <c r="AK9" s="134">
        <f t="shared" si="11"/>
        <v>108.43097295266716</v>
      </c>
      <c r="AL9" s="134">
        <f t="shared" si="12"/>
        <v>0</v>
      </c>
      <c r="AM9" s="134">
        <f t="shared" si="13"/>
        <v>0</v>
      </c>
      <c r="AN9" s="134">
        <f t="shared" si="14"/>
        <v>0</v>
      </c>
      <c r="AO9" s="134">
        <f t="shared" si="15"/>
        <v>173.17180456423742</v>
      </c>
      <c r="AP9" s="134">
        <f t="shared" si="16"/>
        <v>24.402857344102177</v>
      </c>
      <c r="AQ9" s="134">
        <f t="shared" si="17"/>
        <v>49.002218726521399</v>
      </c>
      <c r="AR9" s="134">
        <f t="shared" si="18"/>
        <v>0</v>
      </c>
      <c r="AS9" s="134">
        <f t="shared" si="19"/>
        <v>55.821644909842227</v>
      </c>
      <c r="AT9" s="134">
        <f t="shared" si="20"/>
        <v>0</v>
      </c>
      <c r="AU9" s="134">
        <f t="shared" si="21"/>
        <v>0</v>
      </c>
      <c r="AV9" s="134">
        <f t="shared" si="22"/>
        <v>918.50247699098452</v>
      </c>
      <c r="AW9" s="134">
        <f t="shared" si="23"/>
        <v>1318.0897586401206</v>
      </c>
      <c r="AX9" s="134">
        <f t="shared" si="24"/>
        <v>2119.1646788129228</v>
      </c>
      <c r="AY9" s="134">
        <f t="shared" si="25"/>
        <v>0</v>
      </c>
      <c r="AZ9" s="134">
        <f t="shared" si="26"/>
        <v>48.858353681442523</v>
      </c>
      <c r="BA9" s="134">
        <f t="shared" si="27"/>
        <v>0</v>
      </c>
      <c r="BB9" s="2"/>
      <c r="BC9" s="134">
        <f t="shared" si="28"/>
        <v>146.69972770592236</v>
      </c>
      <c r="BD9" s="134">
        <f t="shared" si="29"/>
        <v>9.5984343090537774</v>
      </c>
      <c r="BE9" s="134">
        <f t="shared" si="30"/>
        <v>0</v>
      </c>
      <c r="BF9" s="134">
        <f t="shared" si="31"/>
        <v>59.068822328114358</v>
      </c>
      <c r="BG9" s="134">
        <f t="shared" si="32"/>
        <v>0</v>
      </c>
      <c r="BH9" s="134">
        <f t="shared" si="33"/>
        <v>0</v>
      </c>
      <c r="BI9" s="134">
        <f t="shared" si="34"/>
        <v>0</v>
      </c>
      <c r="BJ9" s="134">
        <f t="shared" si="35"/>
        <v>33.092988427501702</v>
      </c>
      <c r="BK9" s="134">
        <f t="shared" si="36"/>
        <v>0</v>
      </c>
      <c r="BL9" s="134">
        <f t="shared" si="37"/>
        <v>0</v>
      </c>
      <c r="BM9" s="134">
        <f t="shared" si="38"/>
        <v>0</v>
      </c>
      <c r="BN9" s="134">
        <f t="shared" si="39"/>
        <v>52.851803948264127</v>
      </c>
      <c r="BO9" s="134">
        <f t="shared" si="40"/>
        <v>7.4477195371000677</v>
      </c>
      <c r="BP9" s="134">
        <f t="shared" si="41"/>
        <v>14.955411844792371</v>
      </c>
      <c r="BQ9" s="134">
        <f t="shared" si="42"/>
        <v>0</v>
      </c>
      <c r="BR9" s="134">
        <f t="shared" si="43"/>
        <v>17.036691626957115</v>
      </c>
      <c r="BS9" s="134">
        <f t="shared" si="44"/>
        <v>0</v>
      </c>
      <c r="BT9" s="134">
        <f t="shared" si="45"/>
        <v>0</v>
      </c>
      <c r="BU9" s="134">
        <f t="shared" si="46"/>
        <v>280.32573179033363</v>
      </c>
      <c r="BV9" s="134">
        <f t="shared" si="47"/>
        <v>402.27923757658277</v>
      </c>
      <c r="BW9" s="134">
        <f t="shared" si="48"/>
        <v>646.76623553437719</v>
      </c>
      <c r="BX9" s="134">
        <f t="shared" si="49"/>
        <v>0</v>
      </c>
      <c r="BY9" s="134">
        <f t="shared" si="50"/>
        <v>14.91150442477876</v>
      </c>
      <c r="BZ9" s="134">
        <f t="shared" si="51"/>
        <v>0</v>
      </c>
    </row>
    <row r="10" spans="1:78" x14ac:dyDescent="0.25">
      <c r="A10" s="18" t="s">
        <v>82</v>
      </c>
      <c r="B10" s="21" t="s">
        <v>83</v>
      </c>
      <c r="C10" s="22">
        <f t="shared" si="0"/>
        <v>298.26315789473682</v>
      </c>
      <c r="D10" s="159">
        <f t="shared" si="1"/>
        <v>1398.45</v>
      </c>
      <c r="E10" s="162">
        <v>117578.9</v>
      </c>
      <c r="F10" s="162">
        <v>0</v>
      </c>
      <c r="G10" s="162">
        <v>0</v>
      </c>
      <c r="H10" s="162">
        <v>24185.56</v>
      </c>
      <c r="I10" s="162">
        <v>3.41</v>
      </c>
      <c r="J10" s="162">
        <v>29888.559999999998</v>
      </c>
      <c r="K10" s="162">
        <v>0</v>
      </c>
      <c r="L10" s="162">
        <v>21710.25</v>
      </c>
      <c r="M10" s="162">
        <v>12281.419999999998</v>
      </c>
      <c r="N10" s="162">
        <v>11377.269999999997</v>
      </c>
      <c r="O10" s="162">
        <v>0</v>
      </c>
      <c r="P10" s="162">
        <v>10370.540000000001</v>
      </c>
      <c r="Q10" s="162">
        <v>18726.760000000002</v>
      </c>
      <c r="R10" s="162">
        <v>57069.280000000013</v>
      </c>
      <c r="S10" s="162">
        <v>0</v>
      </c>
      <c r="T10" s="162">
        <v>10508.570000000003</v>
      </c>
      <c r="U10" s="162">
        <v>0</v>
      </c>
      <c r="V10" s="162">
        <v>0</v>
      </c>
      <c r="W10" s="162">
        <v>2673.8600000000006</v>
      </c>
      <c r="X10" s="162">
        <v>509152.82999999996</v>
      </c>
      <c r="Y10" s="162">
        <v>662454.07000000007</v>
      </c>
      <c r="Z10" s="162">
        <v>0</v>
      </c>
      <c r="AA10" s="162">
        <v>3279.6</v>
      </c>
      <c r="AB10" s="162">
        <v>7104.5</v>
      </c>
      <c r="AC10" s="162">
        <f t="shared" si="4"/>
        <v>1498365.3800000001</v>
      </c>
      <c r="AD10" s="200">
        <v>326.5616704435094</v>
      </c>
      <c r="AE10" s="134">
        <f t="shared" si="5"/>
        <v>0</v>
      </c>
      <c r="AF10" s="134">
        <f t="shared" si="6"/>
        <v>0</v>
      </c>
      <c r="AG10" s="134">
        <f t="shared" si="7"/>
        <v>81.087990118228348</v>
      </c>
      <c r="AH10" s="134">
        <f t="shared" si="8"/>
        <v>1.1432856890771132E-2</v>
      </c>
      <c r="AI10" s="134">
        <f t="shared" si="9"/>
        <v>100.2086889006529</v>
      </c>
      <c r="AJ10" s="134">
        <f t="shared" si="10"/>
        <v>0</v>
      </c>
      <c r="AK10" s="134">
        <f t="shared" si="11"/>
        <v>72.788909475913186</v>
      </c>
      <c r="AL10" s="134">
        <f t="shared" si="12"/>
        <v>41.176456679018877</v>
      </c>
      <c r="AM10" s="134">
        <f t="shared" si="13"/>
        <v>38.145073230986405</v>
      </c>
      <c r="AN10" s="134">
        <f t="shared" si="14"/>
        <v>0</v>
      </c>
      <c r="AO10" s="134">
        <f t="shared" si="15"/>
        <v>34.769765307923066</v>
      </c>
      <c r="AP10" s="134">
        <f t="shared" si="16"/>
        <v>62.786031409917072</v>
      </c>
      <c r="AQ10" s="134">
        <f t="shared" si="17"/>
        <v>191.3386836068467</v>
      </c>
      <c r="AR10" s="134">
        <f t="shared" si="18"/>
        <v>0</v>
      </c>
      <c r="AS10" s="134">
        <f t="shared" si="19"/>
        <v>35.232544556202591</v>
      </c>
      <c r="AT10" s="134">
        <f t="shared" si="20"/>
        <v>0</v>
      </c>
      <c r="AU10" s="134">
        <f t="shared" si="21"/>
        <v>0</v>
      </c>
      <c r="AV10" s="134">
        <f t="shared" si="22"/>
        <v>8.9647679548261898</v>
      </c>
      <c r="AW10" s="134">
        <f t="shared" si="23"/>
        <v>1707.0590735839069</v>
      </c>
      <c r="AX10" s="134">
        <f t="shared" si="24"/>
        <v>2221.0388794776782</v>
      </c>
      <c r="AY10" s="134">
        <f t="shared" si="25"/>
        <v>0</v>
      </c>
      <c r="AZ10" s="134">
        <f t="shared" si="26"/>
        <v>10.995659078877713</v>
      </c>
      <c r="BA10" s="134">
        <f t="shared" si="27"/>
        <v>23.819569437091939</v>
      </c>
      <c r="BB10" s="2"/>
      <c r="BC10" s="134">
        <f t="shared" si="28"/>
        <v>84.0780149451178</v>
      </c>
      <c r="BD10" s="134">
        <f t="shared" si="29"/>
        <v>0</v>
      </c>
      <c r="BE10" s="134">
        <f t="shared" si="30"/>
        <v>0</v>
      </c>
      <c r="BF10" s="134">
        <f t="shared" si="31"/>
        <v>17.29454753477064</v>
      </c>
      <c r="BG10" s="134">
        <f t="shared" si="32"/>
        <v>2.4384139583109874E-3</v>
      </c>
      <c r="BH10" s="134">
        <f t="shared" si="33"/>
        <v>21.372633987629158</v>
      </c>
      <c r="BI10" s="134">
        <f t="shared" si="34"/>
        <v>0</v>
      </c>
      <c r="BJ10" s="134">
        <f t="shared" si="35"/>
        <v>15.524509278129358</v>
      </c>
      <c r="BK10" s="134">
        <f t="shared" si="36"/>
        <v>8.7821659694661935</v>
      </c>
      <c r="BL10" s="134">
        <f t="shared" si="37"/>
        <v>8.1356287318102165</v>
      </c>
      <c r="BM10" s="134">
        <f t="shared" si="38"/>
        <v>0</v>
      </c>
      <c r="BN10" s="134">
        <f t="shared" si="39"/>
        <v>7.4157388537309163</v>
      </c>
      <c r="BO10" s="134">
        <f t="shared" si="40"/>
        <v>13.391082984733098</v>
      </c>
      <c r="BP10" s="134">
        <f t="shared" si="41"/>
        <v>40.808952769137271</v>
      </c>
      <c r="BQ10" s="134">
        <f t="shared" si="42"/>
        <v>0</v>
      </c>
      <c r="BR10" s="134">
        <f t="shared" si="43"/>
        <v>7.5144409882369789</v>
      </c>
      <c r="BS10" s="134">
        <f t="shared" si="44"/>
        <v>0</v>
      </c>
      <c r="BT10" s="134">
        <f t="shared" si="45"/>
        <v>0</v>
      </c>
      <c r="BU10" s="134">
        <f t="shared" si="46"/>
        <v>1.9120168758268086</v>
      </c>
      <c r="BV10" s="134">
        <f t="shared" si="47"/>
        <v>364.08368550895631</v>
      </c>
      <c r="BW10" s="134">
        <f t="shared" si="48"/>
        <v>473.70593871786622</v>
      </c>
      <c r="BX10" s="134">
        <f t="shared" si="49"/>
        <v>0</v>
      </c>
      <c r="BY10" s="134">
        <f t="shared" si="50"/>
        <v>2.3451678644213234</v>
      </c>
      <c r="BZ10" s="134">
        <f t="shared" si="51"/>
        <v>5.0802674389502664</v>
      </c>
    </row>
    <row r="11" spans="1:78" x14ac:dyDescent="0.25">
      <c r="A11" s="18" t="s">
        <v>96</v>
      </c>
      <c r="B11" s="21" t="s">
        <v>97</v>
      </c>
      <c r="C11" s="22">
        <f t="shared" si="0"/>
        <v>259</v>
      </c>
      <c r="D11" s="159">
        <f t="shared" si="1"/>
        <v>1314.38</v>
      </c>
      <c r="E11" s="162">
        <v>54762.37999999999</v>
      </c>
      <c r="F11" s="162">
        <v>5976.66</v>
      </c>
      <c r="G11" s="162">
        <v>0</v>
      </c>
      <c r="H11" s="162">
        <v>0</v>
      </c>
      <c r="I11" s="162">
        <v>0</v>
      </c>
      <c r="J11" s="162">
        <v>0</v>
      </c>
      <c r="K11" s="162">
        <v>0</v>
      </c>
      <c r="L11" s="162">
        <v>15447.260000000002</v>
      </c>
      <c r="M11" s="162">
        <v>0</v>
      </c>
      <c r="N11" s="162">
        <v>11927.620000000003</v>
      </c>
      <c r="O11" s="162">
        <v>0</v>
      </c>
      <c r="P11" s="162">
        <v>20444.660000000003</v>
      </c>
      <c r="Q11" s="162">
        <v>21056.620000000003</v>
      </c>
      <c r="R11" s="162">
        <v>48755.759999999987</v>
      </c>
      <c r="S11" s="162">
        <v>0</v>
      </c>
      <c r="T11" s="162">
        <v>6938.2000000000007</v>
      </c>
      <c r="U11" s="162">
        <v>0</v>
      </c>
      <c r="V11" s="162">
        <v>0</v>
      </c>
      <c r="W11" s="162">
        <v>24667.289999999997</v>
      </c>
      <c r="X11" s="162">
        <v>221147.53000000003</v>
      </c>
      <c r="Y11" s="162">
        <v>598866.63</v>
      </c>
      <c r="Z11" s="162">
        <v>0</v>
      </c>
      <c r="AA11" s="162">
        <v>5294</v>
      </c>
      <c r="AB11" s="162">
        <v>8607.4700000000012</v>
      </c>
      <c r="AC11" s="162">
        <f t="shared" si="4"/>
        <v>1043892.08</v>
      </c>
      <c r="AD11" s="200">
        <v>170.37729411764704</v>
      </c>
      <c r="AE11" s="134">
        <f t="shared" si="5"/>
        <v>23.075907335907335</v>
      </c>
      <c r="AF11" s="134">
        <f t="shared" si="6"/>
        <v>0</v>
      </c>
      <c r="AG11" s="134">
        <f t="shared" si="7"/>
        <v>0</v>
      </c>
      <c r="AH11" s="134">
        <f t="shared" si="8"/>
        <v>0</v>
      </c>
      <c r="AI11" s="134">
        <f t="shared" si="9"/>
        <v>0</v>
      </c>
      <c r="AJ11" s="134">
        <f t="shared" si="10"/>
        <v>0</v>
      </c>
      <c r="AK11" s="134">
        <f t="shared" si="11"/>
        <v>59.64193050193051</v>
      </c>
      <c r="AL11" s="134">
        <f t="shared" si="12"/>
        <v>0</v>
      </c>
      <c r="AM11" s="134">
        <f t="shared" si="13"/>
        <v>46.052586872586886</v>
      </c>
      <c r="AN11" s="134">
        <f t="shared" si="14"/>
        <v>0</v>
      </c>
      <c r="AO11" s="134">
        <f t="shared" si="15"/>
        <v>78.936911196911211</v>
      </c>
      <c r="AP11" s="134">
        <f t="shared" si="16"/>
        <v>81.299691119691133</v>
      </c>
      <c r="AQ11" s="134">
        <f t="shared" si="17"/>
        <v>188.24617760617755</v>
      </c>
      <c r="AR11" s="134">
        <f t="shared" si="18"/>
        <v>0</v>
      </c>
      <c r="AS11" s="134">
        <f t="shared" si="19"/>
        <v>26.788416988416991</v>
      </c>
      <c r="AT11" s="134">
        <f t="shared" si="20"/>
        <v>0</v>
      </c>
      <c r="AU11" s="134">
        <f t="shared" si="21"/>
        <v>0</v>
      </c>
      <c r="AV11" s="134">
        <f t="shared" si="22"/>
        <v>95.240501930501921</v>
      </c>
      <c r="AW11" s="134">
        <f t="shared" si="23"/>
        <v>853.85146718146734</v>
      </c>
      <c r="AX11" s="134">
        <f t="shared" si="24"/>
        <v>2312.2263706563708</v>
      </c>
      <c r="AY11" s="134">
        <f t="shared" si="25"/>
        <v>0</v>
      </c>
      <c r="AZ11" s="134">
        <f t="shared" si="26"/>
        <v>20.440154440154441</v>
      </c>
      <c r="BA11" s="134">
        <f t="shared" si="27"/>
        <v>33.233474903474907</v>
      </c>
      <c r="BB11" s="2"/>
      <c r="BC11" s="134">
        <f t="shared" si="28"/>
        <v>41.664039318918412</v>
      </c>
      <c r="BD11" s="134">
        <f t="shared" si="29"/>
        <v>4.5471324883214894</v>
      </c>
      <c r="BE11" s="134">
        <f t="shared" si="30"/>
        <v>0</v>
      </c>
      <c r="BF11" s="134">
        <f t="shared" si="31"/>
        <v>0</v>
      </c>
      <c r="BG11" s="134">
        <f t="shared" si="32"/>
        <v>0</v>
      </c>
      <c r="BH11" s="134">
        <f t="shared" si="33"/>
        <v>0</v>
      </c>
      <c r="BI11" s="134">
        <f t="shared" si="34"/>
        <v>0</v>
      </c>
      <c r="BJ11" s="134">
        <f t="shared" si="35"/>
        <v>11.752506885375615</v>
      </c>
      <c r="BK11" s="134">
        <f t="shared" si="36"/>
        <v>0</v>
      </c>
      <c r="BL11" s="134">
        <f t="shared" si="37"/>
        <v>9.0747120315281737</v>
      </c>
      <c r="BM11" s="134">
        <f t="shared" si="38"/>
        <v>0</v>
      </c>
      <c r="BN11" s="134">
        <f t="shared" si="39"/>
        <v>15.554603691474309</v>
      </c>
      <c r="BO11" s="134">
        <f t="shared" si="40"/>
        <v>16.020192029702219</v>
      </c>
      <c r="BP11" s="134">
        <f t="shared" si="41"/>
        <v>37.094112813645964</v>
      </c>
      <c r="BQ11" s="134">
        <f t="shared" si="42"/>
        <v>0</v>
      </c>
      <c r="BR11" s="134">
        <f t="shared" si="43"/>
        <v>5.2786865290098754</v>
      </c>
      <c r="BS11" s="134">
        <f t="shared" si="44"/>
        <v>0</v>
      </c>
      <c r="BT11" s="134">
        <f t="shared" si="45"/>
        <v>0</v>
      </c>
      <c r="BU11" s="134">
        <f t="shared" si="46"/>
        <v>18.767243871635291</v>
      </c>
      <c r="BV11" s="134">
        <f t="shared" si="47"/>
        <v>168.25235472237861</v>
      </c>
      <c r="BW11" s="134">
        <f t="shared" si="48"/>
        <v>455.62670612760388</v>
      </c>
      <c r="BX11" s="134">
        <f t="shared" si="49"/>
        <v>0</v>
      </c>
      <c r="BY11" s="134">
        <f t="shared" si="50"/>
        <v>4.0277545306532359</v>
      </c>
      <c r="BZ11" s="134">
        <f t="shared" si="51"/>
        <v>6.5486921590407645</v>
      </c>
    </row>
    <row r="12" spans="1:78" x14ac:dyDescent="0.25">
      <c r="A12" s="18" t="s">
        <v>100</v>
      </c>
      <c r="B12" s="21" t="s">
        <v>101</v>
      </c>
      <c r="C12" s="22">
        <f t="shared" si="0"/>
        <v>117.03263157894736</v>
      </c>
      <c r="D12" s="159">
        <f t="shared" si="1"/>
        <v>1121.73</v>
      </c>
      <c r="E12" s="162">
        <v>39738.049999999996</v>
      </c>
      <c r="F12" s="162">
        <v>0</v>
      </c>
      <c r="G12" s="162">
        <v>0</v>
      </c>
      <c r="H12" s="162">
        <v>6820</v>
      </c>
      <c r="I12" s="162">
        <v>0</v>
      </c>
      <c r="J12" s="162">
        <v>33331.839999999997</v>
      </c>
      <c r="K12" s="162">
        <v>0</v>
      </c>
      <c r="L12" s="162">
        <v>11577.400000000001</v>
      </c>
      <c r="M12" s="162">
        <v>0</v>
      </c>
      <c r="N12" s="162">
        <v>9966.4000000000015</v>
      </c>
      <c r="O12" s="162">
        <v>0</v>
      </c>
      <c r="P12" s="162">
        <v>5080.3399999999974</v>
      </c>
      <c r="Q12" s="162">
        <v>13166.369999999997</v>
      </c>
      <c r="R12" s="162">
        <v>41037.359999999986</v>
      </c>
      <c r="S12" s="162">
        <v>0</v>
      </c>
      <c r="T12" s="162">
        <v>4557.76</v>
      </c>
      <c r="U12" s="162">
        <v>0</v>
      </c>
      <c r="V12" s="162">
        <v>0</v>
      </c>
      <c r="W12" s="162">
        <v>9079.4999999999982</v>
      </c>
      <c r="X12" s="162">
        <v>83361.420000000042</v>
      </c>
      <c r="Y12" s="162">
        <v>320197.68</v>
      </c>
      <c r="Z12" s="162">
        <v>0</v>
      </c>
      <c r="AA12" s="162">
        <v>3556.5</v>
      </c>
      <c r="AB12" s="162">
        <v>2030.0300000000002</v>
      </c>
      <c r="AC12" s="162">
        <f t="shared" si="4"/>
        <v>583500.65</v>
      </c>
      <c r="AD12" s="200">
        <v>293.23549274751826</v>
      </c>
      <c r="AE12" s="134">
        <f t="shared" si="5"/>
        <v>0</v>
      </c>
      <c r="AF12" s="134">
        <f t="shared" si="6"/>
        <v>0</v>
      </c>
      <c r="AG12" s="134">
        <f t="shared" si="7"/>
        <v>58.27434543672031</v>
      </c>
      <c r="AH12" s="134">
        <f t="shared" si="8"/>
        <v>0</v>
      </c>
      <c r="AI12" s="134">
        <f t="shared" si="9"/>
        <v>284.80808771282864</v>
      </c>
      <c r="AJ12" s="134">
        <f t="shared" si="10"/>
        <v>0</v>
      </c>
      <c r="AK12" s="134">
        <f t="shared" si="11"/>
        <v>98.924546460276503</v>
      </c>
      <c r="AL12" s="134">
        <f t="shared" si="12"/>
        <v>0</v>
      </c>
      <c r="AM12" s="134">
        <f t="shared" si="13"/>
        <v>85.159154891573223</v>
      </c>
      <c r="AN12" s="134">
        <f t="shared" si="14"/>
        <v>0</v>
      </c>
      <c r="AO12" s="134">
        <f t="shared" si="15"/>
        <v>43.409602360115471</v>
      </c>
      <c r="AP12" s="134">
        <f t="shared" si="16"/>
        <v>112.50169993074354</v>
      </c>
      <c r="AQ12" s="134">
        <f t="shared" si="17"/>
        <v>350.64886986085742</v>
      </c>
      <c r="AR12" s="134">
        <f t="shared" si="18"/>
        <v>0</v>
      </c>
      <c r="AS12" s="134">
        <f t="shared" si="19"/>
        <v>38.944352002590378</v>
      </c>
      <c r="AT12" s="134">
        <f t="shared" si="20"/>
        <v>0</v>
      </c>
      <c r="AU12" s="134">
        <f t="shared" si="21"/>
        <v>0</v>
      </c>
      <c r="AV12" s="134">
        <f t="shared" si="22"/>
        <v>77.580926597170375</v>
      </c>
      <c r="AW12" s="134">
        <f t="shared" si="23"/>
        <v>712.2921092632738</v>
      </c>
      <c r="AX12" s="134">
        <f t="shared" si="24"/>
        <v>2735.9692393484502</v>
      </c>
      <c r="AY12" s="134">
        <f t="shared" si="25"/>
        <v>0</v>
      </c>
      <c r="AZ12" s="134">
        <f t="shared" si="26"/>
        <v>30.388960343943662</v>
      </c>
      <c r="BA12" s="134">
        <f t="shared" si="27"/>
        <v>17.345845962889346</v>
      </c>
      <c r="BB12" s="2"/>
      <c r="BC12" s="134">
        <f t="shared" si="28"/>
        <v>35.425681759425167</v>
      </c>
      <c r="BD12" s="134">
        <f t="shared" si="29"/>
        <v>0</v>
      </c>
      <c r="BE12" s="134">
        <f t="shared" si="30"/>
        <v>0</v>
      </c>
      <c r="BF12" s="134">
        <f t="shared" si="31"/>
        <v>6.0798944487532651</v>
      </c>
      <c r="BG12" s="134">
        <f t="shared" si="32"/>
        <v>0</v>
      </c>
      <c r="BH12" s="134">
        <f t="shared" si="33"/>
        <v>29.714672871368329</v>
      </c>
      <c r="BI12" s="134">
        <f t="shared" si="34"/>
        <v>0</v>
      </c>
      <c r="BJ12" s="134">
        <f t="shared" si="35"/>
        <v>10.321021992814671</v>
      </c>
      <c r="BK12" s="134">
        <f t="shared" si="36"/>
        <v>0</v>
      </c>
      <c r="BL12" s="134">
        <f t="shared" si="37"/>
        <v>8.884847512324713</v>
      </c>
      <c r="BM12" s="134">
        <f t="shared" si="38"/>
        <v>0</v>
      </c>
      <c r="BN12" s="134">
        <f t="shared" si="39"/>
        <v>4.5290221354514877</v>
      </c>
      <c r="BO12" s="134">
        <f t="shared" si="40"/>
        <v>11.737557166162977</v>
      </c>
      <c r="BP12" s="134">
        <f t="shared" si="41"/>
        <v>36.583990799925104</v>
      </c>
      <c r="BQ12" s="134">
        <f t="shared" si="42"/>
        <v>0</v>
      </c>
      <c r="BR12" s="134">
        <f t="shared" si="43"/>
        <v>4.063152452016082</v>
      </c>
      <c r="BS12" s="134">
        <f t="shared" si="44"/>
        <v>0</v>
      </c>
      <c r="BT12" s="134">
        <f t="shared" si="45"/>
        <v>0</v>
      </c>
      <c r="BU12" s="134">
        <f t="shared" si="46"/>
        <v>8.0941937899494505</v>
      </c>
      <c r="BV12" s="134">
        <f t="shared" si="47"/>
        <v>74.31504907598088</v>
      </c>
      <c r="BW12" s="134">
        <f t="shared" si="48"/>
        <v>285.44986761520153</v>
      </c>
      <c r="BX12" s="134">
        <f t="shared" si="49"/>
        <v>0</v>
      </c>
      <c r="BY12" s="134">
        <f t="shared" si="50"/>
        <v>3.1705490626086492</v>
      </c>
      <c r="BZ12" s="134">
        <f t="shared" si="51"/>
        <v>1.8097313970385032</v>
      </c>
    </row>
    <row r="13" spans="1:78" x14ac:dyDescent="0.25">
      <c r="A13" s="18" t="s">
        <v>126</v>
      </c>
      <c r="B13" s="21" t="s">
        <v>127</v>
      </c>
      <c r="C13" s="22">
        <f t="shared" si="0"/>
        <v>54</v>
      </c>
      <c r="D13" s="159">
        <f t="shared" si="1"/>
        <v>199.44</v>
      </c>
      <c r="E13" s="162">
        <v>16649.61</v>
      </c>
      <c r="F13" s="162">
        <v>0</v>
      </c>
      <c r="G13" s="162">
        <v>0</v>
      </c>
      <c r="H13" s="162">
        <v>11170.730000000005</v>
      </c>
      <c r="I13" s="162">
        <v>0</v>
      </c>
      <c r="J13" s="162">
        <v>0</v>
      </c>
      <c r="K13" s="162">
        <v>0</v>
      </c>
      <c r="L13" s="162">
        <v>2327.36</v>
      </c>
      <c r="M13" s="162">
        <v>0</v>
      </c>
      <c r="N13" s="162">
        <v>2026.8799999999999</v>
      </c>
      <c r="O13" s="162">
        <v>0</v>
      </c>
      <c r="P13" s="162">
        <v>4088.4499999999994</v>
      </c>
      <c r="Q13" s="162">
        <v>8912.2599999999984</v>
      </c>
      <c r="R13" s="162">
        <v>4779.6200000000008</v>
      </c>
      <c r="S13" s="162">
        <v>0</v>
      </c>
      <c r="T13" s="162">
        <v>4818.7699999999986</v>
      </c>
      <c r="U13" s="162">
        <v>0</v>
      </c>
      <c r="V13" s="162">
        <v>0</v>
      </c>
      <c r="W13" s="162">
        <v>402.63</v>
      </c>
      <c r="X13" s="162">
        <v>62251.280000000006</v>
      </c>
      <c r="Y13" s="162">
        <v>202881.97999999998</v>
      </c>
      <c r="Z13" s="162">
        <v>0</v>
      </c>
      <c r="AA13" s="162">
        <v>1199.5</v>
      </c>
      <c r="AB13" s="162">
        <v>945.35</v>
      </c>
      <c r="AC13" s="162">
        <f t="shared" si="4"/>
        <v>322454.42</v>
      </c>
      <c r="AD13" s="200">
        <v>260.92540000000002</v>
      </c>
      <c r="AE13" s="134">
        <f t="shared" si="5"/>
        <v>0</v>
      </c>
      <c r="AF13" s="134">
        <f t="shared" si="6"/>
        <v>0</v>
      </c>
      <c r="AG13" s="134">
        <f t="shared" si="7"/>
        <v>206.86537037037047</v>
      </c>
      <c r="AH13" s="134">
        <f t="shared" si="8"/>
        <v>0</v>
      </c>
      <c r="AI13" s="134">
        <f t="shared" si="9"/>
        <v>0</v>
      </c>
      <c r="AJ13" s="134">
        <f t="shared" si="10"/>
        <v>0</v>
      </c>
      <c r="AK13" s="134">
        <f t="shared" si="11"/>
        <v>43.099259259259263</v>
      </c>
      <c r="AL13" s="134">
        <f t="shared" si="12"/>
        <v>0</v>
      </c>
      <c r="AM13" s="134">
        <f t="shared" si="13"/>
        <v>37.534814814814816</v>
      </c>
      <c r="AN13" s="134">
        <f t="shared" si="14"/>
        <v>0</v>
      </c>
      <c r="AO13" s="134">
        <f t="shared" si="15"/>
        <v>75.712037037037021</v>
      </c>
      <c r="AP13" s="134">
        <f t="shared" si="16"/>
        <v>165.04185185185182</v>
      </c>
      <c r="AQ13" s="134">
        <f t="shared" si="17"/>
        <v>88.511481481481496</v>
      </c>
      <c r="AR13" s="134">
        <f t="shared" si="18"/>
        <v>0</v>
      </c>
      <c r="AS13" s="134">
        <f t="shared" si="19"/>
        <v>89.236481481481462</v>
      </c>
      <c r="AT13" s="134">
        <f t="shared" si="20"/>
        <v>0</v>
      </c>
      <c r="AU13" s="134">
        <f t="shared" si="21"/>
        <v>0</v>
      </c>
      <c r="AV13" s="134">
        <f t="shared" si="22"/>
        <v>7.4561111111111114</v>
      </c>
      <c r="AW13" s="134">
        <f t="shared" si="23"/>
        <v>1152.8014814814817</v>
      </c>
      <c r="AX13" s="134">
        <f t="shared" si="24"/>
        <v>3757.0737037037034</v>
      </c>
      <c r="AY13" s="134">
        <f t="shared" si="25"/>
        <v>0</v>
      </c>
      <c r="AZ13" s="134">
        <f t="shared" si="26"/>
        <v>22.212962962962962</v>
      </c>
      <c r="BA13" s="134">
        <f t="shared" si="27"/>
        <v>17.506481481481483</v>
      </c>
      <c r="BB13" s="2"/>
      <c r="BC13" s="134">
        <f t="shared" si="28"/>
        <v>83.481799037304455</v>
      </c>
      <c r="BD13" s="134">
        <f t="shared" si="29"/>
        <v>0</v>
      </c>
      <c r="BE13" s="134">
        <f t="shared" si="30"/>
        <v>0</v>
      </c>
      <c r="BF13" s="134">
        <f t="shared" si="31"/>
        <v>56.010479342158071</v>
      </c>
      <c r="BG13" s="134">
        <f t="shared" si="32"/>
        <v>0</v>
      </c>
      <c r="BH13" s="134">
        <f t="shared" si="33"/>
        <v>0</v>
      </c>
      <c r="BI13" s="134">
        <f t="shared" si="34"/>
        <v>0</v>
      </c>
      <c r="BJ13" s="134">
        <f t="shared" si="35"/>
        <v>11.669474528680306</v>
      </c>
      <c r="BK13" s="134">
        <f t="shared" si="36"/>
        <v>0</v>
      </c>
      <c r="BL13" s="134">
        <f t="shared" si="37"/>
        <v>10.162855996791015</v>
      </c>
      <c r="BM13" s="134">
        <f t="shared" si="38"/>
        <v>0</v>
      </c>
      <c r="BN13" s="134">
        <f t="shared" si="39"/>
        <v>20.499649017248291</v>
      </c>
      <c r="BO13" s="134">
        <f t="shared" si="40"/>
        <v>44.686421981548328</v>
      </c>
      <c r="BP13" s="134">
        <f t="shared" si="41"/>
        <v>23.965202567188133</v>
      </c>
      <c r="BQ13" s="134">
        <f t="shared" si="42"/>
        <v>0</v>
      </c>
      <c r="BR13" s="134">
        <f t="shared" si="43"/>
        <v>24.161502206177289</v>
      </c>
      <c r="BS13" s="134">
        <f t="shared" si="44"/>
        <v>0</v>
      </c>
      <c r="BT13" s="134">
        <f t="shared" si="45"/>
        <v>0</v>
      </c>
      <c r="BU13" s="134">
        <f t="shared" si="46"/>
        <v>2.0188026474127558</v>
      </c>
      <c r="BV13" s="134">
        <f t="shared" si="47"/>
        <v>312.13036502206182</v>
      </c>
      <c r="BW13" s="134">
        <f t="shared" si="48"/>
        <v>1017.2582230244684</v>
      </c>
      <c r="BX13" s="134">
        <f t="shared" si="49"/>
        <v>0</v>
      </c>
      <c r="BY13" s="134">
        <f t="shared" si="50"/>
        <v>6.0143401524267954</v>
      </c>
      <c r="BZ13" s="134">
        <f t="shared" si="51"/>
        <v>4.7400220617729643</v>
      </c>
    </row>
    <row r="14" spans="1:78" x14ac:dyDescent="0.25">
      <c r="A14" s="18" t="s">
        <v>136</v>
      </c>
      <c r="B14" s="21" t="s">
        <v>137</v>
      </c>
      <c r="C14" s="22">
        <f t="shared" si="0"/>
        <v>215.63157894736841</v>
      </c>
      <c r="D14" s="159">
        <f t="shared" si="1"/>
        <v>1424.59</v>
      </c>
      <c r="E14" s="162">
        <v>75379.00999999998</v>
      </c>
      <c r="F14" s="162">
        <v>31411.13</v>
      </c>
      <c r="G14" s="162">
        <v>0</v>
      </c>
      <c r="H14" s="162">
        <v>29720.069999999992</v>
      </c>
      <c r="I14" s="162">
        <v>8.15</v>
      </c>
      <c r="J14" s="162">
        <v>33702.049999999996</v>
      </c>
      <c r="K14" s="162">
        <v>0</v>
      </c>
      <c r="L14" s="162">
        <v>12601.519999999997</v>
      </c>
      <c r="M14" s="162">
        <v>0</v>
      </c>
      <c r="N14" s="162">
        <v>11929.81</v>
      </c>
      <c r="O14" s="162">
        <v>0</v>
      </c>
      <c r="P14" s="162">
        <v>20223.820000000014</v>
      </c>
      <c r="Q14" s="162">
        <v>27035.079999999998</v>
      </c>
      <c r="R14" s="162">
        <v>38974.610000000015</v>
      </c>
      <c r="S14" s="162">
        <v>64.63</v>
      </c>
      <c r="T14" s="162">
        <v>9332.6600000000017</v>
      </c>
      <c r="U14" s="162">
        <v>0</v>
      </c>
      <c r="V14" s="162">
        <v>0</v>
      </c>
      <c r="W14" s="162">
        <v>889.1</v>
      </c>
      <c r="X14" s="162">
        <v>428362.34000000008</v>
      </c>
      <c r="Y14" s="162">
        <v>732045.60999999975</v>
      </c>
      <c r="Z14" s="162">
        <v>0</v>
      </c>
      <c r="AA14" s="162">
        <v>4472.93</v>
      </c>
      <c r="AB14" s="162">
        <v>1185.76</v>
      </c>
      <c r="AC14" s="162">
        <f t="shared" si="4"/>
        <v>1457338.2799999998</v>
      </c>
      <c r="AD14" s="200">
        <v>361.84319356055755</v>
      </c>
      <c r="AE14" s="134">
        <f t="shared" si="5"/>
        <v>145.67036123993168</v>
      </c>
      <c r="AF14" s="134">
        <f t="shared" si="6"/>
        <v>0</v>
      </c>
      <c r="AG14" s="134">
        <f t="shared" si="7"/>
        <v>137.82800341713445</v>
      </c>
      <c r="AH14" s="134">
        <f t="shared" si="8"/>
        <v>3.7795948254820605E-2</v>
      </c>
      <c r="AI14" s="134">
        <f t="shared" si="9"/>
        <v>156.29459360507687</v>
      </c>
      <c r="AJ14" s="134">
        <f t="shared" si="10"/>
        <v>0</v>
      </c>
      <c r="AK14" s="134">
        <f t="shared" si="11"/>
        <v>58.440048816206968</v>
      </c>
      <c r="AL14" s="134">
        <f t="shared" si="12"/>
        <v>0</v>
      </c>
      <c r="AM14" s="134">
        <f t="shared" si="13"/>
        <v>55.324967049060291</v>
      </c>
      <c r="AN14" s="134">
        <f t="shared" si="14"/>
        <v>0</v>
      </c>
      <c r="AO14" s="134">
        <f t="shared" si="15"/>
        <v>93.788767390773813</v>
      </c>
      <c r="AP14" s="134">
        <f t="shared" si="16"/>
        <v>125.37625579692458</v>
      </c>
      <c r="AQ14" s="134">
        <f t="shared" si="17"/>
        <v>180.74629973151093</v>
      </c>
      <c r="AR14" s="134">
        <f t="shared" si="18"/>
        <v>0.29972418843055892</v>
      </c>
      <c r="AS14" s="134">
        <f t="shared" si="19"/>
        <v>43.28058091286308</v>
      </c>
      <c r="AT14" s="134">
        <f t="shared" si="20"/>
        <v>0</v>
      </c>
      <c r="AU14" s="134">
        <f t="shared" si="21"/>
        <v>0</v>
      </c>
      <c r="AV14" s="134">
        <f t="shared" si="22"/>
        <v>4.123236514522822</v>
      </c>
      <c r="AW14" s="134">
        <f t="shared" si="23"/>
        <v>1986.5473419575303</v>
      </c>
      <c r="AX14" s="134">
        <f t="shared" si="24"/>
        <v>3394.890551623138</v>
      </c>
      <c r="AY14" s="134">
        <f t="shared" si="25"/>
        <v>0</v>
      </c>
      <c r="AZ14" s="134">
        <f t="shared" si="26"/>
        <v>20.743390285574812</v>
      </c>
      <c r="BA14" s="134">
        <f t="shared" si="27"/>
        <v>5.499009030998292</v>
      </c>
      <c r="BB14" s="2"/>
      <c r="BC14" s="134">
        <f t="shared" si="28"/>
        <v>52.912774903656477</v>
      </c>
      <c r="BD14" s="134">
        <f t="shared" si="29"/>
        <v>22.049242238117635</v>
      </c>
      <c r="BE14" s="134">
        <f t="shared" si="30"/>
        <v>0</v>
      </c>
      <c r="BF14" s="134">
        <f t="shared" si="31"/>
        <v>20.862191928905858</v>
      </c>
      <c r="BG14" s="134">
        <f t="shared" si="32"/>
        <v>5.7209442716851869E-3</v>
      </c>
      <c r="BH14" s="134">
        <f t="shared" si="33"/>
        <v>23.657368084852482</v>
      </c>
      <c r="BI14" s="134">
        <f t="shared" si="34"/>
        <v>0</v>
      </c>
      <c r="BJ14" s="134">
        <f t="shared" si="35"/>
        <v>8.8457170133161096</v>
      </c>
      <c r="BK14" s="134">
        <f t="shared" si="36"/>
        <v>0</v>
      </c>
      <c r="BL14" s="134">
        <f t="shared" si="37"/>
        <v>8.3742059118764001</v>
      </c>
      <c r="BM14" s="134">
        <f t="shared" si="38"/>
        <v>0</v>
      </c>
      <c r="BN14" s="134">
        <f t="shared" si="39"/>
        <v>14.196238917864099</v>
      </c>
      <c r="BO14" s="134">
        <f t="shared" si="40"/>
        <v>18.977446142398865</v>
      </c>
      <c r="BP14" s="134">
        <f t="shared" si="41"/>
        <v>27.358475070020159</v>
      </c>
      <c r="BQ14" s="134">
        <f t="shared" si="42"/>
        <v>4.5367439052639708E-2</v>
      </c>
      <c r="BR14" s="134">
        <f t="shared" si="43"/>
        <v>6.5511199713601824</v>
      </c>
      <c r="BS14" s="134">
        <f t="shared" si="44"/>
        <v>0</v>
      </c>
      <c r="BT14" s="134">
        <f t="shared" si="45"/>
        <v>0</v>
      </c>
      <c r="BU14" s="134">
        <f t="shared" si="46"/>
        <v>0.62410939287795086</v>
      </c>
      <c r="BV14" s="134">
        <f t="shared" si="47"/>
        <v>300.69166567222857</v>
      </c>
      <c r="BW14" s="134">
        <f t="shared" si="48"/>
        <v>513.86406615236649</v>
      </c>
      <c r="BX14" s="134">
        <f t="shared" si="49"/>
        <v>0</v>
      </c>
      <c r="BY14" s="134">
        <f t="shared" si="50"/>
        <v>3.1398016271348252</v>
      </c>
      <c r="BZ14" s="134">
        <f t="shared" si="51"/>
        <v>0.83235176436729164</v>
      </c>
    </row>
    <row r="15" spans="1:78" x14ac:dyDescent="0.25">
      <c r="A15" s="18" t="s">
        <v>142</v>
      </c>
      <c r="B15" s="21" t="s">
        <v>143</v>
      </c>
      <c r="C15" s="22">
        <f t="shared" si="0"/>
        <v>289.66947368421052</v>
      </c>
      <c r="D15" s="159">
        <f t="shared" si="1"/>
        <v>1294.53</v>
      </c>
      <c r="E15" s="162">
        <v>60706.859999999993</v>
      </c>
      <c r="F15" s="162">
        <v>10996.149999999996</v>
      </c>
      <c r="G15" s="162">
        <v>0</v>
      </c>
      <c r="H15" s="162">
        <v>57547.409999999989</v>
      </c>
      <c r="I15" s="162">
        <v>0</v>
      </c>
      <c r="J15" s="162">
        <v>0</v>
      </c>
      <c r="K15" s="162">
        <v>0</v>
      </c>
      <c r="L15" s="162">
        <v>0</v>
      </c>
      <c r="M15" s="162">
        <v>12201.570000000002</v>
      </c>
      <c r="N15" s="162">
        <v>7791.79</v>
      </c>
      <c r="O15" s="162">
        <v>0</v>
      </c>
      <c r="P15" s="162">
        <v>24731.640000000007</v>
      </c>
      <c r="Q15" s="162">
        <v>28542.720000000001</v>
      </c>
      <c r="R15" s="162">
        <v>47088.850000000013</v>
      </c>
      <c r="S15" s="162">
        <v>0</v>
      </c>
      <c r="T15" s="162">
        <v>32.799999999999997</v>
      </c>
      <c r="U15" s="162">
        <v>0</v>
      </c>
      <c r="V15" s="162">
        <v>0</v>
      </c>
      <c r="W15" s="162">
        <v>27816.539999999997</v>
      </c>
      <c r="X15" s="162">
        <v>381615.42999999976</v>
      </c>
      <c r="Y15" s="162">
        <v>744407.57999999984</v>
      </c>
      <c r="Z15" s="162">
        <v>0</v>
      </c>
      <c r="AA15" s="162">
        <v>10554.5</v>
      </c>
      <c r="AB15" s="162">
        <v>0</v>
      </c>
      <c r="AC15" s="162">
        <f t="shared" si="4"/>
        <v>1414033.8399999996</v>
      </c>
      <c r="AD15" s="200">
        <v>173.1020704139701</v>
      </c>
      <c r="AE15" s="134">
        <f t="shared" si="5"/>
        <v>37.961024543399724</v>
      </c>
      <c r="AF15" s="134">
        <f t="shared" si="6"/>
        <v>0</v>
      </c>
      <c r="AG15" s="134">
        <f t="shared" si="7"/>
        <v>198.66577333149212</v>
      </c>
      <c r="AH15" s="134">
        <f t="shared" si="8"/>
        <v>0</v>
      </c>
      <c r="AI15" s="134">
        <f t="shared" si="9"/>
        <v>0</v>
      </c>
      <c r="AJ15" s="134">
        <f t="shared" si="10"/>
        <v>0</v>
      </c>
      <c r="AK15" s="134">
        <f t="shared" si="11"/>
        <v>0</v>
      </c>
      <c r="AL15" s="134">
        <f t="shared" si="12"/>
        <v>42.122388130210119</v>
      </c>
      <c r="AM15" s="134">
        <f t="shared" si="13"/>
        <v>26.898899289934807</v>
      </c>
      <c r="AN15" s="134">
        <f t="shared" si="14"/>
        <v>0</v>
      </c>
      <c r="AO15" s="134">
        <f t="shared" si="15"/>
        <v>85.378827411278223</v>
      </c>
      <c r="AP15" s="134">
        <f t="shared" si="16"/>
        <v>98.535477822272938</v>
      </c>
      <c r="AQ15" s="134">
        <f t="shared" si="17"/>
        <v>162.56062263341892</v>
      </c>
      <c r="AR15" s="134">
        <f t="shared" si="18"/>
        <v>0</v>
      </c>
      <c r="AS15" s="134">
        <f t="shared" si="19"/>
        <v>0.11323250456055177</v>
      </c>
      <c r="AT15" s="134">
        <f t="shared" si="20"/>
        <v>0</v>
      </c>
      <c r="AU15" s="134">
        <f t="shared" si="21"/>
        <v>0</v>
      </c>
      <c r="AV15" s="134">
        <f t="shared" si="22"/>
        <v>96.028551597828368</v>
      </c>
      <c r="AW15" s="134">
        <f t="shared" si="23"/>
        <v>1317.4167962759725</v>
      </c>
      <c r="AX15" s="134">
        <f t="shared" si="24"/>
        <v>2569.8516675993687</v>
      </c>
      <c r="AY15" s="134">
        <f t="shared" si="25"/>
        <v>0</v>
      </c>
      <c r="AZ15" s="134">
        <f t="shared" si="26"/>
        <v>36.436355773912915</v>
      </c>
      <c r="BA15" s="134">
        <f t="shared" si="27"/>
        <v>0</v>
      </c>
      <c r="BB15" s="2"/>
      <c r="BC15" s="134">
        <f t="shared" si="28"/>
        <v>46.894903941971215</v>
      </c>
      <c r="BD15" s="134">
        <f t="shared" si="29"/>
        <v>8.4943184012730466</v>
      </c>
      <c r="BE15" s="134">
        <f t="shared" si="30"/>
        <v>0</v>
      </c>
      <c r="BF15" s="134">
        <f t="shared" si="31"/>
        <v>44.454288429005111</v>
      </c>
      <c r="BG15" s="134">
        <f t="shared" si="32"/>
        <v>0</v>
      </c>
      <c r="BH15" s="134">
        <f t="shared" si="33"/>
        <v>0</v>
      </c>
      <c r="BI15" s="134">
        <f t="shared" si="34"/>
        <v>0</v>
      </c>
      <c r="BJ15" s="134">
        <f t="shared" si="35"/>
        <v>0</v>
      </c>
      <c r="BK15" s="134">
        <f t="shared" si="36"/>
        <v>9.4254826075873108</v>
      </c>
      <c r="BL15" s="134">
        <f t="shared" si="37"/>
        <v>6.0190107606621712</v>
      </c>
      <c r="BM15" s="134">
        <f t="shared" si="38"/>
        <v>0</v>
      </c>
      <c r="BN15" s="134">
        <f t="shared" si="39"/>
        <v>19.104725267085357</v>
      </c>
      <c r="BO15" s="134">
        <f t="shared" si="40"/>
        <v>22.048712660193278</v>
      </c>
      <c r="BP15" s="134">
        <f t="shared" si="41"/>
        <v>36.375248159563711</v>
      </c>
      <c r="BQ15" s="134">
        <f t="shared" si="42"/>
        <v>0</v>
      </c>
      <c r="BR15" s="134">
        <f t="shared" si="43"/>
        <v>2.5337381134465788E-2</v>
      </c>
      <c r="BS15" s="134">
        <f t="shared" si="44"/>
        <v>0</v>
      </c>
      <c r="BT15" s="134">
        <f t="shared" si="45"/>
        <v>0</v>
      </c>
      <c r="BU15" s="134">
        <f t="shared" si="46"/>
        <v>21.487752311649785</v>
      </c>
      <c r="BV15" s="134">
        <f t="shared" si="47"/>
        <v>294.7907194116782</v>
      </c>
      <c r="BW15" s="134">
        <f t="shared" si="48"/>
        <v>575.04081017821125</v>
      </c>
      <c r="BX15" s="134">
        <f t="shared" si="49"/>
        <v>0</v>
      </c>
      <c r="BY15" s="134">
        <f t="shared" si="50"/>
        <v>8.1531521092597323</v>
      </c>
      <c r="BZ15" s="134">
        <f t="shared" si="51"/>
        <v>0</v>
      </c>
    </row>
    <row r="16" spans="1:78" x14ac:dyDescent="0.25">
      <c r="A16" s="18" t="s">
        <v>144</v>
      </c>
      <c r="B16" s="21" t="s">
        <v>145</v>
      </c>
      <c r="C16" s="22">
        <f t="shared" si="0"/>
        <v>121.77368421052631</v>
      </c>
      <c r="D16" s="159">
        <f t="shared" si="1"/>
        <v>1285.57</v>
      </c>
      <c r="E16" s="162">
        <v>35579.910000000018</v>
      </c>
      <c r="F16" s="162">
        <v>0</v>
      </c>
      <c r="G16" s="162">
        <v>0</v>
      </c>
      <c r="H16" s="162">
        <v>14052.470000000007</v>
      </c>
      <c r="I16" s="162">
        <v>0</v>
      </c>
      <c r="J16" s="162">
        <v>22852.43</v>
      </c>
      <c r="K16" s="162">
        <v>0</v>
      </c>
      <c r="L16" s="162">
        <v>10695.87</v>
      </c>
      <c r="M16" s="162">
        <v>0</v>
      </c>
      <c r="N16" s="162">
        <v>12710.830000000002</v>
      </c>
      <c r="O16" s="162">
        <v>0</v>
      </c>
      <c r="P16" s="162">
        <v>6256.4199999999964</v>
      </c>
      <c r="Q16" s="162">
        <v>15461.96</v>
      </c>
      <c r="R16" s="162">
        <v>26764.799999999999</v>
      </c>
      <c r="S16" s="162">
        <v>0</v>
      </c>
      <c r="T16" s="162">
        <v>11191.770000000002</v>
      </c>
      <c r="U16" s="162">
        <v>0</v>
      </c>
      <c r="V16" s="162">
        <v>0</v>
      </c>
      <c r="W16" s="162">
        <v>26360.020000000008</v>
      </c>
      <c r="X16" s="162">
        <v>150129.61999999997</v>
      </c>
      <c r="Y16" s="162">
        <v>297065.49000000011</v>
      </c>
      <c r="Z16" s="162">
        <v>0</v>
      </c>
      <c r="AA16" s="162">
        <v>3771.5</v>
      </c>
      <c r="AB16" s="162">
        <v>9559.99</v>
      </c>
      <c r="AC16" s="162">
        <f t="shared" si="4"/>
        <v>642453.08000000007</v>
      </c>
      <c r="AD16" s="200">
        <v>275.61483443885874</v>
      </c>
      <c r="AE16" s="134">
        <f t="shared" si="5"/>
        <v>0</v>
      </c>
      <c r="AF16" s="134">
        <f t="shared" si="6"/>
        <v>0</v>
      </c>
      <c r="AG16" s="134">
        <f t="shared" si="7"/>
        <v>115.3982495569867</v>
      </c>
      <c r="AH16" s="134">
        <f t="shared" si="8"/>
        <v>0</v>
      </c>
      <c r="AI16" s="134">
        <f t="shared" si="9"/>
        <v>187.66312400051865</v>
      </c>
      <c r="AJ16" s="134">
        <f t="shared" si="10"/>
        <v>0</v>
      </c>
      <c r="AK16" s="134">
        <f t="shared" si="11"/>
        <v>87.834001815274249</v>
      </c>
      <c r="AL16" s="134">
        <f t="shared" si="12"/>
        <v>0</v>
      </c>
      <c r="AM16" s="134">
        <f t="shared" si="13"/>
        <v>104.38076241517916</v>
      </c>
      <c r="AN16" s="134">
        <f t="shared" si="14"/>
        <v>0</v>
      </c>
      <c r="AO16" s="134">
        <f t="shared" si="15"/>
        <v>51.377438734494504</v>
      </c>
      <c r="AP16" s="134">
        <f t="shared" si="16"/>
        <v>126.97291783723041</v>
      </c>
      <c r="AQ16" s="134">
        <f t="shared" si="17"/>
        <v>219.79132990448201</v>
      </c>
      <c r="AR16" s="134">
        <f t="shared" si="18"/>
        <v>0</v>
      </c>
      <c r="AS16" s="134">
        <f t="shared" si="19"/>
        <v>91.906310239011134</v>
      </c>
      <c r="AT16" s="134">
        <f t="shared" si="20"/>
        <v>0</v>
      </c>
      <c r="AU16" s="134">
        <f t="shared" si="21"/>
        <v>0</v>
      </c>
      <c r="AV16" s="134">
        <f t="shared" si="22"/>
        <v>216.46729480918017</v>
      </c>
      <c r="AW16" s="134">
        <f t="shared" si="23"/>
        <v>1232.8576652115657</v>
      </c>
      <c r="AX16" s="134">
        <f t="shared" si="24"/>
        <v>2439.4883995332161</v>
      </c>
      <c r="AY16" s="134">
        <f t="shared" si="25"/>
        <v>0</v>
      </c>
      <c r="AZ16" s="134">
        <f t="shared" si="26"/>
        <v>30.971387820374293</v>
      </c>
      <c r="BA16" s="134">
        <f t="shared" si="27"/>
        <v>78.506206509054763</v>
      </c>
      <c r="BB16" s="2"/>
      <c r="BC16" s="134">
        <f t="shared" si="28"/>
        <v>27.676369236992166</v>
      </c>
      <c r="BD16" s="134">
        <f t="shared" si="29"/>
        <v>0</v>
      </c>
      <c r="BE16" s="134">
        <f t="shared" si="30"/>
        <v>0</v>
      </c>
      <c r="BF16" s="134">
        <f t="shared" si="31"/>
        <v>10.930925581648612</v>
      </c>
      <c r="BG16" s="134">
        <f t="shared" si="32"/>
        <v>0</v>
      </c>
      <c r="BH16" s="134">
        <f t="shared" si="33"/>
        <v>17.776107096463047</v>
      </c>
      <c r="BI16" s="134">
        <f t="shared" si="34"/>
        <v>0</v>
      </c>
      <c r="BJ16" s="134">
        <f t="shared" si="35"/>
        <v>8.3199436825688231</v>
      </c>
      <c r="BK16" s="134">
        <f t="shared" si="36"/>
        <v>0</v>
      </c>
      <c r="BL16" s="134">
        <f t="shared" si="37"/>
        <v>9.8873106870882204</v>
      </c>
      <c r="BM16" s="134">
        <f t="shared" si="38"/>
        <v>0</v>
      </c>
      <c r="BN16" s="134">
        <f t="shared" si="39"/>
        <v>4.8666505907885194</v>
      </c>
      <c r="BO16" s="134">
        <f t="shared" si="40"/>
        <v>12.027318621311947</v>
      </c>
      <c r="BP16" s="134">
        <f t="shared" si="41"/>
        <v>20.819403066344112</v>
      </c>
      <c r="BQ16" s="134">
        <f t="shared" si="42"/>
        <v>0</v>
      </c>
      <c r="BR16" s="134">
        <f t="shared" si="43"/>
        <v>8.7056869715379186</v>
      </c>
      <c r="BS16" s="134">
        <f t="shared" si="44"/>
        <v>0</v>
      </c>
      <c r="BT16" s="134">
        <f t="shared" si="45"/>
        <v>0</v>
      </c>
      <c r="BU16" s="134">
        <f t="shared" si="46"/>
        <v>20.504538842692355</v>
      </c>
      <c r="BV16" s="134">
        <f t="shared" si="47"/>
        <v>116.78058759927501</v>
      </c>
      <c r="BW16" s="134">
        <f t="shared" si="48"/>
        <v>231.07686862636817</v>
      </c>
      <c r="BX16" s="134">
        <f t="shared" si="49"/>
        <v>0</v>
      </c>
      <c r="BY16" s="134">
        <f t="shared" si="50"/>
        <v>2.9337181172553812</v>
      </c>
      <c r="BZ16" s="134">
        <f t="shared" si="51"/>
        <v>7.4363823051253535</v>
      </c>
    </row>
    <row r="17" spans="1:78" x14ac:dyDescent="0.25">
      <c r="A17" s="18" t="s">
        <v>148</v>
      </c>
      <c r="B17" s="21" t="s">
        <v>149</v>
      </c>
      <c r="C17" s="22">
        <f t="shared" si="0"/>
        <v>136.09578947368422</v>
      </c>
      <c r="D17" s="159">
        <f t="shared" si="1"/>
        <v>1162.21</v>
      </c>
      <c r="E17" s="162">
        <v>24814.120000000006</v>
      </c>
      <c r="F17" s="162">
        <v>4850.6599999999989</v>
      </c>
      <c r="G17" s="162">
        <v>0</v>
      </c>
      <c r="H17" s="162">
        <v>0</v>
      </c>
      <c r="I17" s="162">
        <v>0</v>
      </c>
      <c r="J17" s="162">
        <v>0</v>
      </c>
      <c r="K17" s="162">
        <v>0</v>
      </c>
      <c r="L17" s="162">
        <v>11336.17</v>
      </c>
      <c r="M17" s="162">
        <v>22647.290000000005</v>
      </c>
      <c r="N17" s="162">
        <v>15417.800000000001</v>
      </c>
      <c r="O17" s="162">
        <v>0</v>
      </c>
      <c r="P17" s="162">
        <v>22151.769999999997</v>
      </c>
      <c r="Q17" s="162">
        <v>22596.59</v>
      </c>
      <c r="R17" s="162">
        <v>18695.440000000002</v>
      </c>
      <c r="S17" s="162">
        <v>0</v>
      </c>
      <c r="T17" s="162">
        <v>3979.4900000000002</v>
      </c>
      <c r="U17" s="162">
        <v>0</v>
      </c>
      <c r="V17" s="162">
        <v>0</v>
      </c>
      <c r="W17" s="162">
        <v>11867.470000000001</v>
      </c>
      <c r="X17" s="162">
        <v>142898.73000000001</v>
      </c>
      <c r="Y17" s="162">
        <v>381317.50999999989</v>
      </c>
      <c r="Z17" s="162">
        <v>0</v>
      </c>
      <c r="AA17" s="162">
        <v>2328.1999999999998</v>
      </c>
      <c r="AB17" s="162">
        <v>1953.8700000000001</v>
      </c>
      <c r="AC17" s="162">
        <f t="shared" si="4"/>
        <v>686855.10999999987</v>
      </c>
      <c r="AD17" s="200">
        <v>181.72041841622601</v>
      </c>
      <c r="AE17" s="134">
        <f t="shared" si="5"/>
        <v>35.641514103843257</v>
      </c>
      <c r="AF17" s="134">
        <f t="shared" si="6"/>
        <v>0</v>
      </c>
      <c r="AG17" s="134">
        <f t="shared" si="7"/>
        <v>0</v>
      </c>
      <c r="AH17" s="134">
        <f t="shared" si="8"/>
        <v>0</v>
      </c>
      <c r="AI17" s="134">
        <f t="shared" si="9"/>
        <v>0</v>
      </c>
      <c r="AJ17" s="134">
        <f t="shared" si="10"/>
        <v>0</v>
      </c>
      <c r="AK17" s="134">
        <f t="shared" si="11"/>
        <v>83.295523276948899</v>
      </c>
      <c r="AL17" s="134">
        <f t="shared" si="12"/>
        <v>166.40698501829209</v>
      </c>
      <c r="AM17" s="134">
        <f t="shared" si="13"/>
        <v>113.28638497652582</v>
      </c>
      <c r="AN17" s="134">
        <f t="shared" si="14"/>
        <v>0</v>
      </c>
      <c r="AO17" s="134">
        <f t="shared" si="15"/>
        <v>162.76602006326809</v>
      </c>
      <c r="AP17" s="134">
        <f t="shared" si="16"/>
        <v>166.03445328754515</v>
      </c>
      <c r="AQ17" s="134">
        <f t="shared" si="17"/>
        <v>137.36971637623657</v>
      </c>
      <c r="AR17" s="134">
        <f t="shared" si="18"/>
        <v>0</v>
      </c>
      <c r="AS17" s="134">
        <f t="shared" si="19"/>
        <v>29.240360891322673</v>
      </c>
      <c r="AT17" s="134">
        <f t="shared" si="20"/>
        <v>0</v>
      </c>
      <c r="AU17" s="134">
        <f t="shared" si="21"/>
        <v>0</v>
      </c>
      <c r="AV17" s="134">
        <f t="shared" si="22"/>
        <v>87.199391295604485</v>
      </c>
      <c r="AW17" s="134">
        <f t="shared" si="23"/>
        <v>1049.9864143675893</v>
      </c>
      <c r="AX17" s="134">
        <f t="shared" si="24"/>
        <v>2801.8317941697401</v>
      </c>
      <c r="AY17" s="134">
        <f t="shared" si="25"/>
        <v>0</v>
      </c>
      <c r="AZ17" s="134">
        <f t="shared" si="26"/>
        <v>17.107068550788529</v>
      </c>
      <c r="BA17" s="134">
        <f t="shared" si="27"/>
        <v>14.356579344269903</v>
      </c>
      <c r="BB17" s="2"/>
      <c r="BC17" s="134">
        <f t="shared" si="28"/>
        <v>21.350805792412736</v>
      </c>
      <c r="BD17" s="134">
        <f t="shared" si="29"/>
        <v>4.1736519217697303</v>
      </c>
      <c r="BE17" s="134">
        <f t="shared" si="30"/>
        <v>0</v>
      </c>
      <c r="BF17" s="134">
        <f t="shared" si="31"/>
        <v>0</v>
      </c>
      <c r="BG17" s="134">
        <f t="shared" si="32"/>
        <v>0</v>
      </c>
      <c r="BH17" s="134">
        <f t="shared" si="33"/>
        <v>0</v>
      </c>
      <c r="BI17" s="134">
        <f t="shared" si="34"/>
        <v>0</v>
      </c>
      <c r="BJ17" s="134">
        <f t="shared" si="35"/>
        <v>9.7539773362817392</v>
      </c>
      <c r="BK17" s="134">
        <f t="shared" si="36"/>
        <v>19.486400908613764</v>
      </c>
      <c r="BL17" s="134">
        <f t="shared" si="37"/>
        <v>13.265933006943667</v>
      </c>
      <c r="BM17" s="134">
        <f t="shared" si="38"/>
        <v>0</v>
      </c>
      <c r="BN17" s="134">
        <f t="shared" si="39"/>
        <v>19.060040784367711</v>
      </c>
      <c r="BO17" s="134">
        <f t="shared" si="40"/>
        <v>19.442777122895173</v>
      </c>
      <c r="BP17" s="134">
        <f t="shared" si="41"/>
        <v>16.086111804235035</v>
      </c>
      <c r="BQ17" s="134">
        <f t="shared" si="42"/>
        <v>0</v>
      </c>
      <c r="BR17" s="134">
        <f t="shared" si="43"/>
        <v>3.4240713812477952</v>
      </c>
      <c r="BS17" s="134">
        <f t="shared" si="44"/>
        <v>0</v>
      </c>
      <c r="BT17" s="134">
        <f t="shared" si="45"/>
        <v>0</v>
      </c>
      <c r="BU17" s="134">
        <f t="shared" si="46"/>
        <v>10.211123635143391</v>
      </c>
      <c r="BV17" s="134">
        <f t="shared" si="47"/>
        <v>122.9543111830048</v>
      </c>
      <c r="BW17" s="134">
        <f t="shared" si="48"/>
        <v>328.09691019695225</v>
      </c>
      <c r="BX17" s="134">
        <f t="shared" si="49"/>
        <v>0</v>
      </c>
      <c r="BY17" s="134">
        <f t="shared" si="50"/>
        <v>2.0032524242606757</v>
      </c>
      <c r="BZ17" s="134">
        <f t="shared" si="51"/>
        <v>1.6811677751869285</v>
      </c>
    </row>
    <row r="18" spans="1:78" x14ac:dyDescent="0.25">
      <c r="A18" s="18" t="s">
        <v>154</v>
      </c>
      <c r="B18" s="21" t="s">
        <v>155</v>
      </c>
      <c r="C18" s="22">
        <f t="shared" si="0"/>
        <v>214.90631578947369</v>
      </c>
      <c r="D18" s="159">
        <f t="shared" si="1"/>
        <v>1121.78</v>
      </c>
      <c r="E18" s="162">
        <v>58933.76999999999</v>
      </c>
      <c r="F18" s="162">
        <v>0</v>
      </c>
      <c r="G18" s="162">
        <v>0</v>
      </c>
      <c r="H18" s="162">
        <v>23704.94</v>
      </c>
      <c r="I18" s="162">
        <v>0</v>
      </c>
      <c r="J18" s="162">
        <v>19990.910000000007</v>
      </c>
      <c r="K18" s="162">
        <v>0</v>
      </c>
      <c r="L18" s="162">
        <v>8338.56</v>
      </c>
      <c r="M18" s="162">
        <v>0</v>
      </c>
      <c r="N18" s="162">
        <v>13804.57</v>
      </c>
      <c r="O18" s="162">
        <v>0</v>
      </c>
      <c r="P18" s="162">
        <v>17394.18</v>
      </c>
      <c r="Q18" s="162">
        <v>13750.299999999997</v>
      </c>
      <c r="R18" s="162">
        <v>21587.040000000001</v>
      </c>
      <c r="S18" s="162">
        <v>0</v>
      </c>
      <c r="T18" s="162">
        <v>2333.5</v>
      </c>
      <c r="U18" s="162">
        <v>0</v>
      </c>
      <c r="V18" s="162">
        <v>0</v>
      </c>
      <c r="W18" s="162">
        <v>14558</v>
      </c>
      <c r="X18" s="162">
        <v>239591.48999999996</v>
      </c>
      <c r="Y18" s="162">
        <v>572882.41</v>
      </c>
      <c r="Z18" s="162">
        <v>0</v>
      </c>
      <c r="AA18" s="162">
        <v>3706.75</v>
      </c>
      <c r="AB18" s="162">
        <v>6494.5499999999993</v>
      </c>
      <c r="AC18" s="162">
        <f t="shared" si="4"/>
        <v>1017070.97</v>
      </c>
      <c r="AD18" s="200">
        <v>237.26607938745101</v>
      </c>
      <c r="AE18" s="134">
        <f t="shared" si="5"/>
        <v>0</v>
      </c>
      <c r="AF18" s="134">
        <f t="shared" si="6"/>
        <v>0</v>
      </c>
      <c r="AG18" s="134">
        <f t="shared" si="7"/>
        <v>110.30359863049259</v>
      </c>
      <c r="AH18" s="134">
        <f t="shared" si="8"/>
        <v>0</v>
      </c>
      <c r="AI18" s="134">
        <f t="shared" si="9"/>
        <v>93.021509984766951</v>
      </c>
      <c r="AJ18" s="134">
        <f t="shared" si="10"/>
        <v>0</v>
      </c>
      <c r="AK18" s="134">
        <f t="shared" si="11"/>
        <v>38.800907127218224</v>
      </c>
      <c r="AL18" s="134">
        <f t="shared" si="12"/>
        <v>0</v>
      </c>
      <c r="AM18" s="134">
        <f t="shared" si="13"/>
        <v>64.235292244845979</v>
      </c>
      <c r="AN18" s="134">
        <f t="shared" si="14"/>
        <v>0</v>
      </c>
      <c r="AO18" s="134">
        <f t="shared" si="15"/>
        <v>80.938430944205791</v>
      </c>
      <c r="AP18" s="134">
        <f t="shared" si="16"/>
        <v>63.982763603234687</v>
      </c>
      <c r="AQ18" s="134">
        <f t="shared" si="17"/>
        <v>100.44860673684005</v>
      </c>
      <c r="AR18" s="134">
        <f t="shared" si="18"/>
        <v>0</v>
      </c>
      <c r="AS18" s="134">
        <f t="shared" si="19"/>
        <v>10.858219738343758</v>
      </c>
      <c r="AT18" s="134">
        <f t="shared" si="20"/>
        <v>0</v>
      </c>
      <c r="AU18" s="134">
        <f t="shared" si="21"/>
        <v>0</v>
      </c>
      <c r="AV18" s="134">
        <f t="shared" si="22"/>
        <v>67.741145468527293</v>
      </c>
      <c r="AW18" s="134">
        <f t="shared" si="23"/>
        <v>1114.8648150234371</v>
      </c>
      <c r="AX18" s="134">
        <f t="shared" si="24"/>
        <v>2665.7309157968466</v>
      </c>
      <c r="AY18" s="134">
        <f t="shared" si="25"/>
        <v>0</v>
      </c>
      <c r="AZ18" s="134">
        <f t="shared" si="26"/>
        <v>17.24821341980104</v>
      </c>
      <c r="BA18" s="134">
        <f t="shared" si="27"/>
        <v>30.220377545172678</v>
      </c>
      <c r="BB18" s="2"/>
      <c r="BC18" s="134">
        <f t="shared" si="28"/>
        <v>52.535942876499838</v>
      </c>
      <c r="BD18" s="134">
        <f t="shared" si="29"/>
        <v>0</v>
      </c>
      <c r="BE18" s="134">
        <f t="shared" si="30"/>
        <v>0</v>
      </c>
      <c r="BF18" s="134">
        <f t="shared" si="31"/>
        <v>21.131540943857082</v>
      </c>
      <c r="BG18" s="134">
        <f t="shared" si="32"/>
        <v>0</v>
      </c>
      <c r="BH18" s="134">
        <f t="shared" si="33"/>
        <v>17.820704594483775</v>
      </c>
      <c r="BI18" s="134">
        <f t="shared" si="34"/>
        <v>0</v>
      </c>
      <c r="BJ18" s="134">
        <f t="shared" si="35"/>
        <v>7.4333291732781825</v>
      </c>
      <c r="BK18" s="134">
        <f t="shared" si="36"/>
        <v>0</v>
      </c>
      <c r="BL18" s="134">
        <f t="shared" si="37"/>
        <v>12.305951256039508</v>
      </c>
      <c r="BM18" s="134">
        <f t="shared" si="38"/>
        <v>0</v>
      </c>
      <c r="BN18" s="134">
        <f t="shared" si="39"/>
        <v>15.505874592166023</v>
      </c>
      <c r="BO18" s="134">
        <f t="shared" si="40"/>
        <v>12.257572786107792</v>
      </c>
      <c r="BP18" s="134">
        <f t="shared" si="41"/>
        <v>19.243559343186721</v>
      </c>
      <c r="BQ18" s="134">
        <f t="shared" si="42"/>
        <v>0</v>
      </c>
      <c r="BR18" s="134">
        <f t="shared" si="43"/>
        <v>2.0801761486209416</v>
      </c>
      <c r="BS18" s="134">
        <f t="shared" si="44"/>
        <v>0</v>
      </c>
      <c r="BT18" s="134">
        <f t="shared" si="45"/>
        <v>0</v>
      </c>
      <c r="BU18" s="134">
        <f t="shared" si="46"/>
        <v>12.977589188610958</v>
      </c>
      <c r="BV18" s="134">
        <f t="shared" si="47"/>
        <v>213.58153113801276</v>
      </c>
      <c r="BW18" s="134">
        <f t="shared" si="48"/>
        <v>510.69051864001858</v>
      </c>
      <c r="BX18" s="134">
        <f t="shared" si="49"/>
        <v>0</v>
      </c>
      <c r="BY18" s="134">
        <f t="shared" si="50"/>
        <v>3.3043466633386225</v>
      </c>
      <c r="BZ18" s="134">
        <f t="shared" si="51"/>
        <v>5.7895041808554257</v>
      </c>
    </row>
    <row r="19" spans="1:78" x14ac:dyDescent="0.25">
      <c r="A19" s="18" t="s">
        <v>168</v>
      </c>
      <c r="B19" s="21" t="s">
        <v>169</v>
      </c>
      <c r="C19" s="22">
        <f t="shared" si="0"/>
        <v>185</v>
      </c>
      <c r="D19" s="159">
        <f t="shared" si="1"/>
        <v>1115.76</v>
      </c>
      <c r="E19" s="162">
        <v>43070.220000000008</v>
      </c>
      <c r="F19" s="162">
        <v>898.61999999999989</v>
      </c>
      <c r="G19" s="162">
        <v>0</v>
      </c>
      <c r="H19" s="162">
        <v>0</v>
      </c>
      <c r="I19" s="162">
        <v>0</v>
      </c>
      <c r="J19" s="162">
        <v>0</v>
      </c>
      <c r="K19" s="162">
        <v>0</v>
      </c>
      <c r="L19" s="162">
        <v>17286.48</v>
      </c>
      <c r="M19" s="162">
        <v>0</v>
      </c>
      <c r="N19" s="162">
        <v>9132.02</v>
      </c>
      <c r="O19" s="162">
        <v>0</v>
      </c>
      <c r="P19" s="162">
        <v>4163.4199999999983</v>
      </c>
      <c r="Q19" s="162">
        <v>15191.29</v>
      </c>
      <c r="R19" s="162">
        <v>32724.000000000004</v>
      </c>
      <c r="S19" s="162">
        <v>0</v>
      </c>
      <c r="T19" s="162">
        <v>5059.78</v>
      </c>
      <c r="U19" s="162">
        <v>0</v>
      </c>
      <c r="V19" s="162">
        <v>0</v>
      </c>
      <c r="W19" s="162">
        <v>17367.929999999997</v>
      </c>
      <c r="X19" s="162">
        <v>159863.75000000006</v>
      </c>
      <c r="Y19" s="162">
        <v>513425.58999999991</v>
      </c>
      <c r="Z19" s="162">
        <v>0</v>
      </c>
      <c r="AA19" s="162">
        <v>5720</v>
      </c>
      <c r="AB19" s="162">
        <v>1915.8100000000002</v>
      </c>
      <c r="AC19" s="162">
        <f t="shared" si="4"/>
        <v>825818.91</v>
      </c>
      <c r="AD19" s="200">
        <v>235.18000000000006</v>
      </c>
      <c r="AE19" s="134">
        <f t="shared" si="5"/>
        <v>4.8574054054054052</v>
      </c>
      <c r="AF19" s="134">
        <f t="shared" si="6"/>
        <v>0</v>
      </c>
      <c r="AG19" s="134">
        <f t="shared" si="7"/>
        <v>0</v>
      </c>
      <c r="AH19" s="134">
        <f t="shared" si="8"/>
        <v>0</v>
      </c>
      <c r="AI19" s="134">
        <f t="shared" si="9"/>
        <v>0</v>
      </c>
      <c r="AJ19" s="134">
        <f t="shared" si="10"/>
        <v>0</v>
      </c>
      <c r="AK19" s="134">
        <f t="shared" si="11"/>
        <v>93.440432432432431</v>
      </c>
      <c r="AL19" s="134">
        <f t="shared" si="12"/>
        <v>0</v>
      </c>
      <c r="AM19" s="134">
        <f t="shared" si="13"/>
        <v>49.362270270270272</v>
      </c>
      <c r="AN19" s="134">
        <f t="shared" si="14"/>
        <v>0</v>
      </c>
      <c r="AO19" s="134">
        <f t="shared" si="15"/>
        <v>22.504972972972965</v>
      </c>
      <c r="AP19" s="134">
        <f t="shared" si="16"/>
        <v>82.115081081081087</v>
      </c>
      <c r="AQ19" s="134">
        <f t="shared" si="17"/>
        <v>176.88648648648652</v>
      </c>
      <c r="AR19" s="134">
        <f t="shared" si="18"/>
        <v>0</v>
      </c>
      <c r="AS19" s="134">
        <f t="shared" si="19"/>
        <v>27.35016216216216</v>
      </c>
      <c r="AT19" s="134">
        <f t="shared" si="20"/>
        <v>0</v>
      </c>
      <c r="AU19" s="134">
        <f t="shared" si="21"/>
        <v>0</v>
      </c>
      <c r="AV19" s="134">
        <f t="shared" si="22"/>
        <v>93.880702702702678</v>
      </c>
      <c r="AW19" s="134">
        <f t="shared" si="23"/>
        <v>864.12837837837867</v>
      </c>
      <c r="AX19" s="134">
        <f t="shared" si="24"/>
        <v>2775.273459459459</v>
      </c>
      <c r="AY19" s="134">
        <f t="shared" si="25"/>
        <v>0</v>
      </c>
      <c r="AZ19" s="134">
        <f t="shared" si="26"/>
        <v>30.918918918918919</v>
      </c>
      <c r="BA19" s="134">
        <f t="shared" si="27"/>
        <v>10.355729729729731</v>
      </c>
      <c r="BB19" s="2"/>
      <c r="BC19" s="134">
        <f t="shared" si="28"/>
        <v>38.601688535168861</v>
      </c>
      <c r="BD19" s="134">
        <f t="shared" si="29"/>
        <v>0.80538825553882543</v>
      </c>
      <c r="BE19" s="134">
        <f t="shared" si="30"/>
        <v>0</v>
      </c>
      <c r="BF19" s="134">
        <f t="shared" si="31"/>
        <v>0</v>
      </c>
      <c r="BG19" s="134">
        <f t="shared" si="32"/>
        <v>0</v>
      </c>
      <c r="BH19" s="134">
        <f t="shared" si="33"/>
        <v>0</v>
      </c>
      <c r="BI19" s="134">
        <f t="shared" si="34"/>
        <v>0</v>
      </c>
      <c r="BJ19" s="134">
        <f t="shared" si="35"/>
        <v>15.493009249300925</v>
      </c>
      <c r="BK19" s="134">
        <f t="shared" si="36"/>
        <v>0</v>
      </c>
      <c r="BL19" s="134">
        <f t="shared" si="37"/>
        <v>8.1845737434573742</v>
      </c>
      <c r="BM19" s="134">
        <f t="shared" si="38"/>
        <v>0</v>
      </c>
      <c r="BN19" s="134">
        <f t="shared" si="39"/>
        <v>3.7314655481465531</v>
      </c>
      <c r="BO19" s="134">
        <f t="shared" si="40"/>
        <v>13.615195024019503</v>
      </c>
      <c r="BP19" s="134">
        <f t="shared" si="41"/>
        <v>29.328887932888797</v>
      </c>
      <c r="BQ19" s="134">
        <f t="shared" si="42"/>
        <v>0</v>
      </c>
      <c r="BR19" s="134">
        <f t="shared" si="43"/>
        <v>4.534828278482828</v>
      </c>
      <c r="BS19" s="134">
        <f t="shared" si="44"/>
        <v>0</v>
      </c>
      <c r="BT19" s="134">
        <f t="shared" si="45"/>
        <v>0</v>
      </c>
      <c r="BU19" s="134">
        <f t="shared" si="46"/>
        <v>15.56600881910088</v>
      </c>
      <c r="BV19" s="134">
        <f t="shared" si="47"/>
        <v>143.27790026529007</v>
      </c>
      <c r="BW19" s="134">
        <f t="shared" si="48"/>
        <v>460.15773105327304</v>
      </c>
      <c r="BX19" s="134">
        <f t="shared" si="49"/>
        <v>0</v>
      </c>
      <c r="BY19" s="134">
        <f t="shared" si="50"/>
        <v>5.1265505126550517</v>
      </c>
      <c r="BZ19" s="134">
        <f t="shared" si="51"/>
        <v>1.7170448842044885</v>
      </c>
    </row>
    <row r="20" spans="1:78" x14ac:dyDescent="0.25">
      <c r="A20" s="18" t="s">
        <v>190</v>
      </c>
      <c r="B20" s="21" t="s">
        <v>191</v>
      </c>
      <c r="C20" s="22">
        <f t="shared" si="0"/>
        <v>158</v>
      </c>
      <c r="D20" s="159">
        <f t="shared" si="1"/>
        <v>1017.71</v>
      </c>
      <c r="E20" s="162">
        <v>37644.799999999996</v>
      </c>
      <c r="F20" s="162">
        <v>0</v>
      </c>
      <c r="G20" s="162">
        <v>0</v>
      </c>
      <c r="H20" s="162">
        <v>937.91</v>
      </c>
      <c r="I20" s="162">
        <v>0</v>
      </c>
      <c r="J20" s="162">
        <v>0</v>
      </c>
      <c r="K20" s="162">
        <v>0</v>
      </c>
      <c r="L20" s="162">
        <v>0</v>
      </c>
      <c r="M20" s="162">
        <v>0</v>
      </c>
      <c r="N20" s="162">
        <v>10962.340000000002</v>
      </c>
      <c r="O20" s="162">
        <v>0</v>
      </c>
      <c r="P20" s="162">
        <v>11781.270000000006</v>
      </c>
      <c r="Q20" s="162">
        <v>18329.340000000004</v>
      </c>
      <c r="R20" s="162">
        <v>35380.819999999985</v>
      </c>
      <c r="S20" s="162">
        <v>0</v>
      </c>
      <c r="T20" s="162">
        <v>274.94</v>
      </c>
      <c r="U20" s="162">
        <v>0</v>
      </c>
      <c r="V20" s="162">
        <v>0</v>
      </c>
      <c r="W20" s="162">
        <v>38311.280000000006</v>
      </c>
      <c r="X20" s="162">
        <v>217933.8</v>
      </c>
      <c r="Y20" s="162">
        <v>438875.97000000003</v>
      </c>
      <c r="Z20" s="162">
        <v>0</v>
      </c>
      <c r="AA20" s="162">
        <v>3922.93</v>
      </c>
      <c r="AB20" s="162">
        <v>4486.96</v>
      </c>
      <c r="AC20" s="162">
        <f t="shared" si="4"/>
        <v>818842.36</v>
      </c>
      <c r="AD20" s="200">
        <v>242.29794701986759</v>
      </c>
      <c r="AE20" s="134">
        <f t="shared" si="5"/>
        <v>0</v>
      </c>
      <c r="AF20" s="134">
        <f t="shared" si="6"/>
        <v>0</v>
      </c>
      <c r="AG20" s="134">
        <f t="shared" si="7"/>
        <v>5.9361392405063294</v>
      </c>
      <c r="AH20" s="134">
        <f t="shared" si="8"/>
        <v>0</v>
      </c>
      <c r="AI20" s="134">
        <f t="shared" si="9"/>
        <v>0</v>
      </c>
      <c r="AJ20" s="134">
        <f t="shared" si="10"/>
        <v>0</v>
      </c>
      <c r="AK20" s="134">
        <f t="shared" si="11"/>
        <v>0</v>
      </c>
      <c r="AL20" s="134">
        <f t="shared" si="12"/>
        <v>0</v>
      </c>
      <c r="AM20" s="134">
        <f t="shared" si="13"/>
        <v>69.381898734177227</v>
      </c>
      <c r="AN20" s="134">
        <f t="shared" si="14"/>
        <v>0</v>
      </c>
      <c r="AO20" s="134">
        <f t="shared" si="15"/>
        <v>74.56500000000004</v>
      </c>
      <c r="AP20" s="134">
        <f t="shared" si="16"/>
        <v>116.00848101265825</v>
      </c>
      <c r="AQ20" s="134">
        <f t="shared" si="17"/>
        <v>223.92924050632902</v>
      </c>
      <c r="AR20" s="134">
        <f t="shared" si="18"/>
        <v>0</v>
      </c>
      <c r="AS20" s="134">
        <f t="shared" si="19"/>
        <v>1.740126582278481</v>
      </c>
      <c r="AT20" s="134">
        <f t="shared" si="20"/>
        <v>0</v>
      </c>
      <c r="AU20" s="134">
        <f t="shared" si="21"/>
        <v>0</v>
      </c>
      <c r="AV20" s="134">
        <f t="shared" si="22"/>
        <v>242.47645569620258</v>
      </c>
      <c r="AW20" s="134">
        <f t="shared" si="23"/>
        <v>1379.3278481012658</v>
      </c>
      <c r="AX20" s="134">
        <f t="shared" si="24"/>
        <v>2777.696012658228</v>
      </c>
      <c r="AY20" s="134">
        <f t="shared" si="25"/>
        <v>0</v>
      </c>
      <c r="AZ20" s="134">
        <f t="shared" si="26"/>
        <v>24.828670886075948</v>
      </c>
      <c r="BA20" s="134">
        <f t="shared" si="27"/>
        <v>28.398481012658227</v>
      </c>
      <c r="BB20" s="2"/>
      <c r="BC20" s="134">
        <f t="shared" si="28"/>
        <v>36.989712196991277</v>
      </c>
      <c r="BD20" s="134">
        <f t="shared" si="29"/>
        <v>0</v>
      </c>
      <c r="BE20" s="134">
        <f t="shared" si="30"/>
        <v>0</v>
      </c>
      <c r="BF20" s="134">
        <f t="shared" si="31"/>
        <v>0.92158866474732481</v>
      </c>
      <c r="BG20" s="134">
        <f t="shared" si="32"/>
        <v>0</v>
      </c>
      <c r="BH20" s="134">
        <f t="shared" si="33"/>
        <v>0</v>
      </c>
      <c r="BI20" s="134">
        <f t="shared" si="34"/>
        <v>0</v>
      </c>
      <c r="BJ20" s="134">
        <f t="shared" si="35"/>
        <v>0</v>
      </c>
      <c r="BK20" s="134">
        <f t="shared" si="36"/>
        <v>0</v>
      </c>
      <c r="BL20" s="134">
        <f t="shared" si="37"/>
        <v>10.771575399671814</v>
      </c>
      <c r="BM20" s="134">
        <f t="shared" si="38"/>
        <v>0</v>
      </c>
      <c r="BN20" s="134">
        <f t="shared" si="39"/>
        <v>11.576254532234138</v>
      </c>
      <c r="BO20" s="134">
        <f t="shared" si="40"/>
        <v>18.01037623684547</v>
      </c>
      <c r="BP20" s="134">
        <f t="shared" si="41"/>
        <v>34.765129555570823</v>
      </c>
      <c r="BQ20" s="134">
        <f t="shared" si="42"/>
        <v>0</v>
      </c>
      <c r="BR20" s="134">
        <f t="shared" si="43"/>
        <v>0.2701555452928634</v>
      </c>
      <c r="BS20" s="134">
        <f t="shared" si="44"/>
        <v>0</v>
      </c>
      <c r="BT20" s="134">
        <f t="shared" si="45"/>
        <v>0</v>
      </c>
      <c r="BU20" s="134">
        <f t="shared" si="46"/>
        <v>37.644594236079044</v>
      </c>
      <c r="BV20" s="134">
        <f t="shared" si="47"/>
        <v>214.14135657505574</v>
      </c>
      <c r="BW20" s="134">
        <f t="shared" si="48"/>
        <v>431.23873205530066</v>
      </c>
      <c r="BX20" s="134">
        <f t="shared" si="49"/>
        <v>0</v>
      </c>
      <c r="BY20" s="134">
        <f t="shared" si="50"/>
        <v>3.8546639022904361</v>
      </c>
      <c r="BZ20" s="134">
        <f t="shared" si="51"/>
        <v>4.4088787572098145</v>
      </c>
    </row>
    <row r="21" spans="1:78" x14ac:dyDescent="0.25">
      <c r="A21" s="18" t="s">
        <v>192</v>
      </c>
      <c r="B21" s="21" t="s">
        <v>193</v>
      </c>
      <c r="C21" s="22">
        <f t="shared" si="0"/>
        <v>220.72882085020242</v>
      </c>
      <c r="D21" s="159">
        <f t="shared" si="1"/>
        <v>1211.53</v>
      </c>
      <c r="E21" s="162">
        <v>54856.910000000011</v>
      </c>
      <c r="F21" s="162">
        <v>0</v>
      </c>
      <c r="G21" s="162">
        <v>0</v>
      </c>
      <c r="H21" s="162">
        <v>0</v>
      </c>
      <c r="I21" s="162">
        <v>0</v>
      </c>
      <c r="J21" s="162">
        <v>0</v>
      </c>
      <c r="K21" s="162">
        <v>0</v>
      </c>
      <c r="L21" s="162">
        <v>13332.79</v>
      </c>
      <c r="M21" s="162">
        <v>14273.97</v>
      </c>
      <c r="N21" s="162">
        <v>17312.669999999995</v>
      </c>
      <c r="O21" s="162">
        <v>0</v>
      </c>
      <c r="P21" s="162">
        <v>26440.02</v>
      </c>
      <c r="Q21" s="162">
        <v>26146.690000000002</v>
      </c>
      <c r="R21" s="162">
        <v>66814.570000000007</v>
      </c>
      <c r="S21" s="162">
        <v>0</v>
      </c>
      <c r="T21" s="162">
        <v>7921.329999999999</v>
      </c>
      <c r="U21" s="162">
        <v>0</v>
      </c>
      <c r="V21" s="162">
        <v>0</v>
      </c>
      <c r="W21" s="162">
        <v>19376.650000000001</v>
      </c>
      <c r="X21" s="162">
        <v>297989.76000000007</v>
      </c>
      <c r="Y21" s="162">
        <v>554985.51</v>
      </c>
      <c r="Z21" s="162">
        <v>0</v>
      </c>
      <c r="AA21" s="162">
        <v>5240.5</v>
      </c>
      <c r="AB21" s="162">
        <v>3835.56</v>
      </c>
      <c r="AC21" s="162">
        <f t="shared" si="4"/>
        <v>1108526.9300000002</v>
      </c>
      <c r="AD21" s="200">
        <v>217.02314062707975</v>
      </c>
      <c r="AE21" s="134">
        <f t="shared" si="5"/>
        <v>0</v>
      </c>
      <c r="AF21" s="134">
        <f t="shared" si="6"/>
        <v>0</v>
      </c>
      <c r="AG21" s="134">
        <f t="shared" si="7"/>
        <v>0</v>
      </c>
      <c r="AH21" s="134">
        <f t="shared" si="8"/>
        <v>0</v>
      </c>
      <c r="AI21" s="134">
        <f t="shared" si="9"/>
        <v>0</v>
      </c>
      <c r="AJ21" s="134">
        <f t="shared" si="10"/>
        <v>0</v>
      </c>
      <c r="AK21" s="134">
        <f t="shared" si="11"/>
        <v>60.403484912594614</v>
      </c>
      <c r="AL21" s="134">
        <f t="shared" si="12"/>
        <v>64.667450063927205</v>
      </c>
      <c r="AM21" s="134">
        <f t="shared" si="13"/>
        <v>78.434116275867908</v>
      </c>
      <c r="AN21" s="134">
        <f t="shared" si="14"/>
        <v>0</v>
      </c>
      <c r="AO21" s="134">
        <f t="shared" si="15"/>
        <v>119.78508242901145</v>
      </c>
      <c r="AP21" s="134">
        <f t="shared" si="16"/>
        <v>118.45616670849</v>
      </c>
      <c r="AQ21" s="134">
        <f t="shared" si="17"/>
        <v>302.69980033710101</v>
      </c>
      <c r="AR21" s="134">
        <f t="shared" si="18"/>
        <v>0</v>
      </c>
      <c r="AS21" s="134">
        <f t="shared" si="19"/>
        <v>35.887157687376984</v>
      </c>
      <c r="AT21" s="134">
        <f t="shared" si="20"/>
        <v>0</v>
      </c>
      <c r="AU21" s="134">
        <f t="shared" si="21"/>
        <v>0</v>
      </c>
      <c r="AV21" s="134">
        <f t="shared" si="22"/>
        <v>87.784866178168741</v>
      </c>
      <c r="AW21" s="134">
        <f t="shared" si="23"/>
        <v>1350.0265115004206</v>
      </c>
      <c r="AX21" s="134">
        <f t="shared" si="24"/>
        <v>2514.3318750234289</v>
      </c>
      <c r="AY21" s="134">
        <f t="shared" si="25"/>
        <v>0</v>
      </c>
      <c r="AZ21" s="134">
        <f t="shared" si="26"/>
        <v>23.74180217977273</v>
      </c>
      <c r="BA21" s="134">
        <f t="shared" si="27"/>
        <v>17.376797398845355</v>
      </c>
      <c r="BB21" s="2"/>
      <c r="BC21" s="134">
        <f t="shared" si="28"/>
        <v>45.279035599613721</v>
      </c>
      <c r="BD21" s="134">
        <f t="shared" si="29"/>
        <v>0</v>
      </c>
      <c r="BE21" s="134">
        <f t="shared" si="30"/>
        <v>0</v>
      </c>
      <c r="BF21" s="134">
        <f t="shared" si="31"/>
        <v>0</v>
      </c>
      <c r="BG21" s="134">
        <f t="shared" si="32"/>
        <v>0</v>
      </c>
      <c r="BH21" s="134">
        <f t="shared" si="33"/>
        <v>0</v>
      </c>
      <c r="BI21" s="134">
        <f t="shared" si="34"/>
        <v>0</v>
      </c>
      <c r="BJ21" s="134">
        <f t="shared" si="35"/>
        <v>11.004919399437076</v>
      </c>
      <c r="BK21" s="134">
        <f t="shared" si="36"/>
        <v>11.781771809199936</v>
      </c>
      <c r="BL21" s="134">
        <f t="shared" si="37"/>
        <v>14.289922659777302</v>
      </c>
      <c r="BM21" s="134">
        <f t="shared" si="38"/>
        <v>0</v>
      </c>
      <c r="BN21" s="134">
        <f t="shared" si="39"/>
        <v>21.82366099064819</v>
      </c>
      <c r="BO21" s="134">
        <f t="shared" si="40"/>
        <v>21.581545648890248</v>
      </c>
      <c r="BP21" s="134">
        <f t="shared" si="41"/>
        <v>55.148919135308255</v>
      </c>
      <c r="BQ21" s="134">
        <f t="shared" si="42"/>
        <v>0</v>
      </c>
      <c r="BR21" s="134">
        <f t="shared" si="43"/>
        <v>6.5382862991424062</v>
      </c>
      <c r="BS21" s="134">
        <f t="shared" si="44"/>
        <v>0</v>
      </c>
      <c r="BT21" s="134">
        <f t="shared" si="45"/>
        <v>0</v>
      </c>
      <c r="BU21" s="134">
        <f t="shared" si="46"/>
        <v>15.993537097719415</v>
      </c>
      <c r="BV21" s="134">
        <f t="shared" si="47"/>
        <v>245.96151973124898</v>
      </c>
      <c r="BW21" s="134">
        <f t="shared" si="48"/>
        <v>458.0864774293662</v>
      </c>
      <c r="BX21" s="134">
        <f t="shared" si="49"/>
        <v>0</v>
      </c>
      <c r="BY21" s="134">
        <f t="shared" si="50"/>
        <v>4.3255222734888941</v>
      </c>
      <c r="BZ21" s="134">
        <f t="shared" si="51"/>
        <v>3.1658811585350755</v>
      </c>
    </row>
    <row r="22" spans="1:78" x14ac:dyDescent="0.25">
      <c r="A22" s="18" t="s">
        <v>204</v>
      </c>
      <c r="B22" s="21" t="s">
        <v>205</v>
      </c>
      <c r="C22" s="22">
        <f t="shared" si="0"/>
        <v>160</v>
      </c>
      <c r="D22" s="159">
        <f t="shared" si="1"/>
        <v>663.62</v>
      </c>
      <c r="E22" s="162">
        <v>41845.569999999992</v>
      </c>
      <c r="F22" s="162">
        <v>0</v>
      </c>
      <c r="G22" s="162">
        <v>0</v>
      </c>
      <c r="H22" s="162">
        <v>15591.720000000007</v>
      </c>
      <c r="I22" s="162">
        <v>0</v>
      </c>
      <c r="J22" s="162">
        <v>12134.579999999996</v>
      </c>
      <c r="K22" s="162">
        <v>0</v>
      </c>
      <c r="L22" s="162">
        <v>4480.6900000000005</v>
      </c>
      <c r="M22" s="162">
        <v>0</v>
      </c>
      <c r="N22" s="162">
        <v>4997.08</v>
      </c>
      <c r="O22" s="162">
        <v>0</v>
      </c>
      <c r="P22" s="162">
        <v>14913.189999999995</v>
      </c>
      <c r="Q22" s="162">
        <v>29711.469999999998</v>
      </c>
      <c r="R22" s="162">
        <v>53453.19999999999</v>
      </c>
      <c r="S22" s="162">
        <v>0</v>
      </c>
      <c r="T22" s="162">
        <v>4485.6000000000004</v>
      </c>
      <c r="U22" s="162">
        <v>0</v>
      </c>
      <c r="V22" s="162">
        <v>0</v>
      </c>
      <c r="W22" s="162">
        <v>13776.49</v>
      </c>
      <c r="X22" s="162">
        <v>284891.73</v>
      </c>
      <c r="Y22" s="162">
        <v>460430.17999999982</v>
      </c>
      <c r="Z22" s="162">
        <v>0</v>
      </c>
      <c r="AA22" s="162">
        <v>4568.5</v>
      </c>
      <c r="AB22" s="162">
        <v>613.62</v>
      </c>
      <c r="AC22" s="162">
        <f t="shared" si="4"/>
        <v>945893.61999999976</v>
      </c>
      <c r="AD22" s="200">
        <v>219.35532934131729</v>
      </c>
      <c r="AE22" s="134">
        <f t="shared" si="5"/>
        <v>0</v>
      </c>
      <c r="AF22" s="134">
        <f t="shared" si="6"/>
        <v>0</v>
      </c>
      <c r="AG22" s="134">
        <f t="shared" si="7"/>
        <v>97.448250000000044</v>
      </c>
      <c r="AH22" s="134">
        <f t="shared" si="8"/>
        <v>0</v>
      </c>
      <c r="AI22" s="134">
        <f t="shared" si="9"/>
        <v>75.841124999999977</v>
      </c>
      <c r="AJ22" s="134">
        <f t="shared" si="10"/>
        <v>0</v>
      </c>
      <c r="AK22" s="134">
        <f t="shared" si="11"/>
        <v>28.004312500000005</v>
      </c>
      <c r="AL22" s="134">
        <f t="shared" si="12"/>
        <v>0</v>
      </c>
      <c r="AM22" s="134">
        <f t="shared" si="13"/>
        <v>31.231749999999998</v>
      </c>
      <c r="AN22" s="134">
        <f t="shared" si="14"/>
        <v>0</v>
      </c>
      <c r="AO22" s="134">
        <f t="shared" si="15"/>
        <v>93.207437499999969</v>
      </c>
      <c r="AP22" s="134">
        <f t="shared" si="16"/>
        <v>185.6966875</v>
      </c>
      <c r="AQ22" s="134">
        <f t="shared" si="17"/>
        <v>334.08249999999992</v>
      </c>
      <c r="AR22" s="134">
        <f t="shared" si="18"/>
        <v>0</v>
      </c>
      <c r="AS22" s="134">
        <f t="shared" si="19"/>
        <v>28.035000000000004</v>
      </c>
      <c r="AT22" s="134">
        <f t="shared" si="20"/>
        <v>0</v>
      </c>
      <c r="AU22" s="134">
        <f t="shared" si="21"/>
        <v>0</v>
      </c>
      <c r="AV22" s="134">
        <f t="shared" si="22"/>
        <v>86.103062499999993</v>
      </c>
      <c r="AW22" s="134">
        <f t="shared" si="23"/>
        <v>1780.5733124999999</v>
      </c>
      <c r="AX22" s="134">
        <f t="shared" si="24"/>
        <v>2877.6886249999989</v>
      </c>
      <c r="AY22" s="134">
        <f t="shared" si="25"/>
        <v>0</v>
      </c>
      <c r="AZ22" s="134">
        <f t="shared" si="26"/>
        <v>28.553125000000001</v>
      </c>
      <c r="BA22" s="134">
        <f t="shared" si="27"/>
        <v>3.8351250000000001</v>
      </c>
      <c r="BB22" s="2"/>
      <c r="BC22" s="134">
        <f t="shared" si="28"/>
        <v>63.056523311533695</v>
      </c>
      <c r="BD22" s="134">
        <f t="shared" si="29"/>
        <v>0</v>
      </c>
      <c r="BE22" s="134">
        <f t="shared" si="30"/>
        <v>0</v>
      </c>
      <c r="BF22" s="134">
        <f t="shared" si="31"/>
        <v>23.49495193032158</v>
      </c>
      <c r="BG22" s="134">
        <f t="shared" si="32"/>
        <v>0</v>
      </c>
      <c r="BH22" s="134">
        <f t="shared" si="33"/>
        <v>18.285434435369634</v>
      </c>
      <c r="BI22" s="134">
        <f t="shared" si="34"/>
        <v>0</v>
      </c>
      <c r="BJ22" s="134">
        <f t="shared" si="35"/>
        <v>6.7518911425213233</v>
      </c>
      <c r="BK22" s="134">
        <f t="shared" si="36"/>
        <v>0</v>
      </c>
      <c r="BL22" s="134">
        <f t="shared" si="37"/>
        <v>7.5300322473704826</v>
      </c>
      <c r="BM22" s="134">
        <f t="shared" si="38"/>
        <v>0</v>
      </c>
      <c r="BN22" s="134">
        <f t="shared" si="39"/>
        <v>22.47248425303637</v>
      </c>
      <c r="BO22" s="134">
        <f t="shared" si="40"/>
        <v>44.771812181670228</v>
      </c>
      <c r="BP22" s="134">
        <f t="shared" si="41"/>
        <v>80.547903920918586</v>
      </c>
      <c r="BQ22" s="134">
        <f t="shared" si="42"/>
        <v>0</v>
      </c>
      <c r="BR22" s="134">
        <f t="shared" si="43"/>
        <v>6.7592899550947836</v>
      </c>
      <c r="BS22" s="134">
        <f t="shared" si="44"/>
        <v>0</v>
      </c>
      <c r="BT22" s="134">
        <f t="shared" si="45"/>
        <v>0</v>
      </c>
      <c r="BU22" s="134">
        <f t="shared" si="46"/>
        <v>20.75960640125373</v>
      </c>
      <c r="BV22" s="134">
        <f t="shared" si="47"/>
        <v>429.29949368614564</v>
      </c>
      <c r="BW22" s="134">
        <f t="shared" si="48"/>
        <v>693.81600916186949</v>
      </c>
      <c r="BX22" s="134">
        <f t="shared" si="49"/>
        <v>0</v>
      </c>
      <c r="BY22" s="134">
        <f t="shared" si="50"/>
        <v>6.8842108435550466</v>
      </c>
      <c r="BZ22" s="134">
        <f t="shared" si="51"/>
        <v>0.92465567644133695</v>
      </c>
    </row>
    <row r="23" spans="1:78" x14ac:dyDescent="0.25">
      <c r="A23" s="18" t="s">
        <v>212</v>
      </c>
      <c r="B23" s="21" t="s">
        <v>213</v>
      </c>
      <c r="C23" s="22">
        <f t="shared" si="0"/>
        <v>116.44736842105263</v>
      </c>
      <c r="D23" s="159">
        <f t="shared" si="1"/>
        <v>982.1</v>
      </c>
      <c r="E23" s="162">
        <v>54302.69</v>
      </c>
      <c r="F23" s="162">
        <v>0</v>
      </c>
      <c r="G23" s="162">
        <v>0</v>
      </c>
      <c r="H23" s="162">
        <v>0</v>
      </c>
      <c r="I23" s="162">
        <v>0</v>
      </c>
      <c r="J23" s="162">
        <v>0</v>
      </c>
      <c r="K23" s="162">
        <v>0</v>
      </c>
      <c r="L23" s="162">
        <v>9967.159999999998</v>
      </c>
      <c r="M23" s="162">
        <v>0</v>
      </c>
      <c r="N23" s="162">
        <v>17905.900000000001</v>
      </c>
      <c r="O23" s="162">
        <v>0</v>
      </c>
      <c r="P23" s="162">
        <v>16407.46000000001</v>
      </c>
      <c r="Q23" s="162">
        <v>16894.02</v>
      </c>
      <c r="R23" s="162">
        <v>32251.71999999999</v>
      </c>
      <c r="S23" s="162">
        <v>0</v>
      </c>
      <c r="T23" s="162">
        <v>1596.4</v>
      </c>
      <c r="U23" s="162">
        <v>0</v>
      </c>
      <c r="V23" s="162">
        <v>0</v>
      </c>
      <c r="W23" s="162">
        <v>22531.410000000007</v>
      </c>
      <c r="X23" s="162">
        <v>228828.2000000001</v>
      </c>
      <c r="Y23" s="162">
        <v>400447.86</v>
      </c>
      <c r="Z23" s="162">
        <v>0</v>
      </c>
      <c r="AA23" s="162">
        <v>3508.41</v>
      </c>
      <c r="AB23" s="162">
        <v>3128.24</v>
      </c>
      <c r="AC23" s="162">
        <f t="shared" si="4"/>
        <v>807769.47000000009</v>
      </c>
      <c r="AD23" s="200">
        <v>443.55133646551059</v>
      </c>
      <c r="AE23" s="134">
        <f t="shared" si="5"/>
        <v>0</v>
      </c>
      <c r="AF23" s="134">
        <f t="shared" si="6"/>
        <v>0</v>
      </c>
      <c r="AG23" s="134">
        <f t="shared" si="7"/>
        <v>0</v>
      </c>
      <c r="AH23" s="134">
        <f t="shared" si="8"/>
        <v>0</v>
      </c>
      <c r="AI23" s="134">
        <f t="shared" si="9"/>
        <v>0</v>
      </c>
      <c r="AJ23" s="134">
        <f t="shared" si="10"/>
        <v>0</v>
      </c>
      <c r="AK23" s="134">
        <f t="shared" si="11"/>
        <v>85.593690395480209</v>
      </c>
      <c r="AL23" s="134">
        <f t="shared" si="12"/>
        <v>0</v>
      </c>
      <c r="AM23" s="134">
        <f t="shared" si="13"/>
        <v>153.76818079096046</v>
      </c>
      <c r="AN23" s="134">
        <f t="shared" si="14"/>
        <v>0</v>
      </c>
      <c r="AO23" s="134">
        <f t="shared" si="15"/>
        <v>140.90022146892665</v>
      </c>
      <c r="AP23" s="134">
        <f t="shared" si="16"/>
        <v>145.07858983050849</v>
      </c>
      <c r="AQ23" s="134">
        <f t="shared" si="17"/>
        <v>276.96392316384174</v>
      </c>
      <c r="AR23" s="134">
        <f t="shared" si="18"/>
        <v>0</v>
      </c>
      <c r="AS23" s="134">
        <f t="shared" si="19"/>
        <v>13.709197740112995</v>
      </c>
      <c r="AT23" s="134">
        <f t="shared" si="20"/>
        <v>0</v>
      </c>
      <c r="AU23" s="134">
        <f t="shared" si="21"/>
        <v>0</v>
      </c>
      <c r="AV23" s="134">
        <f t="shared" si="22"/>
        <v>193.49007457627124</v>
      </c>
      <c r="AW23" s="134">
        <f t="shared" si="23"/>
        <v>1965.0783276836166</v>
      </c>
      <c r="AX23" s="134">
        <f t="shared" si="24"/>
        <v>3438.8742779661015</v>
      </c>
      <c r="AY23" s="134">
        <f t="shared" si="25"/>
        <v>0</v>
      </c>
      <c r="AZ23" s="134">
        <f t="shared" si="26"/>
        <v>30.128718644067796</v>
      </c>
      <c r="BA23" s="134">
        <f t="shared" si="27"/>
        <v>26.863981920903953</v>
      </c>
      <c r="BB23" s="2"/>
      <c r="BC23" s="134">
        <f t="shared" si="28"/>
        <v>55.292424396700945</v>
      </c>
      <c r="BD23" s="134">
        <f t="shared" si="29"/>
        <v>0</v>
      </c>
      <c r="BE23" s="134">
        <f t="shared" si="30"/>
        <v>0</v>
      </c>
      <c r="BF23" s="134">
        <f t="shared" si="31"/>
        <v>0</v>
      </c>
      <c r="BG23" s="134">
        <f t="shared" si="32"/>
        <v>0</v>
      </c>
      <c r="BH23" s="134">
        <f t="shared" si="33"/>
        <v>0</v>
      </c>
      <c r="BI23" s="134">
        <f t="shared" si="34"/>
        <v>0</v>
      </c>
      <c r="BJ23" s="134">
        <f t="shared" si="35"/>
        <v>10.148823948681395</v>
      </c>
      <c r="BK23" s="134">
        <f t="shared" si="36"/>
        <v>0</v>
      </c>
      <c r="BL23" s="134">
        <f t="shared" si="37"/>
        <v>18.23225740759597</v>
      </c>
      <c r="BM23" s="134">
        <f t="shared" si="38"/>
        <v>0</v>
      </c>
      <c r="BN23" s="134">
        <f t="shared" si="39"/>
        <v>16.706506465736698</v>
      </c>
      <c r="BO23" s="134">
        <f t="shared" si="40"/>
        <v>17.20193462987476</v>
      </c>
      <c r="BP23" s="134">
        <f t="shared" si="41"/>
        <v>32.839547907545047</v>
      </c>
      <c r="BQ23" s="134">
        <f t="shared" si="42"/>
        <v>0</v>
      </c>
      <c r="BR23" s="134">
        <f t="shared" si="43"/>
        <v>1.625496385296813</v>
      </c>
      <c r="BS23" s="134">
        <f t="shared" si="44"/>
        <v>0</v>
      </c>
      <c r="BT23" s="134">
        <f t="shared" si="45"/>
        <v>0</v>
      </c>
      <c r="BU23" s="134">
        <f t="shared" si="46"/>
        <v>22.942073108644749</v>
      </c>
      <c r="BV23" s="134">
        <f t="shared" si="47"/>
        <v>232.99887995112525</v>
      </c>
      <c r="BW23" s="134">
        <f t="shared" si="48"/>
        <v>407.74652275735667</v>
      </c>
      <c r="BX23" s="134">
        <f t="shared" si="49"/>
        <v>0</v>
      </c>
      <c r="BY23" s="134">
        <f t="shared" si="50"/>
        <v>3.5723551573159553</v>
      </c>
      <c r="BZ23" s="134">
        <f t="shared" si="51"/>
        <v>3.1852560839018427</v>
      </c>
    </row>
    <row r="24" spans="1:78" x14ac:dyDescent="0.25">
      <c r="A24" s="18" t="s">
        <v>222</v>
      </c>
      <c r="B24" s="21" t="s">
        <v>223</v>
      </c>
      <c r="C24" s="22">
        <f t="shared" si="0"/>
        <v>243.04210526315791</v>
      </c>
      <c r="D24" s="159">
        <f t="shared" si="1"/>
        <v>1327.06</v>
      </c>
      <c r="E24" s="162">
        <v>55509.590000000018</v>
      </c>
      <c r="F24" s="162">
        <v>0</v>
      </c>
      <c r="G24" s="162">
        <v>0</v>
      </c>
      <c r="H24" s="162">
        <v>18050.910000000007</v>
      </c>
      <c r="I24" s="162">
        <v>0</v>
      </c>
      <c r="J24" s="162">
        <v>0</v>
      </c>
      <c r="K24" s="162">
        <v>0</v>
      </c>
      <c r="L24" s="162">
        <v>13216.859999999999</v>
      </c>
      <c r="M24" s="162">
        <v>0</v>
      </c>
      <c r="N24" s="162">
        <v>22019.82</v>
      </c>
      <c r="O24" s="162">
        <v>0</v>
      </c>
      <c r="P24" s="162">
        <v>33385.690000000017</v>
      </c>
      <c r="Q24" s="162">
        <v>8313.2900000000009</v>
      </c>
      <c r="R24" s="162">
        <v>41559.039999999994</v>
      </c>
      <c r="S24" s="162">
        <v>0</v>
      </c>
      <c r="T24" s="162">
        <v>6231.01</v>
      </c>
      <c r="U24" s="162">
        <v>0</v>
      </c>
      <c r="V24" s="162">
        <v>0</v>
      </c>
      <c r="W24" s="162">
        <v>6171.3200000000015</v>
      </c>
      <c r="X24" s="162">
        <v>320131.21000000008</v>
      </c>
      <c r="Y24" s="162">
        <v>738635.56</v>
      </c>
      <c r="Z24" s="162">
        <v>0</v>
      </c>
      <c r="AA24" s="162">
        <v>4091.5</v>
      </c>
      <c r="AB24" s="162">
        <v>8932.9500000000007</v>
      </c>
      <c r="AC24" s="162">
        <f t="shared" si="4"/>
        <v>1276248.7500000002</v>
      </c>
      <c r="AD24" s="200">
        <v>177.14042023289284</v>
      </c>
      <c r="AE24" s="134">
        <f t="shared" si="5"/>
        <v>0</v>
      </c>
      <c r="AF24" s="134">
        <f t="shared" si="6"/>
        <v>0</v>
      </c>
      <c r="AG24" s="134">
        <f t="shared" si="7"/>
        <v>74.270711161159014</v>
      </c>
      <c r="AH24" s="134">
        <f t="shared" si="8"/>
        <v>0</v>
      </c>
      <c r="AI24" s="134">
        <f t="shared" si="9"/>
        <v>0</v>
      </c>
      <c r="AJ24" s="134">
        <f t="shared" si="10"/>
        <v>0</v>
      </c>
      <c r="AK24" s="134">
        <f t="shared" si="11"/>
        <v>54.380947637403082</v>
      </c>
      <c r="AL24" s="134">
        <f t="shared" si="12"/>
        <v>0</v>
      </c>
      <c r="AM24" s="134">
        <f t="shared" si="13"/>
        <v>90.600844558014629</v>
      </c>
      <c r="AN24" s="134">
        <f t="shared" si="14"/>
        <v>0</v>
      </c>
      <c r="AO24" s="134">
        <f t="shared" si="15"/>
        <v>137.36586902854179</v>
      </c>
      <c r="AP24" s="134">
        <f t="shared" si="16"/>
        <v>34.205143141755819</v>
      </c>
      <c r="AQ24" s="134">
        <f t="shared" si="17"/>
        <v>170.99522716445057</v>
      </c>
      <c r="AR24" s="134">
        <f t="shared" si="18"/>
        <v>0</v>
      </c>
      <c r="AS24" s="134">
        <f t="shared" si="19"/>
        <v>25.637574169517951</v>
      </c>
      <c r="AT24" s="134">
        <f t="shared" si="20"/>
        <v>0</v>
      </c>
      <c r="AU24" s="134">
        <f t="shared" si="21"/>
        <v>0</v>
      </c>
      <c r="AV24" s="134">
        <f t="shared" si="22"/>
        <v>25.391978864394304</v>
      </c>
      <c r="AW24" s="134">
        <f t="shared" si="23"/>
        <v>1317.1841547923257</v>
      </c>
      <c r="AX24" s="134">
        <f t="shared" si="24"/>
        <v>3039.125912772316</v>
      </c>
      <c r="AY24" s="134">
        <f t="shared" si="25"/>
        <v>0</v>
      </c>
      <c r="AZ24" s="134">
        <f t="shared" si="26"/>
        <v>16.834531595131882</v>
      </c>
      <c r="BA24" s="134">
        <f t="shared" si="27"/>
        <v>36.754742518082203</v>
      </c>
      <c r="BB24" s="2"/>
      <c r="BC24" s="134">
        <f t="shared" si="28"/>
        <v>41.828997935285535</v>
      </c>
      <c r="BD24" s="134">
        <f t="shared" si="29"/>
        <v>0</v>
      </c>
      <c r="BE24" s="134">
        <f t="shared" si="30"/>
        <v>0</v>
      </c>
      <c r="BF24" s="134">
        <f t="shared" si="31"/>
        <v>13.602180760478054</v>
      </c>
      <c r="BG24" s="134">
        <f t="shared" si="32"/>
        <v>0</v>
      </c>
      <c r="BH24" s="134">
        <f t="shared" si="33"/>
        <v>0</v>
      </c>
      <c r="BI24" s="134">
        <f t="shared" si="34"/>
        <v>0</v>
      </c>
      <c r="BJ24" s="134">
        <f t="shared" si="35"/>
        <v>9.9595044685244076</v>
      </c>
      <c r="BK24" s="134">
        <f t="shared" si="36"/>
        <v>0</v>
      </c>
      <c r="BL24" s="134">
        <f t="shared" si="37"/>
        <v>16.592934758036563</v>
      </c>
      <c r="BM24" s="134">
        <f t="shared" si="38"/>
        <v>0</v>
      </c>
      <c r="BN24" s="134">
        <f t="shared" si="39"/>
        <v>25.157634168764048</v>
      </c>
      <c r="BO24" s="134">
        <f t="shared" si="40"/>
        <v>6.2644416981899846</v>
      </c>
      <c r="BP24" s="134">
        <f t="shared" si="41"/>
        <v>31.316624719304322</v>
      </c>
      <c r="BQ24" s="134">
        <f t="shared" si="42"/>
        <v>0</v>
      </c>
      <c r="BR24" s="134">
        <f t="shared" si="43"/>
        <v>4.6953491175983002</v>
      </c>
      <c r="BS24" s="134">
        <f t="shared" si="44"/>
        <v>0</v>
      </c>
      <c r="BT24" s="134">
        <f t="shared" si="45"/>
        <v>0</v>
      </c>
      <c r="BU24" s="134">
        <f t="shared" si="46"/>
        <v>4.6503699908067473</v>
      </c>
      <c r="BV24" s="134">
        <f t="shared" si="47"/>
        <v>241.23341069733101</v>
      </c>
      <c r="BW24" s="134">
        <f t="shared" si="48"/>
        <v>556.59545159977699</v>
      </c>
      <c r="BX24" s="134">
        <f t="shared" si="49"/>
        <v>0</v>
      </c>
      <c r="BY24" s="134">
        <f t="shared" si="50"/>
        <v>3.0831311319759469</v>
      </c>
      <c r="BZ24" s="134">
        <f t="shared" si="51"/>
        <v>6.7313836601208692</v>
      </c>
    </row>
    <row r="25" spans="1:78" x14ac:dyDescent="0.25">
      <c r="A25" s="18" t="s">
        <v>228</v>
      </c>
      <c r="B25" s="21" t="s">
        <v>229</v>
      </c>
      <c r="C25" s="22">
        <f t="shared" si="0"/>
        <v>169.79473684210527</v>
      </c>
      <c r="D25" s="159">
        <f t="shared" si="1"/>
        <v>768.69</v>
      </c>
      <c r="E25" s="162">
        <v>47575.109999999986</v>
      </c>
      <c r="F25" s="162">
        <v>0</v>
      </c>
      <c r="G25" s="162">
        <v>0</v>
      </c>
      <c r="H25" s="162">
        <v>0</v>
      </c>
      <c r="I25" s="162">
        <v>0</v>
      </c>
      <c r="J25" s="162">
        <v>0</v>
      </c>
      <c r="K25" s="162">
        <v>0</v>
      </c>
      <c r="L25" s="162">
        <v>8948.17</v>
      </c>
      <c r="M25" s="162">
        <v>0</v>
      </c>
      <c r="N25" s="162">
        <v>1910.3</v>
      </c>
      <c r="O25" s="162">
        <v>0</v>
      </c>
      <c r="P25" s="162">
        <v>18648.779999999988</v>
      </c>
      <c r="Q25" s="162">
        <v>2321.37</v>
      </c>
      <c r="R25" s="162">
        <v>19996.080000000002</v>
      </c>
      <c r="S25" s="162">
        <v>0</v>
      </c>
      <c r="T25" s="162">
        <v>9322.1400000000012</v>
      </c>
      <c r="U25" s="162">
        <v>0</v>
      </c>
      <c r="V25" s="162">
        <v>0</v>
      </c>
      <c r="W25" s="162">
        <v>44332.94</v>
      </c>
      <c r="X25" s="162">
        <v>294903.0199999999</v>
      </c>
      <c r="Y25" s="162">
        <v>470587.23</v>
      </c>
      <c r="Z25" s="162">
        <v>0</v>
      </c>
      <c r="AA25" s="162">
        <v>6001</v>
      </c>
      <c r="AB25" s="162">
        <v>1062.75</v>
      </c>
      <c r="AC25" s="162">
        <f t="shared" si="4"/>
        <v>925608.8899999999</v>
      </c>
      <c r="AD25" s="200">
        <v>161.3036770520269</v>
      </c>
      <c r="AE25" s="134">
        <f t="shared" si="5"/>
        <v>0</v>
      </c>
      <c r="AF25" s="134">
        <f t="shared" si="6"/>
        <v>0</v>
      </c>
      <c r="AG25" s="134">
        <f t="shared" si="7"/>
        <v>0</v>
      </c>
      <c r="AH25" s="134">
        <f t="shared" si="8"/>
        <v>0</v>
      </c>
      <c r="AI25" s="134">
        <f t="shared" si="9"/>
        <v>0</v>
      </c>
      <c r="AJ25" s="134">
        <f t="shared" si="10"/>
        <v>0</v>
      </c>
      <c r="AK25" s="134">
        <f t="shared" si="11"/>
        <v>52.699925606769781</v>
      </c>
      <c r="AL25" s="134">
        <f t="shared" si="12"/>
        <v>0</v>
      </c>
      <c r="AM25" s="134">
        <f t="shared" si="13"/>
        <v>11.250643191469576</v>
      </c>
      <c r="AN25" s="134">
        <f t="shared" si="14"/>
        <v>0</v>
      </c>
      <c r="AO25" s="134">
        <f t="shared" si="15"/>
        <v>109.83131954992088</v>
      </c>
      <c r="AP25" s="134">
        <f t="shared" si="16"/>
        <v>13.671625182108427</v>
      </c>
      <c r="AQ25" s="134">
        <f t="shared" si="17"/>
        <v>117.76619447630266</v>
      </c>
      <c r="AR25" s="134">
        <f t="shared" si="18"/>
        <v>0</v>
      </c>
      <c r="AS25" s="134">
        <f t="shared" si="19"/>
        <v>54.90240848082825</v>
      </c>
      <c r="AT25" s="134">
        <f t="shared" si="20"/>
        <v>0</v>
      </c>
      <c r="AU25" s="134">
        <f t="shared" si="21"/>
        <v>0</v>
      </c>
      <c r="AV25" s="134">
        <f t="shared" si="22"/>
        <v>261.09725674963579</v>
      </c>
      <c r="AW25" s="134">
        <f t="shared" si="23"/>
        <v>1736.8207371129222</v>
      </c>
      <c r="AX25" s="134">
        <f t="shared" si="24"/>
        <v>2771.506577601438</v>
      </c>
      <c r="AY25" s="134">
        <f t="shared" si="25"/>
        <v>0</v>
      </c>
      <c r="AZ25" s="134">
        <f t="shared" si="26"/>
        <v>35.342673816682684</v>
      </c>
      <c r="BA25" s="134">
        <f t="shared" si="27"/>
        <v>6.2590279284585097</v>
      </c>
      <c r="BB25" s="2"/>
      <c r="BC25" s="134">
        <f t="shared" si="28"/>
        <v>61.891152480193554</v>
      </c>
      <c r="BD25" s="134">
        <f t="shared" si="29"/>
        <v>0</v>
      </c>
      <c r="BE25" s="134">
        <f t="shared" si="30"/>
        <v>0</v>
      </c>
      <c r="BF25" s="134">
        <f t="shared" si="31"/>
        <v>0</v>
      </c>
      <c r="BG25" s="134">
        <f t="shared" si="32"/>
        <v>0</v>
      </c>
      <c r="BH25" s="134">
        <f t="shared" si="33"/>
        <v>0</v>
      </c>
      <c r="BI25" s="134">
        <f t="shared" si="34"/>
        <v>0</v>
      </c>
      <c r="BJ25" s="134">
        <f t="shared" si="35"/>
        <v>11.640804485553343</v>
      </c>
      <c r="BK25" s="134">
        <f t="shared" si="36"/>
        <v>0</v>
      </c>
      <c r="BL25" s="134">
        <f t="shared" si="37"/>
        <v>2.4851370513470967</v>
      </c>
      <c r="BM25" s="134">
        <f t="shared" si="38"/>
        <v>0</v>
      </c>
      <c r="BN25" s="134">
        <f t="shared" si="39"/>
        <v>24.260469109784161</v>
      </c>
      <c r="BO25" s="134">
        <f t="shared" si="40"/>
        <v>3.0199039925067317</v>
      </c>
      <c r="BP25" s="134">
        <f t="shared" si="41"/>
        <v>26.013191273465246</v>
      </c>
      <c r="BQ25" s="134">
        <f t="shared" si="42"/>
        <v>0</v>
      </c>
      <c r="BR25" s="134">
        <f t="shared" si="43"/>
        <v>12.127307497170511</v>
      </c>
      <c r="BS25" s="134">
        <f t="shared" si="44"/>
        <v>0</v>
      </c>
      <c r="BT25" s="134">
        <f t="shared" si="45"/>
        <v>0</v>
      </c>
      <c r="BU25" s="134">
        <f t="shared" si="46"/>
        <v>57.673366376562726</v>
      </c>
      <c r="BV25" s="134">
        <f t="shared" si="47"/>
        <v>383.64362747011131</v>
      </c>
      <c r="BW25" s="134">
        <f t="shared" si="48"/>
        <v>612.19377122116839</v>
      </c>
      <c r="BX25" s="134">
        <f t="shared" si="49"/>
        <v>0</v>
      </c>
      <c r="BY25" s="134">
        <f t="shared" si="50"/>
        <v>7.8067881720849748</v>
      </c>
      <c r="BZ25" s="134">
        <f t="shared" si="51"/>
        <v>1.3825469304921358</v>
      </c>
    </row>
    <row r="26" spans="1:78" x14ac:dyDescent="0.25">
      <c r="A26" s="18" t="s">
        <v>232</v>
      </c>
      <c r="B26" s="21" t="s">
        <v>233</v>
      </c>
      <c r="C26" s="22">
        <f t="shared" si="0"/>
        <v>31.790526315789474</v>
      </c>
      <c r="D26" s="159">
        <f t="shared" si="1"/>
        <v>324.27</v>
      </c>
      <c r="E26" s="162">
        <v>26817.040000000001</v>
      </c>
      <c r="F26" s="162">
        <v>0</v>
      </c>
      <c r="G26" s="162">
        <v>0</v>
      </c>
      <c r="H26" s="162">
        <v>0</v>
      </c>
      <c r="I26" s="162">
        <v>0</v>
      </c>
      <c r="J26" s="162">
        <v>0</v>
      </c>
      <c r="K26" s="162">
        <v>0</v>
      </c>
      <c r="L26" s="162">
        <v>3371.37</v>
      </c>
      <c r="M26" s="162">
        <v>0</v>
      </c>
      <c r="N26" s="162">
        <v>3907.8100000000004</v>
      </c>
      <c r="O26" s="162">
        <v>0</v>
      </c>
      <c r="P26" s="162">
        <v>5771.1500000000005</v>
      </c>
      <c r="Q26" s="162">
        <v>1679.58</v>
      </c>
      <c r="R26" s="162">
        <v>2910.29</v>
      </c>
      <c r="S26" s="162">
        <v>0</v>
      </c>
      <c r="T26" s="162">
        <v>1229.2199999999998</v>
      </c>
      <c r="U26" s="162">
        <v>0</v>
      </c>
      <c r="V26" s="162">
        <v>0</v>
      </c>
      <c r="W26" s="162">
        <v>6340.36</v>
      </c>
      <c r="X26" s="162">
        <v>31856.35</v>
      </c>
      <c r="Y26" s="162">
        <v>127610.98999999998</v>
      </c>
      <c r="Z26" s="162">
        <v>0</v>
      </c>
      <c r="AA26" s="162">
        <v>1128.5</v>
      </c>
      <c r="AB26" s="162">
        <v>1447.42</v>
      </c>
      <c r="AC26" s="162">
        <f t="shared" si="4"/>
        <v>214070.08</v>
      </c>
      <c r="AD26" s="200">
        <v>643.32086139169473</v>
      </c>
      <c r="AE26" s="134">
        <f t="shared" si="5"/>
        <v>0</v>
      </c>
      <c r="AF26" s="134">
        <f t="shared" si="6"/>
        <v>0</v>
      </c>
      <c r="AG26" s="134">
        <f t="shared" si="7"/>
        <v>0</v>
      </c>
      <c r="AH26" s="134">
        <f t="shared" si="8"/>
        <v>0</v>
      </c>
      <c r="AI26" s="134">
        <f t="shared" si="9"/>
        <v>0</v>
      </c>
      <c r="AJ26" s="134">
        <f t="shared" si="10"/>
        <v>0</v>
      </c>
      <c r="AK26" s="134">
        <f t="shared" si="11"/>
        <v>106.04951822787325</v>
      </c>
      <c r="AL26" s="134">
        <f t="shared" si="12"/>
        <v>0</v>
      </c>
      <c r="AM26" s="134">
        <f t="shared" si="13"/>
        <v>122.92372769113607</v>
      </c>
      <c r="AN26" s="134">
        <f t="shared" si="14"/>
        <v>0</v>
      </c>
      <c r="AO26" s="134">
        <f t="shared" si="15"/>
        <v>181.53678686136223</v>
      </c>
      <c r="AP26" s="134">
        <f t="shared" si="16"/>
        <v>52.832720770835401</v>
      </c>
      <c r="AQ26" s="134">
        <f t="shared" si="17"/>
        <v>91.545826297142469</v>
      </c>
      <c r="AR26" s="134">
        <f t="shared" si="18"/>
        <v>0</v>
      </c>
      <c r="AS26" s="134">
        <f t="shared" si="19"/>
        <v>38.666236217343787</v>
      </c>
      <c r="AT26" s="134">
        <f t="shared" si="20"/>
        <v>0</v>
      </c>
      <c r="AU26" s="134">
        <f t="shared" si="21"/>
        <v>0</v>
      </c>
      <c r="AV26" s="134">
        <f t="shared" si="22"/>
        <v>199.4418065626966</v>
      </c>
      <c r="AW26" s="134">
        <f t="shared" si="23"/>
        <v>1002.070544021721</v>
      </c>
      <c r="AX26" s="134">
        <f t="shared" si="24"/>
        <v>4014.1200788053366</v>
      </c>
      <c r="AY26" s="134">
        <f t="shared" si="25"/>
        <v>0</v>
      </c>
      <c r="AZ26" s="134">
        <f t="shared" si="26"/>
        <v>35.497996755074332</v>
      </c>
      <c r="BA26" s="134">
        <f t="shared" si="27"/>
        <v>45.529916227939474</v>
      </c>
      <c r="BB26" s="2"/>
      <c r="BC26" s="134">
        <f t="shared" si="28"/>
        <v>82.699725537360848</v>
      </c>
      <c r="BD26" s="134">
        <f t="shared" si="29"/>
        <v>0</v>
      </c>
      <c r="BE26" s="134">
        <f t="shared" si="30"/>
        <v>0</v>
      </c>
      <c r="BF26" s="134">
        <f t="shared" si="31"/>
        <v>0</v>
      </c>
      <c r="BG26" s="134">
        <f t="shared" si="32"/>
        <v>0</v>
      </c>
      <c r="BH26" s="134">
        <f t="shared" si="33"/>
        <v>0</v>
      </c>
      <c r="BI26" s="134">
        <f t="shared" si="34"/>
        <v>0</v>
      </c>
      <c r="BJ26" s="134">
        <f t="shared" si="35"/>
        <v>10.396798963826441</v>
      </c>
      <c r="BK26" s="134">
        <f t="shared" si="36"/>
        <v>0</v>
      </c>
      <c r="BL26" s="134">
        <f t="shared" si="37"/>
        <v>12.051099392481575</v>
      </c>
      <c r="BM26" s="134">
        <f t="shared" si="38"/>
        <v>0</v>
      </c>
      <c r="BN26" s="134">
        <f t="shared" si="39"/>
        <v>17.797360224504274</v>
      </c>
      <c r="BO26" s="134">
        <f t="shared" si="40"/>
        <v>5.1795725784068836</v>
      </c>
      <c r="BP26" s="134">
        <f t="shared" si="41"/>
        <v>8.9748974619915511</v>
      </c>
      <c r="BQ26" s="134">
        <f t="shared" si="42"/>
        <v>0</v>
      </c>
      <c r="BR26" s="134">
        <f t="shared" si="43"/>
        <v>3.7907299472661666</v>
      </c>
      <c r="BS26" s="134">
        <f t="shared" si="44"/>
        <v>0</v>
      </c>
      <c r="BT26" s="134">
        <f t="shared" si="45"/>
        <v>0</v>
      </c>
      <c r="BU26" s="134">
        <f t="shared" si="46"/>
        <v>19.552718413667623</v>
      </c>
      <c r="BV26" s="134">
        <f t="shared" si="47"/>
        <v>98.240201067012052</v>
      </c>
      <c r="BW26" s="134">
        <f t="shared" si="48"/>
        <v>393.53313596694107</v>
      </c>
      <c r="BX26" s="134">
        <f t="shared" si="49"/>
        <v>0</v>
      </c>
      <c r="BY26" s="134">
        <f t="shared" si="50"/>
        <v>3.4801245875350788</v>
      </c>
      <c r="BZ26" s="134">
        <f t="shared" si="51"/>
        <v>4.4636259906867739</v>
      </c>
    </row>
    <row r="27" spans="1:78" x14ac:dyDescent="0.25">
      <c r="A27" s="18" t="s">
        <v>246</v>
      </c>
      <c r="B27" s="21" t="s">
        <v>247</v>
      </c>
      <c r="C27" s="22">
        <f t="shared" si="0"/>
        <v>32</v>
      </c>
      <c r="D27" s="159">
        <f t="shared" si="1"/>
        <v>435.81</v>
      </c>
      <c r="E27" s="162">
        <v>17348.000000000007</v>
      </c>
      <c r="F27" s="162">
        <v>0</v>
      </c>
      <c r="G27" s="162">
        <v>0</v>
      </c>
      <c r="H27" s="162">
        <v>0</v>
      </c>
      <c r="I27" s="162">
        <v>0</v>
      </c>
      <c r="J27" s="162">
        <v>0</v>
      </c>
      <c r="K27" s="162">
        <v>0</v>
      </c>
      <c r="L27" s="162">
        <v>6676.9800000000005</v>
      </c>
      <c r="M27" s="162">
        <v>0</v>
      </c>
      <c r="N27" s="162">
        <v>7373.7500000000009</v>
      </c>
      <c r="O27" s="162">
        <v>0</v>
      </c>
      <c r="P27" s="162">
        <v>6454.1699999999955</v>
      </c>
      <c r="Q27" s="162">
        <v>9973.06</v>
      </c>
      <c r="R27" s="162">
        <v>9589.619999999999</v>
      </c>
      <c r="S27" s="162">
        <v>0</v>
      </c>
      <c r="T27" s="162">
        <v>2041.7499999999998</v>
      </c>
      <c r="U27" s="162">
        <v>0</v>
      </c>
      <c r="V27" s="162">
        <v>0</v>
      </c>
      <c r="W27" s="162">
        <v>2192.8700000000003</v>
      </c>
      <c r="X27" s="162">
        <v>32447.319999999989</v>
      </c>
      <c r="Y27" s="162">
        <v>143307.65999999997</v>
      </c>
      <c r="Z27" s="162">
        <v>0</v>
      </c>
      <c r="AA27" s="162">
        <v>655.5</v>
      </c>
      <c r="AB27" s="162">
        <v>784.38</v>
      </c>
      <c r="AC27" s="162">
        <f t="shared" si="4"/>
        <v>238845.05999999997</v>
      </c>
      <c r="AD27" s="200">
        <v>408.08108108108104</v>
      </c>
      <c r="AE27" s="134">
        <f t="shared" si="5"/>
        <v>0</v>
      </c>
      <c r="AF27" s="134">
        <f t="shared" si="6"/>
        <v>0</v>
      </c>
      <c r="AG27" s="134">
        <f t="shared" si="7"/>
        <v>0</v>
      </c>
      <c r="AH27" s="134">
        <f t="shared" si="8"/>
        <v>0</v>
      </c>
      <c r="AI27" s="134">
        <f t="shared" si="9"/>
        <v>0</v>
      </c>
      <c r="AJ27" s="134">
        <f t="shared" si="10"/>
        <v>0</v>
      </c>
      <c r="AK27" s="134">
        <f t="shared" si="11"/>
        <v>208.65562500000001</v>
      </c>
      <c r="AL27" s="134">
        <f t="shared" si="12"/>
        <v>0</v>
      </c>
      <c r="AM27" s="134">
        <f t="shared" si="13"/>
        <v>230.42968750000003</v>
      </c>
      <c r="AN27" s="134">
        <f t="shared" si="14"/>
        <v>0</v>
      </c>
      <c r="AO27" s="134">
        <f t="shared" si="15"/>
        <v>201.69281249999986</v>
      </c>
      <c r="AP27" s="134">
        <f t="shared" si="16"/>
        <v>311.65812499999998</v>
      </c>
      <c r="AQ27" s="134">
        <f t="shared" si="17"/>
        <v>299.67562499999997</v>
      </c>
      <c r="AR27" s="134">
        <f t="shared" si="18"/>
        <v>0</v>
      </c>
      <c r="AS27" s="134">
        <f t="shared" si="19"/>
        <v>63.804687499999993</v>
      </c>
      <c r="AT27" s="134">
        <f t="shared" si="20"/>
        <v>0</v>
      </c>
      <c r="AU27" s="134">
        <f t="shared" si="21"/>
        <v>0</v>
      </c>
      <c r="AV27" s="134">
        <f t="shared" si="22"/>
        <v>68.527187500000011</v>
      </c>
      <c r="AW27" s="134">
        <f t="shared" si="23"/>
        <v>1013.9787499999996</v>
      </c>
      <c r="AX27" s="134">
        <f t="shared" si="24"/>
        <v>4478.3643749999992</v>
      </c>
      <c r="AY27" s="134">
        <f t="shared" si="25"/>
        <v>0</v>
      </c>
      <c r="AZ27" s="134">
        <f t="shared" si="26"/>
        <v>20.484375</v>
      </c>
      <c r="BA27" s="134">
        <f t="shared" si="27"/>
        <v>24.511875</v>
      </c>
      <c r="BB27" s="2"/>
      <c r="BC27" s="134">
        <f t="shared" si="28"/>
        <v>39.806337624194043</v>
      </c>
      <c r="BD27" s="134">
        <f t="shared" si="29"/>
        <v>0</v>
      </c>
      <c r="BE27" s="134">
        <f t="shared" si="30"/>
        <v>0</v>
      </c>
      <c r="BF27" s="134">
        <f t="shared" si="31"/>
        <v>0</v>
      </c>
      <c r="BG27" s="134">
        <f t="shared" si="32"/>
        <v>0</v>
      </c>
      <c r="BH27" s="134">
        <f t="shared" si="33"/>
        <v>0</v>
      </c>
      <c r="BI27" s="134">
        <f t="shared" si="34"/>
        <v>0</v>
      </c>
      <c r="BJ27" s="134">
        <f t="shared" si="35"/>
        <v>15.320850829489917</v>
      </c>
      <c r="BK27" s="134">
        <f t="shared" si="36"/>
        <v>0</v>
      </c>
      <c r="BL27" s="134">
        <f t="shared" si="37"/>
        <v>16.919643881507998</v>
      </c>
      <c r="BM27" s="134">
        <f t="shared" si="38"/>
        <v>0</v>
      </c>
      <c r="BN27" s="134">
        <f t="shared" si="39"/>
        <v>14.809595924829617</v>
      </c>
      <c r="BO27" s="134">
        <f t="shared" si="40"/>
        <v>22.883963194970285</v>
      </c>
      <c r="BP27" s="134">
        <f t="shared" si="41"/>
        <v>22.004130240242304</v>
      </c>
      <c r="BQ27" s="134">
        <f t="shared" si="42"/>
        <v>0</v>
      </c>
      <c r="BR27" s="134">
        <f t="shared" si="43"/>
        <v>4.6849544526284381</v>
      </c>
      <c r="BS27" s="134">
        <f t="shared" si="44"/>
        <v>0</v>
      </c>
      <c r="BT27" s="134">
        <f t="shared" si="45"/>
        <v>0</v>
      </c>
      <c r="BU27" s="134">
        <f t="shared" si="46"/>
        <v>5.0317110667492724</v>
      </c>
      <c r="BV27" s="134">
        <f t="shared" si="47"/>
        <v>74.45290378834811</v>
      </c>
      <c r="BW27" s="134">
        <f t="shared" si="48"/>
        <v>328.83059131272796</v>
      </c>
      <c r="BX27" s="134">
        <f t="shared" si="49"/>
        <v>0</v>
      </c>
      <c r="BY27" s="134">
        <f t="shared" si="50"/>
        <v>1.5040958215736215</v>
      </c>
      <c r="BZ27" s="134">
        <f t="shared" si="51"/>
        <v>1.7998210229228333</v>
      </c>
    </row>
    <row r="28" spans="1:78" x14ac:dyDescent="0.25">
      <c r="A28" s="18" t="s">
        <v>250</v>
      </c>
      <c r="B28" s="21" t="s">
        <v>251</v>
      </c>
      <c r="C28" s="22">
        <f t="shared" si="0"/>
        <v>259</v>
      </c>
      <c r="D28" s="159">
        <f t="shared" si="1"/>
        <v>914.38</v>
      </c>
      <c r="E28" s="162">
        <v>46995.139999999992</v>
      </c>
      <c r="F28" s="162">
        <v>18332.309999999994</v>
      </c>
      <c r="G28" s="162">
        <v>0</v>
      </c>
      <c r="H28" s="162">
        <v>62431.319999999992</v>
      </c>
      <c r="I28" s="162">
        <v>0</v>
      </c>
      <c r="J28" s="162">
        <v>0</v>
      </c>
      <c r="K28" s="162">
        <v>0</v>
      </c>
      <c r="L28" s="162">
        <v>10242.4</v>
      </c>
      <c r="M28" s="162">
        <v>0</v>
      </c>
      <c r="N28" s="162">
        <v>6887.2400000000007</v>
      </c>
      <c r="O28" s="162">
        <v>0</v>
      </c>
      <c r="P28" s="162">
        <v>10762.159999999998</v>
      </c>
      <c r="Q28" s="162">
        <v>1804.639999999999</v>
      </c>
      <c r="R28" s="162">
        <v>37615.579999999987</v>
      </c>
      <c r="S28" s="162">
        <v>0</v>
      </c>
      <c r="T28" s="162">
        <v>7835.64</v>
      </c>
      <c r="U28" s="162">
        <v>0</v>
      </c>
      <c r="V28" s="162">
        <v>0</v>
      </c>
      <c r="W28" s="162">
        <v>63005.750000000044</v>
      </c>
      <c r="X28" s="162">
        <v>358297.21000000008</v>
      </c>
      <c r="Y28" s="162">
        <v>615504.88</v>
      </c>
      <c r="Z28" s="162">
        <v>0</v>
      </c>
      <c r="AA28" s="162">
        <v>6427.9</v>
      </c>
      <c r="AB28" s="162">
        <v>2126.0300000000002</v>
      </c>
      <c r="AC28" s="162">
        <f t="shared" si="4"/>
        <v>1248268.2</v>
      </c>
      <c r="AD28" s="200">
        <v>243.10549618320607</v>
      </c>
      <c r="AE28" s="134">
        <f t="shared" si="5"/>
        <v>70.78111969111967</v>
      </c>
      <c r="AF28" s="134">
        <f t="shared" si="6"/>
        <v>0</v>
      </c>
      <c r="AG28" s="134">
        <f t="shared" si="7"/>
        <v>241.04756756756754</v>
      </c>
      <c r="AH28" s="134">
        <f t="shared" si="8"/>
        <v>0</v>
      </c>
      <c r="AI28" s="134">
        <f t="shared" si="9"/>
        <v>0</v>
      </c>
      <c r="AJ28" s="134">
        <f t="shared" si="10"/>
        <v>0</v>
      </c>
      <c r="AK28" s="134">
        <f t="shared" si="11"/>
        <v>39.545945945945945</v>
      </c>
      <c r="AL28" s="134">
        <f t="shared" si="12"/>
        <v>0</v>
      </c>
      <c r="AM28" s="134">
        <f t="shared" si="13"/>
        <v>26.591660231660235</v>
      </c>
      <c r="AN28" s="134">
        <f t="shared" si="14"/>
        <v>0</v>
      </c>
      <c r="AO28" s="134">
        <f t="shared" si="15"/>
        <v>41.552741312741304</v>
      </c>
      <c r="AP28" s="134">
        <f t="shared" si="16"/>
        <v>6.9677220077220037</v>
      </c>
      <c r="AQ28" s="134">
        <f t="shared" si="17"/>
        <v>145.23389961389955</v>
      </c>
      <c r="AR28" s="134">
        <f t="shared" si="18"/>
        <v>0</v>
      </c>
      <c r="AS28" s="134">
        <f t="shared" si="19"/>
        <v>30.253436293436295</v>
      </c>
      <c r="AT28" s="134">
        <f t="shared" si="20"/>
        <v>0</v>
      </c>
      <c r="AU28" s="134">
        <f t="shared" si="21"/>
        <v>0</v>
      </c>
      <c r="AV28" s="134">
        <f t="shared" si="22"/>
        <v>243.26544401544419</v>
      </c>
      <c r="AW28" s="134">
        <f t="shared" si="23"/>
        <v>1383.3869111969116</v>
      </c>
      <c r="AX28" s="134">
        <f t="shared" si="24"/>
        <v>2376.466718146718</v>
      </c>
      <c r="AY28" s="134">
        <f t="shared" si="25"/>
        <v>0</v>
      </c>
      <c r="AZ28" s="134">
        <f t="shared" si="26"/>
        <v>24.818146718146718</v>
      </c>
      <c r="BA28" s="134">
        <f t="shared" si="27"/>
        <v>8.2086100386100398</v>
      </c>
      <c r="BB28" s="2"/>
      <c r="BC28" s="134">
        <f t="shared" si="28"/>
        <v>51.395634200223093</v>
      </c>
      <c r="BD28" s="134">
        <f t="shared" si="29"/>
        <v>20.048896520046362</v>
      </c>
      <c r="BE28" s="134">
        <f t="shared" si="30"/>
        <v>0</v>
      </c>
      <c r="BF28" s="134">
        <f t="shared" si="31"/>
        <v>68.277215162186394</v>
      </c>
      <c r="BG28" s="134">
        <f t="shared" si="32"/>
        <v>0</v>
      </c>
      <c r="BH28" s="134">
        <f t="shared" si="33"/>
        <v>0</v>
      </c>
      <c r="BI28" s="134">
        <f t="shared" si="34"/>
        <v>0</v>
      </c>
      <c r="BJ28" s="134">
        <f t="shared" si="35"/>
        <v>11.201469848421882</v>
      </c>
      <c r="BK28" s="134">
        <f t="shared" si="36"/>
        <v>0</v>
      </c>
      <c r="BL28" s="134">
        <f t="shared" si="37"/>
        <v>7.5321419978564714</v>
      </c>
      <c r="BM28" s="134">
        <f t="shared" si="38"/>
        <v>0</v>
      </c>
      <c r="BN28" s="134">
        <f t="shared" si="39"/>
        <v>11.76989872919355</v>
      </c>
      <c r="BO28" s="134">
        <f t="shared" si="40"/>
        <v>1.9736214702858756</v>
      </c>
      <c r="BP28" s="134">
        <f t="shared" si="41"/>
        <v>41.137798289551377</v>
      </c>
      <c r="BQ28" s="134">
        <f t="shared" si="42"/>
        <v>0</v>
      </c>
      <c r="BR28" s="134">
        <f t="shared" si="43"/>
        <v>8.5693475360353464</v>
      </c>
      <c r="BS28" s="134">
        <f t="shared" si="44"/>
        <v>0</v>
      </c>
      <c r="BT28" s="134">
        <f t="shared" si="45"/>
        <v>0</v>
      </c>
      <c r="BU28" s="134">
        <f t="shared" si="46"/>
        <v>68.905433189702364</v>
      </c>
      <c r="BV28" s="134">
        <f t="shared" si="47"/>
        <v>391.8471641986921</v>
      </c>
      <c r="BW28" s="134">
        <f t="shared" si="48"/>
        <v>673.13904503598064</v>
      </c>
      <c r="BX28" s="134">
        <f t="shared" si="49"/>
        <v>0</v>
      </c>
      <c r="BY28" s="134">
        <f t="shared" si="50"/>
        <v>7.0297906778363481</v>
      </c>
      <c r="BZ28" s="134">
        <f t="shared" si="51"/>
        <v>2.3251055359916011</v>
      </c>
    </row>
    <row r="29" spans="1:78" x14ac:dyDescent="0.25">
      <c r="A29" s="18" t="s">
        <v>256</v>
      </c>
      <c r="B29" s="21" t="s">
        <v>257</v>
      </c>
      <c r="C29" s="22">
        <f t="shared" si="0"/>
        <v>160.10749493927125</v>
      </c>
      <c r="D29" s="159">
        <f t="shared" si="1"/>
        <v>1419.91</v>
      </c>
      <c r="E29" s="162">
        <v>86151.550000000017</v>
      </c>
      <c r="F29" s="162">
        <v>68226.220000000016</v>
      </c>
      <c r="G29" s="162">
        <v>0</v>
      </c>
      <c r="H29" s="162">
        <v>22750.219999999998</v>
      </c>
      <c r="I29" s="162">
        <v>0</v>
      </c>
      <c r="J29" s="162">
        <v>32220.380000000005</v>
      </c>
      <c r="K29" s="162">
        <v>0</v>
      </c>
      <c r="L29" s="162">
        <v>21258.31</v>
      </c>
      <c r="M29" s="162">
        <v>12035.400000000003</v>
      </c>
      <c r="N29" s="162">
        <v>14711.47</v>
      </c>
      <c r="O29" s="162">
        <v>0</v>
      </c>
      <c r="P29" s="162">
        <v>14811.51999999999</v>
      </c>
      <c r="Q29" s="162">
        <v>17307.82</v>
      </c>
      <c r="R29" s="162">
        <v>24406.659999999996</v>
      </c>
      <c r="S29" s="162">
        <v>0</v>
      </c>
      <c r="T29" s="162">
        <v>7290.0399999999991</v>
      </c>
      <c r="U29" s="162">
        <v>0</v>
      </c>
      <c r="V29" s="162">
        <v>0</v>
      </c>
      <c r="W29" s="162">
        <v>37396.28</v>
      </c>
      <c r="X29" s="162">
        <v>420020.80000000034</v>
      </c>
      <c r="Y29" s="162">
        <v>534315.09000000008</v>
      </c>
      <c r="Z29" s="162">
        <v>0</v>
      </c>
      <c r="AA29" s="162">
        <v>3211.5</v>
      </c>
      <c r="AB29" s="162">
        <v>5967.119999999999</v>
      </c>
      <c r="AC29" s="162">
        <f t="shared" si="4"/>
        <v>1322080.3800000006</v>
      </c>
      <c r="AD29" s="200">
        <v>438.93816710960289</v>
      </c>
      <c r="AE29" s="134">
        <f t="shared" si="5"/>
        <v>426.12758400772066</v>
      </c>
      <c r="AF29" s="134">
        <f t="shared" si="6"/>
        <v>0</v>
      </c>
      <c r="AG29" s="134">
        <f t="shared" si="7"/>
        <v>142.09341048418221</v>
      </c>
      <c r="AH29" s="134">
        <f t="shared" si="8"/>
        <v>0</v>
      </c>
      <c r="AI29" s="134">
        <f t="shared" si="9"/>
        <v>201.24217178103493</v>
      </c>
      <c r="AJ29" s="134">
        <f t="shared" si="10"/>
        <v>0</v>
      </c>
      <c r="AK29" s="134">
        <f t="shared" si="11"/>
        <v>132.77523333972138</v>
      </c>
      <c r="AL29" s="134">
        <f t="shared" si="12"/>
        <v>75.170747031955187</v>
      </c>
      <c r="AM29" s="134">
        <f t="shared" si="13"/>
        <v>91.884955202003866</v>
      </c>
      <c r="AN29" s="134">
        <f t="shared" si="14"/>
        <v>0</v>
      </c>
      <c r="AO29" s="134">
        <f t="shared" si="15"/>
        <v>92.509847872006219</v>
      </c>
      <c r="AP29" s="134">
        <f t="shared" si="16"/>
        <v>108.10124789326605</v>
      </c>
      <c r="AQ29" s="134">
        <f t="shared" si="17"/>
        <v>152.43920972754862</v>
      </c>
      <c r="AR29" s="134">
        <f t="shared" si="18"/>
        <v>0</v>
      </c>
      <c r="AS29" s="134">
        <f t="shared" si="19"/>
        <v>45.5321595204841</v>
      </c>
      <c r="AT29" s="134">
        <f t="shared" si="20"/>
        <v>0</v>
      </c>
      <c r="AU29" s="134">
        <f t="shared" si="21"/>
        <v>0</v>
      </c>
      <c r="AV29" s="134">
        <f t="shared" si="22"/>
        <v>233.56982765975073</v>
      </c>
      <c r="AW29" s="134">
        <f t="shared" si="23"/>
        <v>2623.3675079315567</v>
      </c>
      <c r="AX29" s="134">
        <f t="shared" si="24"/>
        <v>3337.2272185175698</v>
      </c>
      <c r="AY29" s="134">
        <f t="shared" si="25"/>
        <v>0</v>
      </c>
      <c r="AZ29" s="134">
        <f t="shared" si="26"/>
        <v>20.058398897678845</v>
      </c>
      <c r="BA29" s="134">
        <f t="shared" si="27"/>
        <v>37.269460759868402</v>
      </c>
      <c r="BB29" s="2"/>
      <c r="BC29" s="134">
        <f t="shared" si="28"/>
        <v>60.673951165918979</v>
      </c>
      <c r="BD29" s="134">
        <f t="shared" si="29"/>
        <v>48.049679205020048</v>
      </c>
      <c r="BE29" s="134">
        <f t="shared" si="30"/>
        <v>0</v>
      </c>
      <c r="BF29" s="134">
        <f t="shared" si="31"/>
        <v>16.022297187849933</v>
      </c>
      <c r="BG29" s="134">
        <f t="shared" si="32"/>
        <v>0</v>
      </c>
      <c r="BH29" s="134">
        <f t="shared" si="33"/>
        <v>22.691846666338009</v>
      </c>
      <c r="BI29" s="134">
        <f t="shared" si="34"/>
        <v>0</v>
      </c>
      <c r="BJ29" s="134">
        <f t="shared" si="35"/>
        <v>14.971589748646041</v>
      </c>
      <c r="BK29" s="134">
        <f t="shared" si="36"/>
        <v>8.4761710249241169</v>
      </c>
      <c r="BL29" s="134">
        <f t="shared" si="37"/>
        <v>10.360846814234703</v>
      </c>
      <c r="BM29" s="134">
        <f t="shared" si="38"/>
        <v>0</v>
      </c>
      <c r="BN29" s="134">
        <f t="shared" si="39"/>
        <v>10.431309026628441</v>
      </c>
      <c r="BO29" s="134">
        <f t="shared" si="40"/>
        <v>12.189378200026761</v>
      </c>
      <c r="BP29" s="134">
        <f t="shared" si="41"/>
        <v>17.188878168334607</v>
      </c>
      <c r="BQ29" s="134">
        <f t="shared" si="42"/>
        <v>0</v>
      </c>
      <c r="BR29" s="134">
        <f t="shared" si="43"/>
        <v>5.1341563901937439</v>
      </c>
      <c r="BS29" s="134">
        <f t="shared" si="44"/>
        <v>0</v>
      </c>
      <c r="BT29" s="134">
        <f t="shared" si="45"/>
        <v>0</v>
      </c>
      <c r="BU29" s="134">
        <f t="shared" si="46"/>
        <v>26.337077702107877</v>
      </c>
      <c r="BV29" s="134">
        <f t="shared" si="47"/>
        <v>295.80804417181395</v>
      </c>
      <c r="BW29" s="134">
        <f t="shared" si="48"/>
        <v>376.30208252635737</v>
      </c>
      <c r="BX29" s="134">
        <f t="shared" si="49"/>
        <v>0</v>
      </c>
      <c r="BY29" s="134">
        <f t="shared" si="50"/>
        <v>2.2617630694903195</v>
      </c>
      <c r="BZ29" s="134">
        <f t="shared" si="51"/>
        <v>4.2024635364213214</v>
      </c>
    </row>
    <row r="30" spans="1:78" x14ac:dyDescent="0.25">
      <c r="A30" s="18" t="s">
        <v>262</v>
      </c>
      <c r="B30" s="21" t="s">
        <v>263</v>
      </c>
      <c r="C30" s="22">
        <f t="shared" si="0"/>
        <v>330.61052631578946</v>
      </c>
      <c r="D30" s="159">
        <f t="shared" si="1"/>
        <v>1466.94</v>
      </c>
      <c r="E30" s="162">
        <v>95701.929999999978</v>
      </c>
      <c r="F30" s="162">
        <v>4082.0899999999992</v>
      </c>
      <c r="G30" s="162">
        <v>0</v>
      </c>
      <c r="H30" s="162">
        <v>34387.049999999996</v>
      </c>
      <c r="I30" s="162">
        <v>0</v>
      </c>
      <c r="J30" s="162">
        <v>0</v>
      </c>
      <c r="K30" s="162">
        <v>0</v>
      </c>
      <c r="L30" s="162">
        <v>15855.42</v>
      </c>
      <c r="M30" s="162">
        <v>0</v>
      </c>
      <c r="N30" s="162">
        <v>14610.060000000001</v>
      </c>
      <c r="O30" s="162">
        <v>0</v>
      </c>
      <c r="P30" s="162">
        <v>2376.6</v>
      </c>
      <c r="Q30" s="162">
        <v>23329.25</v>
      </c>
      <c r="R30" s="162">
        <v>106285.54000000005</v>
      </c>
      <c r="S30" s="162">
        <v>0</v>
      </c>
      <c r="T30" s="162">
        <v>13416.950000000008</v>
      </c>
      <c r="U30" s="162">
        <v>0</v>
      </c>
      <c r="V30" s="162">
        <v>0</v>
      </c>
      <c r="W30" s="162">
        <v>14825.279999999999</v>
      </c>
      <c r="X30" s="162">
        <v>426936.27999999997</v>
      </c>
      <c r="Y30" s="162">
        <v>782829.50000000035</v>
      </c>
      <c r="Z30" s="162">
        <v>0</v>
      </c>
      <c r="AA30" s="162">
        <v>9874</v>
      </c>
      <c r="AB30" s="162">
        <v>3700.73</v>
      </c>
      <c r="AC30" s="162">
        <f t="shared" si="4"/>
        <v>1548210.6800000002</v>
      </c>
      <c r="AD30" s="200">
        <v>223.27311407829842</v>
      </c>
      <c r="AE30" s="134">
        <f t="shared" si="5"/>
        <v>12.34712652827305</v>
      </c>
      <c r="AF30" s="134">
        <f t="shared" si="6"/>
        <v>0</v>
      </c>
      <c r="AG30" s="134">
        <f t="shared" si="7"/>
        <v>104.01075362964849</v>
      </c>
      <c r="AH30" s="134">
        <f t="shared" si="8"/>
        <v>0</v>
      </c>
      <c r="AI30" s="134">
        <f t="shared" si="9"/>
        <v>0</v>
      </c>
      <c r="AJ30" s="134">
        <f t="shared" si="10"/>
        <v>0</v>
      </c>
      <c r="AK30" s="134">
        <f t="shared" si="11"/>
        <v>47.958001146204793</v>
      </c>
      <c r="AL30" s="134">
        <f t="shared" si="12"/>
        <v>0</v>
      </c>
      <c r="AM30" s="134">
        <f t="shared" si="13"/>
        <v>44.191151935812535</v>
      </c>
      <c r="AN30" s="134">
        <f t="shared" si="14"/>
        <v>0</v>
      </c>
      <c r="AO30" s="134">
        <f t="shared" si="15"/>
        <v>7.1885188487009684</v>
      </c>
      <c r="AP30" s="134">
        <f t="shared" si="16"/>
        <v>70.564147669383601</v>
      </c>
      <c r="AQ30" s="134">
        <f t="shared" si="17"/>
        <v>321.48262544574646</v>
      </c>
      <c r="AR30" s="134">
        <f t="shared" si="18"/>
        <v>0</v>
      </c>
      <c r="AS30" s="134">
        <f t="shared" si="19"/>
        <v>40.582343670402473</v>
      </c>
      <c r="AT30" s="134">
        <f t="shared" si="20"/>
        <v>0</v>
      </c>
      <c r="AU30" s="134">
        <f t="shared" si="21"/>
        <v>0</v>
      </c>
      <c r="AV30" s="134">
        <f t="shared" si="22"/>
        <v>44.842129393785022</v>
      </c>
      <c r="AW30" s="134">
        <f t="shared" si="23"/>
        <v>1291.3571892511461</v>
      </c>
      <c r="AX30" s="134">
        <f t="shared" si="24"/>
        <v>2367.8299318644945</v>
      </c>
      <c r="AY30" s="134">
        <f t="shared" si="25"/>
        <v>0</v>
      </c>
      <c r="AZ30" s="134">
        <f t="shared" si="26"/>
        <v>29.865957717778912</v>
      </c>
      <c r="BA30" s="134">
        <f t="shared" si="27"/>
        <v>11.193624235863474</v>
      </c>
      <c r="BB30" s="2"/>
      <c r="BC30" s="134">
        <f t="shared" si="28"/>
        <v>65.239157702428173</v>
      </c>
      <c r="BD30" s="134">
        <f t="shared" si="29"/>
        <v>2.7827245831458676</v>
      </c>
      <c r="BE30" s="134">
        <f t="shared" si="30"/>
        <v>0</v>
      </c>
      <c r="BF30" s="134">
        <f t="shared" si="31"/>
        <v>23.441347294367866</v>
      </c>
      <c r="BG30" s="134">
        <f t="shared" si="32"/>
        <v>0</v>
      </c>
      <c r="BH30" s="134">
        <f t="shared" si="33"/>
        <v>0</v>
      </c>
      <c r="BI30" s="134">
        <f t="shared" si="34"/>
        <v>0</v>
      </c>
      <c r="BJ30" s="134">
        <f t="shared" si="35"/>
        <v>10.808499325125771</v>
      </c>
      <c r="BK30" s="134">
        <f t="shared" si="36"/>
        <v>0</v>
      </c>
      <c r="BL30" s="134">
        <f t="shared" si="37"/>
        <v>9.9595484477892757</v>
      </c>
      <c r="BM30" s="134">
        <f t="shared" si="38"/>
        <v>0</v>
      </c>
      <c r="BN30" s="134">
        <f t="shared" si="39"/>
        <v>1.6201071618471101</v>
      </c>
      <c r="BO30" s="134">
        <f t="shared" si="40"/>
        <v>15.903343013347511</v>
      </c>
      <c r="BP30" s="134">
        <f t="shared" si="41"/>
        <v>72.45391086206665</v>
      </c>
      <c r="BQ30" s="134">
        <f t="shared" si="42"/>
        <v>0</v>
      </c>
      <c r="BR30" s="134">
        <f t="shared" si="43"/>
        <v>9.1462159324853154</v>
      </c>
      <c r="BS30" s="134">
        <f t="shared" si="44"/>
        <v>0</v>
      </c>
      <c r="BT30" s="134">
        <f t="shared" si="45"/>
        <v>0</v>
      </c>
      <c r="BU30" s="134">
        <f t="shared" si="46"/>
        <v>10.10626201480633</v>
      </c>
      <c r="BV30" s="134">
        <f t="shared" si="47"/>
        <v>291.0386791552483</v>
      </c>
      <c r="BW30" s="134">
        <f t="shared" si="48"/>
        <v>533.64793379415676</v>
      </c>
      <c r="BX30" s="134">
        <f t="shared" si="49"/>
        <v>0</v>
      </c>
      <c r="BY30" s="134">
        <f t="shared" si="50"/>
        <v>6.7310183102240035</v>
      </c>
      <c r="BZ30" s="134">
        <f t="shared" si="51"/>
        <v>2.5227548502324564</v>
      </c>
    </row>
    <row r="31" spans="1:78" x14ac:dyDescent="0.25">
      <c r="A31" s="18" t="s">
        <v>270</v>
      </c>
      <c r="B31" s="21" t="s">
        <v>271</v>
      </c>
      <c r="C31" s="22">
        <f t="shared" si="0"/>
        <v>215.83684210526314</v>
      </c>
      <c r="D31" s="159">
        <f t="shared" si="1"/>
        <v>1323.05</v>
      </c>
      <c r="E31" s="162">
        <v>64323.629999999983</v>
      </c>
      <c r="F31" s="162">
        <v>365.67</v>
      </c>
      <c r="G31" s="162">
        <v>0</v>
      </c>
      <c r="H31" s="162">
        <v>9730.35</v>
      </c>
      <c r="I31" s="162">
        <v>14.270000000000001</v>
      </c>
      <c r="J31" s="162">
        <v>22899.780000000002</v>
      </c>
      <c r="K31" s="162">
        <v>0</v>
      </c>
      <c r="L31" s="162">
        <v>18792.8</v>
      </c>
      <c r="M31" s="162">
        <v>0</v>
      </c>
      <c r="N31" s="162">
        <v>12565.1</v>
      </c>
      <c r="O31" s="162">
        <v>0</v>
      </c>
      <c r="P31" s="162">
        <v>37739.58999999996</v>
      </c>
      <c r="Q31" s="162">
        <v>25123.67</v>
      </c>
      <c r="R31" s="162">
        <v>30946.289999999997</v>
      </c>
      <c r="S31" s="162">
        <v>0</v>
      </c>
      <c r="T31" s="162">
        <v>9212.909999999998</v>
      </c>
      <c r="U31" s="162">
        <v>0</v>
      </c>
      <c r="V31" s="162">
        <v>0</v>
      </c>
      <c r="W31" s="162">
        <v>18214.449999999997</v>
      </c>
      <c r="X31" s="162">
        <v>269256.96999999997</v>
      </c>
      <c r="Y31" s="162">
        <v>452449.20999999996</v>
      </c>
      <c r="Z31" s="162">
        <v>0</v>
      </c>
      <c r="AA31" s="162">
        <v>5418.67</v>
      </c>
      <c r="AB31" s="162">
        <v>4842.0399999999991</v>
      </c>
      <c r="AC31" s="162">
        <f t="shared" si="4"/>
        <v>981895.4</v>
      </c>
      <c r="AD31" s="200">
        <v>268.94406734688948</v>
      </c>
      <c r="AE31" s="134">
        <f t="shared" si="5"/>
        <v>1.6941963959130923</v>
      </c>
      <c r="AF31" s="134">
        <f t="shared" si="6"/>
        <v>0</v>
      </c>
      <c r="AG31" s="134">
        <f t="shared" si="7"/>
        <v>45.081969811504798</v>
      </c>
      <c r="AH31" s="134">
        <f t="shared" si="8"/>
        <v>6.6114755297617608E-2</v>
      </c>
      <c r="AI31" s="134">
        <f t="shared" si="9"/>
        <v>106.09764198102857</v>
      </c>
      <c r="AJ31" s="134">
        <f t="shared" si="10"/>
        <v>0</v>
      </c>
      <c r="AK31" s="134">
        <f t="shared" si="11"/>
        <v>87.069472554805046</v>
      </c>
      <c r="AL31" s="134">
        <f t="shared" si="12"/>
        <v>0</v>
      </c>
      <c r="AM31" s="134">
        <f t="shared" si="13"/>
        <v>58.21573313175157</v>
      </c>
      <c r="AN31" s="134">
        <f t="shared" si="14"/>
        <v>0</v>
      </c>
      <c r="AO31" s="134">
        <f t="shared" si="15"/>
        <v>174.85240069253072</v>
      </c>
      <c r="AP31" s="134">
        <f t="shared" si="16"/>
        <v>116.40121192908873</v>
      </c>
      <c r="AQ31" s="134">
        <f t="shared" si="17"/>
        <v>143.37816333000072</v>
      </c>
      <c r="AR31" s="134">
        <f t="shared" si="18"/>
        <v>0</v>
      </c>
      <c r="AS31" s="134">
        <f t="shared" si="19"/>
        <v>42.684603379745901</v>
      </c>
      <c r="AT31" s="134">
        <f t="shared" si="20"/>
        <v>0</v>
      </c>
      <c r="AU31" s="134">
        <f t="shared" si="21"/>
        <v>0</v>
      </c>
      <c r="AV31" s="134">
        <f t="shared" si="22"/>
        <v>84.389902216586592</v>
      </c>
      <c r="AW31" s="134">
        <f t="shared" si="23"/>
        <v>1247.5023604574606</v>
      </c>
      <c r="AX31" s="134">
        <f t="shared" si="24"/>
        <v>2096.2556975298103</v>
      </c>
      <c r="AY31" s="134">
        <f t="shared" si="25"/>
        <v>0</v>
      </c>
      <c r="AZ31" s="134">
        <f t="shared" si="26"/>
        <v>25.105398814894293</v>
      </c>
      <c r="BA31" s="134">
        <f t="shared" si="27"/>
        <v>22.433797459094343</v>
      </c>
      <c r="BB31" s="2"/>
      <c r="BC31" s="134">
        <f t="shared" si="28"/>
        <v>48.617686406409419</v>
      </c>
      <c r="BD31" s="134">
        <f t="shared" si="29"/>
        <v>0.27638411246740491</v>
      </c>
      <c r="BE31" s="134">
        <f t="shared" si="30"/>
        <v>0</v>
      </c>
      <c r="BF31" s="134">
        <f t="shared" si="31"/>
        <v>7.3544839575223921</v>
      </c>
      <c r="BG31" s="134">
        <f t="shared" si="32"/>
        <v>1.0785684592419032E-2</v>
      </c>
      <c r="BH31" s="134">
        <f t="shared" si="33"/>
        <v>17.30832546011111</v>
      </c>
      <c r="BI31" s="134">
        <f t="shared" si="34"/>
        <v>0</v>
      </c>
      <c r="BJ31" s="134">
        <f t="shared" si="35"/>
        <v>14.204149503042213</v>
      </c>
      <c r="BK31" s="134">
        <f t="shared" si="36"/>
        <v>0</v>
      </c>
      <c r="BL31" s="134">
        <f t="shared" si="37"/>
        <v>9.4970711613317711</v>
      </c>
      <c r="BM31" s="134">
        <f t="shared" si="38"/>
        <v>0</v>
      </c>
      <c r="BN31" s="134">
        <f t="shared" si="39"/>
        <v>28.524689165186473</v>
      </c>
      <c r="BO31" s="134">
        <f t="shared" si="40"/>
        <v>18.989206757114243</v>
      </c>
      <c r="BP31" s="134">
        <f t="shared" si="41"/>
        <v>23.390113752314726</v>
      </c>
      <c r="BQ31" s="134">
        <f t="shared" si="42"/>
        <v>0</v>
      </c>
      <c r="BR31" s="134">
        <f t="shared" si="43"/>
        <v>6.9633876270738053</v>
      </c>
      <c r="BS31" s="134">
        <f t="shared" si="44"/>
        <v>0</v>
      </c>
      <c r="BT31" s="134">
        <f t="shared" si="45"/>
        <v>0</v>
      </c>
      <c r="BU31" s="134">
        <f t="shared" si="46"/>
        <v>13.76701560787574</v>
      </c>
      <c r="BV31" s="134">
        <f t="shared" si="47"/>
        <v>203.51231623899321</v>
      </c>
      <c r="BW31" s="134">
        <f t="shared" si="48"/>
        <v>341.97438494387967</v>
      </c>
      <c r="BX31" s="134">
        <f t="shared" si="49"/>
        <v>0</v>
      </c>
      <c r="BY31" s="134">
        <f t="shared" si="50"/>
        <v>4.0955897358376481</v>
      </c>
      <c r="BZ31" s="134">
        <f t="shared" si="51"/>
        <v>3.6597558671252024</v>
      </c>
    </row>
    <row r="32" spans="1:78" x14ac:dyDescent="0.25">
      <c r="A32" s="18" t="s">
        <v>272</v>
      </c>
      <c r="B32" s="21" t="s">
        <v>273</v>
      </c>
      <c r="C32" s="22">
        <f t="shared" si="0"/>
        <v>205.37894736842105</v>
      </c>
      <c r="D32" s="159">
        <f t="shared" si="1"/>
        <v>1268.1600000000001</v>
      </c>
      <c r="E32" s="162">
        <v>27545.63</v>
      </c>
      <c r="F32" s="162">
        <v>7344.7300000000023</v>
      </c>
      <c r="G32" s="162">
        <v>0</v>
      </c>
      <c r="H32" s="162">
        <v>41.15</v>
      </c>
      <c r="I32" s="162">
        <v>0</v>
      </c>
      <c r="J32" s="162">
        <v>0</v>
      </c>
      <c r="K32" s="162">
        <v>0</v>
      </c>
      <c r="L32" s="162">
        <v>12940.98</v>
      </c>
      <c r="M32" s="162">
        <v>3648.3600000000006</v>
      </c>
      <c r="N32" s="162">
        <v>8601.86</v>
      </c>
      <c r="O32" s="162">
        <v>0</v>
      </c>
      <c r="P32" s="162">
        <v>24110.02</v>
      </c>
      <c r="Q32" s="162">
        <v>-23252.129999999997</v>
      </c>
      <c r="R32" s="162">
        <v>33132.06</v>
      </c>
      <c r="S32" s="162">
        <v>0</v>
      </c>
      <c r="T32" s="162">
        <v>4533.1400000000003</v>
      </c>
      <c r="U32" s="162">
        <v>0</v>
      </c>
      <c r="V32" s="162">
        <v>0</v>
      </c>
      <c r="W32" s="162">
        <v>0</v>
      </c>
      <c r="X32" s="162">
        <v>225966.55</v>
      </c>
      <c r="Y32" s="162">
        <v>525685.74000000011</v>
      </c>
      <c r="Z32" s="162">
        <v>0</v>
      </c>
      <c r="AA32" s="162">
        <v>1740.5</v>
      </c>
      <c r="AB32" s="162">
        <v>3289.3999999999996</v>
      </c>
      <c r="AC32" s="162">
        <f t="shared" si="4"/>
        <v>855327.99000000011</v>
      </c>
      <c r="AD32" s="200">
        <v>130.05821631006478</v>
      </c>
      <c r="AE32" s="134">
        <f t="shared" si="5"/>
        <v>35.761844600481794</v>
      </c>
      <c r="AF32" s="134">
        <f t="shared" si="6"/>
        <v>0</v>
      </c>
      <c r="AG32" s="134">
        <f t="shared" si="7"/>
        <v>0.20036133463174619</v>
      </c>
      <c r="AH32" s="134">
        <f t="shared" si="8"/>
        <v>0</v>
      </c>
      <c r="AI32" s="134">
        <f t="shared" si="9"/>
        <v>0</v>
      </c>
      <c r="AJ32" s="134">
        <f t="shared" si="10"/>
        <v>0</v>
      </c>
      <c r="AK32" s="134">
        <f t="shared" si="11"/>
        <v>63.010255753164877</v>
      </c>
      <c r="AL32" s="134">
        <f t="shared" si="12"/>
        <v>17.764040797498851</v>
      </c>
      <c r="AM32" s="134">
        <f t="shared" si="13"/>
        <v>41.882871200861054</v>
      </c>
      <c r="AN32" s="134">
        <f t="shared" si="14"/>
        <v>0</v>
      </c>
      <c r="AO32" s="134">
        <f t="shared" si="15"/>
        <v>117.39285018707396</v>
      </c>
      <c r="AP32" s="134">
        <f t="shared" si="16"/>
        <v>-113.2157424017221</v>
      </c>
      <c r="AQ32" s="134">
        <f t="shared" si="17"/>
        <v>161.32159807288195</v>
      </c>
      <c r="AR32" s="134">
        <f t="shared" si="18"/>
        <v>0</v>
      </c>
      <c r="AS32" s="134">
        <f t="shared" si="19"/>
        <v>22.072077289733997</v>
      </c>
      <c r="AT32" s="134">
        <f t="shared" si="20"/>
        <v>0</v>
      </c>
      <c r="AU32" s="134">
        <f t="shared" si="21"/>
        <v>0</v>
      </c>
      <c r="AV32" s="134">
        <f t="shared" si="22"/>
        <v>0</v>
      </c>
      <c r="AW32" s="134">
        <f t="shared" si="23"/>
        <v>1100.2420301368459</v>
      </c>
      <c r="AX32" s="134">
        <f t="shared" si="24"/>
        <v>2559.5892214648152</v>
      </c>
      <c r="AY32" s="134">
        <f t="shared" si="25"/>
        <v>0</v>
      </c>
      <c r="AZ32" s="134">
        <f t="shared" si="26"/>
        <v>8.47457844292963</v>
      </c>
      <c r="BA32" s="134">
        <f t="shared" si="27"/>
        <v>16.016247245143763</v>
      </c>
      <c r="BB32" s="2"/>
      <c r="BC32" s="134">
        <f t="shared" si="28"/>
        <v>21.720942152409791</v>
      </c>
      <c r="BD32" s="134">
        <f t="shared" si="29"/>
        <v>5.7916430103456991</v>
      </c>
      <c r="BE32" s="134">
        <f t="shared" si="30"/>
        <v>0</v>
      </c>
      <c r="BF32" s="134">
        <f t="shared" si="31"/>
        <v>3.2448586929094116E-2</v>
      </c>
      <c r="BG32" s="134">
        <f t="shared" si="32"/>
        <v>0</v>
      </c>
      <c r="BH32" s="134">
        <f t="shared" si="33"/>
        <v>0</v>
      </c>
      <c r="BI32" s="134">
        <f t="shared" si="34"/>
        <v>0</v>
      </c>
      <c r="BJ32" s="134">
        <f t="shared" si="35"/>
        <v>10.204532551097651</v>
      </c>
      <c r="BK32" s="134">
        <f t="shared" si="36"/>
        <v>2.8768925056775174</v>
      </c>
      <c r="BL32" s="134">
        <f t="shared" si="37"/>
        <v>6.7829453696694424</v>
      </c>
      <c r="BM32" s="134">
        <f t="shared" si="38"/>
        <v>0</v>
      </c>
      <c r="BN32" s="134">
        <f t="shared" si="39"/>
        <v>19.011812389603836</v>
      </c>
      <c r="BO32" s="134">
        <f t="shared" si="40"/>
        <v>-18.335328349735047</v>
      </c>
      <c r="BP32" s="134">
        <f t="shared" si="41"/>
        <v>26.12608819076457</v>
      </c>
      <c r="BQ32" s="134">
        <f t="shared" si="42"/>
        <v>0</v>
      </c>
      <c r="BR32" s="134">
        <f t="shared" si="43"/>
        <v>3.5745804945748172</v>
      </c>
      <c r="BS32" s="134">
        <f t="shared" si="44"/>
        <v>0</v>
      </c>
      <c r="BT32" s="134">
        <f t="shared" si="45"/>
        <v>0</v>
      </c>
      <c r="BU32" s="134">
        <f t="shared" si="46"/>
        <v>0</v>
      </c>
      <c r="BV32" s="134">
        <f t="shared" si="47"/>
        <v>178.18457450164016</v>
      </c>
      <c r="BW32" s="134">
        <f t="shared" si="48"/>
        <v>414.52635314155947</v>
      </c>
      <c r="BX32" s="134">
        <f t="shared" si="49"/>
        <v>0</v>
      </c>
      <c r="BY32" s="134">
        <f t="shared" si="50"/>
        <v>1.3724608882159979</v>
      </c>
      <c r="BZ32" s="134">
        <f t="shared" si="51"/>
        <v>2.5938367398435522</v>
      </c>
    </row>
    <row r="33" spans="1:78" x14ac:dyDescent="0.25">
      <c r="A33" s="18" t="s">
        <v>276</v>
      </c>
      <c r="B33" s="21" t="s">
        <v>277</v>
      </c>
      <c r="C33" s="22">
        <f t="shared" si="0"/>
        <v>33.013684210526314</v>
      </c>
      <c r="D33" s="159">
        <f t="shared" si="1"/>
        <v>360.81</v>
      </c>
      <c r="E33" s="162">
        <v>15178.599999999999</v>
      </c>
      <c r="F33" s="162">
        <v>4068.639999999999</v>
      </c>
      <c r="G33" s="162">
        <v>0</v>
      </c>
      <c r="H33" s="162">
        <v>0</v>
      </c>
      <c r="I33" s="162">
        <v>0</v>
      </c>
      <c r="J33" s="162">
        <v>0</v>
      </c>
      <c r="K33" s="162">
        <v>0</v>
      </c>
      <c r="L33" s="162">
        <v>3969.2500000000005</v>
      </c>
      <c r="M33" s="162">
        <v>0</v>
      </c>
      <c r="N33" s="162">
        <v>3166.55</v>
      </c>
      <c r="O33" s="162">
        <v>0</v>
      </c>
      <c r="P33" s="162">
        <v>6645.2299999999977</v>
      </c>
      <c r="Q33" s="162">
        <v>4205.3099999999995</v>
      </c>
      <c r="R33" s="162">
        <v>4961.7199999999993</v>
      </c>
      <c r="S33" s="162">
        <v>200</v>
      </c>
      <c r="T33" s="162">
        <v>781.48</v>
      </c>
      <c r="U33" s="162">
        <v>0</v>
      </c>
      <c r="V33" s="162">
        <v>0</v>
      </c>
      <c r="W33" s="162">
        <v>22890.61</v>
      </c>
      <c r="X33" s="162">
        <v>65279.86</v>
      </c>
      <c r="Y33" s="162">
        <v>172017.47</v>
      </c>
      <c r="Z33" s="162">
        <v>0</v>
      </c>
      <c r="AA33" s="162">
        <v>3215.45</v>
      </c>
      <c r="AB33" s="162">
        <v>1222.3600000000001</v>
      </c>
      <c r="AC33" s="162">
        <f t="shared" si="4"/>
        <v>307802.52999999997</v>
      </c>
      <c r="AD33" s="200">
        <v>386.96117857260418</v>
      </c>
      <c r="AE33" s="134">
        <f t="shared" si="5"/>
        <v>123.24101648439242</v>
      </c>
      <c r="AF33" s="134">
        <f t="shared" si="6"/>
        <v>0</v>
      </c>
      <c r="AG33" s="134">
        <f t="shared" si="7"/>
        <v>0</v>
      </c>
      <c r="AH33" s="134">
        <f t="shared" si="8"/>
        <v>0</v>
      </c>
      <c r="AI33" s="134">
        <f t="shared" si="9"/>
        <v>0</v>
      </c>
      <c r="AJ33" s="134">
        <f t="shared" si="10"/>
        <v>0</v>
      </c>
      <c r="AK33" s="134">
        <f t="shared" si="11"/>
        <v>120.23044670471577</v>
      </c>
      <c r="AL33" s="134">
        <f t="shared" si="12"/>
        <v>0</v>
      </c>
      <c r="AM33" s="134">
        <f t="shared" si="13"/>
        <v>95.916286707266536</v>
      </c>
      <c r="AN33" s="134">
        <f t="shared" si="14"/>
        <v>0</v>
      </c>
      <c r="AO33" s="134">
        <f t="shared" si="15"/>
        <v>201.28713771004044</v>
      </c>
      <c r="AP33" s="134">
        <f t="shared" si="16"/>
        <v>127.38081497305741</v>
      </c>
      <c r="AQ33" s="134">
        <f t="shared" si="17"/>
        <v>150.29282912986639</v>
      </c>
      <c r="AR33" s="134">
        <f t="shared" si="18"/>
        <v>6.0580939323406566</v>
      </c>
      <c r="AS33" s="134">
        <f t="shared" si="19"/>
        <v>23.671396231227881</v>
      </c>
      <c r="AT33" s="134">
        <f t="shared" si="20"/>
        <v>0</v>
      </c>
      <c r="AU33" s="134">
        <f t="shared" si="21"/>
        <v>0</v>
      </c>
      <c r="AV33" s="134">
        <f t="shared" si="22"/>
        <v>693.3673277428818</v>
      </c>
      <c r="AW33" s="134">
        <f t="shared" si="23"/>
        <v>1977.3576188502377</v>
      </c>
      <c r="AX33" s="134">
        <f t="shared" si="24"/>
        <v>5210.4899563179542</v>
      </c>
      <c r="AY33" s="134">
        <f t="shared" si="25"/>
        <v>0</v>
      </c>
      <c r="AZ33" s="134">
        <f t="shared" si="26"/>
        <v>97.397490673723809</v>
      </c>
      <c r="BA33" s="134">
        <f t="shared" si="27"/>
        <v>37.025858495679628</v>
      </c>
      <c r="BB33" s="2"/>
      <c r="BC33" s="134">
        <f t="shared" si="28"/>
        <v>42.06812449765804</v>
      </c>
      <c r="BD33" s="134">
        <f t="shared" si="29"/>
        <v>11.276405864582465</v>
      </c>
      <c r="BE33" s="134">
        <f t="shared" si="30"/>
        <v>0</v>
      </c>
      <c r="BF33" s="134">
        <f t="shared" si="31"/>
        <v>0</v>
      </c>
      <c r="BG33" s="134">
        <f t="shared" si="32"/>
        <v>0</v>
      </c>
      <c r="BH33" s="134">
        <f t="shared" si="33"/>
        <v>0</v>
      </c>
      <c r="BI33" s="134">
        <f t="shared" si="34"/>
        <v>0</v>
      </c>
      <c r="BJ33" s="134">
        <f t="shared" si="35"/>
        <v>11.000942324214963</v>
      </c>
      <c r="BK33" s="134">
        <f t="shared" si="36"/>
        <v>0</v>
      </c>
      <c r="BL33" s="134">
        <f t="shared" si="37"/>
        <v>8.7762257143649016</v>
      </c>
      <c r="BM33" s="134">
        <f t="shared" si="38"/>
        <v>0</v>
      </c>
      <c r="BN33" s="134">
        <f t="shared" si="39"/>
        <v>18.417532773481881</v>
      </c>
      <c r="BO33" s="134">
        <f t="shared" si="40"/>
        <v>11.655192483578613</v>
      </c>
      <c r="BP33" s="134">
        <f t="shared" si="41"/>
        <v>13.75161442310357</v>
      </c>
      <c r="BQ33" s="134">
        <f t="shared" si="42"/>
        <v>0.55430836174163689</v>
      </c>
      <c r="BR33" s="134">
        <f t="shared" si="43"/>
        <v>2.1659044926692719</v>
      </c>
      <c r="BS33" s="134">
        <f t="shared" si="44"/>
        <v>0</v>
      </c>
      <c r="BT33" s="134">
        <f t="shared" si="45"/>
        <v>0</v>
      </c>
      <c r="BU33" s="134">
        <f t="shared" si="46"/>
        <v>63.44228264183365</v>
      </c>
      <c r="BV33" s="134">
        <f t="shared" si="47"/>
        <v>180.92586125661705</v>
      </c>
      <c r="BW33" s="134">
        <f t="shared" si="48"/>
        <v>476.75360993320584</v>
      </c>
      <c r="BX33" s="134">
        <f t="shared" si="49"/>
        <v>0</v>
      </c>
      <c r="BY33" s="134">
        <f t="shared" si="50"/>
        <v>8.9117541088107313</v>
      </c>
      <c r="BZ33" s="134">
        <f t="shared" si="51"/>
        <v>3.3878218452925366</v>
      </c>
    </row>
    <row r="34" spans="1:78" x14ac:dyDescent="0.25">
      <c r="A34" s="18" t="s">
        <v>284</v>
      </c>
      <c r="B34" s="21" t="s">
        <v>285</v>
      </c>
      <c r="C34" s="22">
        <f t="shared" si="0"/>
        <v>150</v>
      </c>
      <c r="D34" s="159">
        <f t="shared" si="1"/>
        <v>1003.25</v>
      </c>
      <c r="E34" s="162">
        <v>49780.060000000019</v>
      </c>
      <c r="F34" s="162">
        <v>4649.4600000000009</v>
      </c>
      <c r="G34" s="162">
        <v>0</v>
      </c>
      <c r="H34" s="162">
        <v>5888.75</v>
      </c>
      <c r="I34" s="162">
        <v>0</v>
      </c>
      <c r="J34" s="162">
        <v>0</v>
      </c>
      <c r="K34" s="162">
        <v>0</v>
      </c>
      <c r="L34" s="162">
        <v>10199.659999999998</v>
      </c>
      <c r="M34" s="162">
        <v>0</v>
      </c>
      <c r="N34" s="162">
        <v>7305.2900000000009</v>
      </c>
      <c r="O34" s="162">
        <v>0</v>
      </c>
      <c r="P34" s="162">
        <v>8990.8299999999981</v>
      </c>
      <c r="Q34" s="162">
        <v>23624.560000000005</v>
      </c>
      <c r="R34" s="162">
        <v>26569.71</v>
      </c>
      <c r="S34" s="162">
        <v>0</v>
      </c>
      <c r="T34" s="162">
        <v>4185.8200000000006</v>
      </c>
      <c r="U34" s="162">
        <v>0</v>
      </c>
      <c r="V34" s="162">
        <v>0</v>
      </c>
      <c r="W34" s="162">
        <v>19321.400000000001</v>
      </c>
      <c r="X34" s="162">
        <v>174615.69000000006</v>
      </c>
      <c r="Y34" s="162">
        <v>378421.81000000023</v>
      </c>
      <c r="Z34" s="162">
        <v>0</v>
      </c>
      <c r="AA34" s="162">
        <v>4194.3999999999996</v>
      </c>
      <c r="AB34" s="162">
        <v>3349.21</v>
      </c>
      <c r="AC34" s="162">
        <f t="shared" si="4"/>
        <v>721096.65000000026</v>
      </c>
      <c r="AD34" s="200">
        <v>298.09244755244754</v>
      </c>
      <c r="AE34" s="134">
        <f t="shared" si="5"/>
        <v>30.996400000000005</v>
      </c>
      <c r="AF34" s="134">
        <f t="shared" si="6"/>
        <v>0</v>
      </c>
      <c r="AG34" s="134">
        <f t="shared" si="7"/>
        <v>39.258333333333333</v>
      </c>
      <c r="AH34" s="134">
        <f t="shared" si="8"/>
        <v>0</v>
      </c>
      <c r="AI34" s="134">
        <f t="shared" si="9"/>
        <v>0</v>
      </c>
      <c r="AJ34" s="134">
        <f t="shared" si="10"/>
        <v>0</v>
      </c>
      <c r="AK34" s="134">
        <f t="shared" si="11"/>
        <v>67.997733333333315</v>
      </c>
      <c r="AL34" s="134">
        <f t="shared" si="12"/>
        <v>0</v>
      </c>
      <c r="AM34" s="134">
        <f t="shared" si="13"/>
        <v>48.701933333333336</v>
      </c>
      <c r="AN34" s="134">
        <f t="shared" si="14"/>
        <v>0</v>
      </c>
      <c r="AO34" s="134">
        <f t="shared" si="15"/>
        <v>59.938866666666655</v>
      </c>
      <c r="AP34" s="134">
        <f t="shared" si="16"/>
        <v>157.49706666666671</v>
      </c>
      <c r="AQ34" s="134">
        <f t="shared" si="17"/>
        <v>177.13139999999999</v>
      </c>
      <c r="AR34" s="134">
        <f t="shared" si="18"/>
        <v>0</v>
      </c>
      <c r="AS34" s="134">
        <f t="shared" si="19"/>
        <v>27.905466666666669</v>
      </c>
      <c r="AT34" s="134">
        <f t="shared" si="20"/>
        <v>0</v>
      </c>
      <c r="AU34" s="134">
        <f t="shared" si="21"/>
        <v>0</v>
      </c>
      <c r="AV34" s="134">
        <f t="shared" si="22"/>
        <v>128.80933333333334</v>
      </c>
      <c r="AW34" s="134">
        <f t="shared" si="23"/>
        <v>1164.1046000000003</v>
      </c>
      <c r="AX34" s="134">
        <f t="shared" si="24"/>
        <v>2522.8120666666682</v>
      </c>
      <c r="AY34" s="134">
        <f t="shared" si="25"/>
        <v>0</v>
      </c>
      <c r="AZ34" s="134">
        <f t="shared" si="26"/>
        <v>27.962666666666664</v>
      </c>
      <c r="BA34" s="134">
        <f t="shared" si="27"/>
        <v>22.328066666666668</v>
      </c>
      <c r="BB34" s="2"/>
      <c r="BC34" s="134">
        <f t="shared" si="28"/>
        <v>49.618798903563437</v>
      </c>
      <c r="BD34" s="134">
        <f t="shared" si="29"/>
        <v>4.63439820583105</v>
      </c>
      <c r="BE34" s="134">
        <f t="shared" si="30"/>
        <v>0</v>
      </c>
      <c r="BF34" s="134">
        <f t="shared" si="31"/>
        <v>5.8696735609269872</v>
      </c>
      <c r="BG34" s="134">
        <f t="shared" si="32"/>
        <v>0</v>
      </c>
      <c r="BH34" s="134">
        <f t="shared" si="33"/>
        <v>0</v>
      </c>
      <c r="BI34" s="134">
        <f t="shared" si="34"/>
        <v>0</v>
      </c>
      <c r="BJ34" s="134">
        <f t="shared" si="35"/>
        <v>10.166618489907798</v>
      </c>
      <c r="BK34" s="134">
        <f t="shared" si="36"/>
        <v>0</v>
      </c>
      <c r="BL34" s="134">
        <f t="shared" si="37"/>
        <v>7.2816247196611021</v>
      </c>
      <c r="BM34" s="134">
        <f t="shared" si="38"/>
        <v>0</v>
      </c>
      <c r="BN34" s="134">
        <f t="shared" si="39"/>
        <v>8.9617044605033627</v>
      </c>
      <c r="BO34" s="134">
        <f t="shared" si="40"/>
        <v>23.548028906055325</v>
      </c>
      <c r="BP34" s="134">
        <f t="shared" si="41"/>
        <v>26.483638175928231</v>
      </c>
      <c r="BQ34" s="134">
        <f t="shared" si="42"/>
        <v>0</v>
      </c>
      <c r="BR34" s="134">
        <f t="shared" si="43"/>
        <v>4.1722601544978826</v>
      </c>
      <c r="BS34" s="134">
        <f t="shared" si="44"/>
        <v>0</v>
      </c>
      <c r="BT34" s="134">
        <f t="shared" si="45"/>
        <v>0</v>
      </c>
      <c r="BU34" s="134">
        <f t="shared" si="46"/>
        <v>19.258808871168704</v>
      </c>
      <c r="BV34" s="134">
        <f t="shared" si="47"/>
        <v>174.05002741091459</v>
      </c>
      <c r="BW34" s="134">
        <f t="shared" si="48"/>
        <v>377.19592324943955</v>
      </c>
      <c r="BX34" s="134">
        <f t="shared" si="49"/>
        <v>0</v>
      </c>
      <c r="BY34" s="134">
        <f t="shared" si="50"/>
        <v>4.1808123598305507</v>
      </c>
      <c r="BZ34" s="134">
        <f t="shared" si="51"/>
        <v>3.3383603289309742</v>
      </c>
    </row>
    <row r="35" spans="1:78" x14ac:dyDescent="0.25">
      <c r="A35" s="18" t="s">
        <v>290</v>
      </c>
      <c r="B35" s="21" t="s">
        <v>291</v>
      </c>
      <c r="C35" s="22">
        <f t="shared" si="0"/>
        <v>125.08657894736842</v>
      </c>
      <c r="D35" s="159">
        <f t="shared" si="1"/>
        <v>750.79</v>
      </c>
      <c r="E35" s="162">
        <v>38980.120000000003</v>
      </c>
      <c r="F35" s="162">
        <v>0</v>
      </c>
      <c r="G35" s="162">
        <v>0</v>
      </c>
      <c r="H35" s="162">
        <v>13579.050000000001</v>
      </c>
      <c r="I35" s="162">
        <v>0</v>
      </c>
      <c r="J35" s="162">
        <v>0</v>
      </c>
      <c r="K35" s="162">
        <v>0</v>
      </c>
      <c r="L35" s="162">
        <v>24096.429999999997</v>
      </c>
      <c r="M35" s="162">
        <v>0</v>
      </c>
      <c r="N35" s="162">
        <v>301.33999999999997</v>
      </c>
      <c r="O35" s="162">
        <v>0</v>
      </c>
      <c r="P35" s="162">
        <v>26109.919999999998</v>
      </c>
      <c r="Q35" s="162">
        <v>19257.330000000002</v>
      </c>
      <c r="R35" s="162">
        <v>23888.250000000004</v>
      </c>
      <c r="S35" s="162">
        <v>0</v>
      </c>
      <c r="T35" s="162">
        <v>5291.11</v>
      </c>
      <c r="U35" s="162">
        <v>0</v>
      </c>
      <c r="V35" s="162">
        <v>0</v>
      </c>
      <c r="W35" s="162">
        <v>39188.219999999994</v>
      </c>
      <c r="X35" s="162">
        <v>206973.86000000004</v>
      </c>
      <c r="Y35" s="162">
        <v>361226.42</v>
      </c>
      <c r="Z35" s="162">
        <v>0</v>
      </c>
      <c r="AA35" s="162">
        <v>7961.8</v>
      </c>
      <c r="AB35" s="162">
        <v>0</v>
      </c>
      <c r="AC35" s="162">
        <f t="shared" si="4"/>
        <v>766853.85000000009</v>
      </c>
      <c r="AD35" s="200">
        <v>275.07279195270343</v>
      </c>
      <c r="AE35" s="134">
        <f t="shared" si="5"/>
        <v>0</v>
      </c>
      <c r="AF35" s="134">
        <f t="shared" si="6"/>
        <v>0</v>
      </c>
      <c r="AG35" s="134">
        <f t="shared" si="7"/>
        <v>108.55720984833663</v>
      </c>
      <c r="AH35" s="134">
        <f t="shared" si="8"/>
        <v>0</v>
      </c>
      <c r="AI35" s="134">
        <f t="shared" si="9"/>
        <v>0</v>
      </c>
      <c r="AJ35" s="134">
        <f t="shared" si="10"/>
        <v>0</v>
      </c>
      <c r="AK35" s="134">
        <f t="shared" si="11"/>
        <v>192.63801282900894</v>
      </c>
      <c r="AL35" s="134">
        <f t="shared" si="12"/>
        <v>0</v>
      </c>
      <c r="AM35" s="134">
        <f t="shared" si="13"/>
        <v>2.409051414914722</v>
      </c>
      <c r="AN35" s="134">
        <f t="shared" si="14"/>
        <v>0</v>
      </c>
      <c r="AO35" s="134">
        <f t="shared" si="15"/>
        <v>208.73478369718657</v>
      </c>
      <c r="AP35" s="134">
        <f t="shared" si="16"/>
        <v>153.95200797763235</v>
      </c>
      <c r="AQ35" s="134">
        <f t="shared" si="17"/>
        <v>190.97372556692315</v>
      </c>
      <c r="AR35" s="134">
        <f t="shared" si="18"/>
        <v>0</v>
      </c>
      <c r="AS35" s="134">
        <f t="shared" si="19"/>
        <v>42.299581973748708</v>
      </c>
      <c r="AT35" s="134">
        <f t="shared" si="20"/>
        <v>0</v>
      </c>
      <c r="AU35" s="134">
        <f t="shared" si="21"/>
        <v>0</v>
      </c>
      <c r="AV35" s="134">
        <f t="shared" si="22"/>
        <v>313.2887663071262</v>
      </c>
      <c r="AW35" s="134">
        <f t="shared" si="23"/>
        <v>1654.6448207452104</v>
      </c>
      <c r="AX35" s="134">
        <f t="shared" si="24"/>
        <v>2887.8111707890744</v>
      </c>
      <c r="AY35" s="134">
        <f t="shared" si="25"/>
        <v>0</v>
      </c>
      <c r="AZ35" s="134">
        <f t="shared" si="26"/>
        <v>63.65031378266422</v>
      </c>
      <c r="BA35" s="134">
        <f t="shared" si="27"/>
        <v>0</v>
      </c>
      <c r="BB35" s="2"/>
      <c r="BC35" s="134">
        <f t="shared" si="28"/>
        <v>51.918805524847166</v>
      </c>
      <c r="BD35" s="134">
        <f t="shared" si="29"/>
        <v>0</v>
      </c>
      <c r="BE35" s="134">
        <f t="shared" si="30"/>
        <v>0</v>
      </c>
      <c r="BF35" s="134">
        <f t="shared" si="31"/>
        <v>18.086349045671895</v>
      </c>
      <c r="BG35" s="134">
        <f t="shared" si="32"/>
        <v>0</v>
      </c>
      <c r="BH35" s="134">
        <f t="shared" si="33"/>
        <v>0</v>
      </c>
      <c r="BI35" s="134">
        <f t="shared" si="34"/>
        <v>0</v>
      </c>
      <c r="BJ35" s="134">
        <f t="shared" si="35"/>
        <v>32.094766845589312</v>
      </c>
      <c r="BK35" s="134">
        <f t="shared" si="36"/>
        <v>0</v>
      </c>
      <c r="BL35" s="134">
        <f t="shared" si="37"/>
        <v>0.40136389669548073</v>
      </c>
      <c r="BM35" s="134">
        <f t="shared" si="38"/>
        <v>0</v>
      </c>
      <c r="BN35" s="134">
        <f t="shared" si="39"/>
        <v>34.776595319596694</v>
      </c>
      <c r="BO35" s="134">
        <f t="shared" si="40"/>
        <v>25.649422608186047</v>
      </c>
      <c r="BP35" s="134">
        <f t="shared" si="41"/>
        <v>31.817485581853788</v>
      </c>
      <c r="BQ35" s="134">
        <f t="shared" si="42"/>
        <v>0</v>
      </c>
      <c r="BR35" s="134">
        <f t="shared" si="43"/>
        <v>7.0473900824464897</v>
      </c>
      <c r="BS35" s="134">
        <f t="shared" si="44"/>
        <v>0</v>
      </c>
      <c r="BT35" s="134">
        <f t="shared" si="45"/>
        <v>0</v>
      </c>
      <c r="BU35" s="134">
        <f t="shared" si="46"/>
        <v>52.195980234153353</v>
      </c>
      <c r="BV35" s="134">
        <f t="shared" si="47"/>
        <v>275.67476924306402</v>
      </c>
      <c r="BW35" s="134">
        <f t="shared" si="48"/>
        <v>481.12843804525897</v>
      </c>
      <c r="BX35" s="134">
        <f t="shared" si="49"/>
        <v>0</v>
      </c>
      <c r="BY35" s="134">
        <f t="shared" si="50"/>
        <v>10.604563193436247</v>
      </c>
      <c r="BZ35" s="134">
        <f t="shared" si="51"/>
        <v>0</v>
      </c>
    </row>
    <row r="36" spans="1:78" x14ac:dyDescent="0.25">
      <c r="A36" s="18" t="s">
        <v>292</v>
      </c>
      <c r="B36" s="21" t="s">
        <v>293</v>
      </c>
      <c r="C36" s="22">
        <f t="shared" si="0"/>
        <v>97</v>
      </c>
      <c r="D36" s="159">
        <f t="shared" si="1"/>
        <v>726.44</v>
      </c>
      <c r="E36" s="162">
        <v>32371.290000000005</v>
      </c>
      <c r="F36" s="162">
        <v>0</v>
      </c>
      <c r="G36" s="162">
        <v>0</v>
      </c>
      <c r="H36" s="162">
        <v>0</v>
      </c>
      <c r="I36" s="162">
        <v>0</v>
      </c>
      <c r="J36" s="162">
        <v>0</v>
      </c>
      <c r="K36" s="162">
        <v>0</v>
      </c>
      <c r="L36" s="162">
        <v>7912.2499999999991</v>
      </c>
      <c r="M36" s="162">
        <v>14302.02</v>
      </c>
      <c r="N36" s="162">
        <v>5316.34</v>
      </c>
      <c r="O36" s="162">
        <v>0</v>
      </c>
      <c r="P36" s="162">
        <v>12994.820000000002</v>
      </c>
      <c r="Q36" s="162">
        <v>12785.37</v>
      </c>
      <c r="R36" s="162">
        <v>28651.48000000001</v>
      </c>
      <c r="S36" s="162">
        <v>0</v>
      </c>
      <c r="T36" s="162">
        <v>5676.1</v>
      </c>
      <c r="U36" s="162">
        <v>0</v>
      </c>
      <c r="V36" s="162">
        <v>0</v>
      </c>
      <c r="W36" s="162">
        <v>17215.840000000004</v>
      </c>
      <c r="X36" s="162">
        <v>174311.30000000002</v>
      </c>
      <c r="Y36" s="162">
        <v>304290.30999999994</v>
      </c>
      <c r="Z36" s="162">
        <v>0</v>
      </c>
      <c r="AA36" s="162">
        <v>2574</v>
      </c>
      <c r="AB36" s="162">
        <v>1852.2399999999998</v>
      </c>
      <c r="AC36" s="162">
        <f t="shared" si="4"/>
        <v>620253.36</v>
      </c>
      <c r="AD36" s="200">
        <v>306.00255319148943</v>
      </c>
      <c r="AE36" s="134">
        <f t="shared" si="5"/>
        <v>0</v>
      </c>
      <c r="AF36" s="134">
        <f t="shared" si="6"/>
        <v>0</v>
      </c>
      <c r="AG36" s="134">
        <f t="shared" si="7"/>
        <v>0</v>
      </c>
      <c r="AH36" s="134">
        <f t="shared" si="8"/>
        <v>0</v>
      </c>
      <c r="AI36" s="134">
        <f t="shared" si="9"/>
        <v>0</v>
      </c>
      <c r="AJ36" s="134">
        <f t="shared" si="10"/>
        <v>0</v>
      </c>
      <c r="AK36" s="134">
        <f t="shared" si="11"/>
        <v>81.569587628865975</v>
      </c>
      <c r="AL36" s="134">
        <f t="shared" si="12"/>
        <v>147.44350515463918</v>
      </c>
      <c r="AM36" s="134">
        <f t="shared" si="13"/>
        <v>54.807628865979382</v>
      </c>
      <c r="AN36" s="134">
        <f t="shared" si="14"/>
        <v>0</v>
      </c>
      <c r="AO36" s="134">
        <f t="shared" si="15"/>
        <v>133.96721649484539</v>
      </c>
      <c r="AP36" s="134">
        <f t="shared" si="16"/>
        <v>131.80793814432991</v>
      </c>
      <c r="AQ36" s="134">
        <f t="shared" si="17"/>
        <v>295.37608247422691</v>
      </c>
      <c r="AR36" s="134">
        <f t="shared" si="18"/>
        <v>0</v>
      </c>
      <c r="AS36" s="134">
        <f t="shared" si="19"/>
        <v>58.516494845360832</v>
      </c>
      <c r="AT36" s="134">
        <f t="shared" si="20"/>
        <v>0</v>
      </c>
      <c r="AU36" s="134">
        <f t="shared" si="21"/>
        <v>0</v>
      </c>
      <c r="AV36" s="134">
        <f t="shared" si="22"/>
        <v>177.48288659793818</v>
      </c>
      <c r="AW36" s="134">
        <f t="shared" si="23"/>
        <v>1797.0237113402063</v>
      </c>
      <c r="AX36" s="134">
        <f t="shared" si="24"/>
        <v>3137.0135051546386</v>
      </c>
      <c r="AY36" s="134">
        <f t="shared" si="25"/>
        <v>0</v>
      </c>
      <c r="AZ36" s="134">
        <f t="shared" si="26"/>
        <v>26.536082474226806</v>
      </c>
      <c r="BA36" s="134">
        <f t="shared" si="27"/>
        <v>19.09525773195876</v>
      </c>
      <c r="BB36" s="2"/>
      <c r="BC36" s="134">
        <f t="shared" si="28"/>
        <v>44.561546720995544</v>
      </c>
      <c r="BD36" s="134">
        <f t="shared" si="29"/>
        <v>0</v>
      </c>
      <c r="BE36" s="134">
        <f t="shared" si="30"/>
        <v>0</v>
      </c>
      <c r="BF36" s="134">
        <f t="shared" si="31"/>
        <v>0</v>
      </c>
      <c r="BG36" s="134">
        <f t="shared" si="32"/>
        <v>0</v>
      </c>
      <c r="BH36" s="134">
        <f t="shared" si="33"/>
        <v>0</v>
      </c>
      <c r="BI36" s="134">
        <f t="shared" si="34"/>
        <v>0</v>
      </c>
      <c r="BJ36" s="134">
        <f t="shared" si="35"/>
        <v>10.891814878035348</v>
      </c>
      <c r="BK36" s="134">
        <f t="shared" si="36"/>
        <v>19.687820053961786</v>
      </c>
      <c r="BL36" s="134">
        <f t="shared" si="37"/>
        <v>7.3183470073233847</v>
      </c>
      <c r="BM36" s="134">
        <f t="shared" si="38"/>
        <v>0</v>
      </c>
      <c r="BN36" s="134">
        <f t="shared" si="39"/>
        <v>17.88835967182424</v>
      </c>
      <c r="BO36" s="134">
        <f t="shared" si="40"/>
        <v>17.600035790980673</v>
      </c>
      <c r="BP36" s="134">
        <f t="shared" si="41"/>
        <v>39.440944881889777</v>
      </c>
      <c r="BQ36" s="134">
        <f t="shared" si="42"/>
        <v>0</v>
      </c>
      <c r="BR36" s="134">
        <f t="shared" si="43"/>
        <v>7.8135840537415335</v>
      </c>
      <c r="BS36" s="134">
        <f t="shared" si="44"/>
        <v>0</v>
      </c>
      <c r="BT36" s="134">
        <f t="shared" si="45"/>
        <v>0</v>
      </c>
      <c r="BU36" s="134">
        <f t="shared" si="46"/>
        <v>23.698915257970381</v>
      </c>
      <c r="BV36" s="134">
        <f t="shared" si="47"/>
        <v>239.95278343703541</v>
      </c>
      <c r="BW36" s="134">
        <f t="shared" si="48"/>
        <v>418.87879246737504</v>
      </c>
      <c r="BX36" s="134">
        <f t="shared" si="49"/>
        <v>0</v>
      </c>
      <c r="BY36" s="134">
        <f t="shared" si="50"/>
        <v>3.5433070866141732</v>
      </c>
      <c r="BZ36" s="134">
        <f t="shared" si="51"/>
        <v>2.5497494631352895</v>
      </c>
    </row>
    <row r="37" spans="1:78" x14ac:dyDescent="0.25">
      <c r="A37" s="18" t="s">
        <v>294</v>
      </c>
      <c r="B37" s="21" t="s">
        <v>295</v>
      </c>
      <c r="C37" s="22">
        <f t="shared" si="0"/>
        <v>149.24526315789473</v>
      </c>
      <c r="D37" s="159">
        <f t="shared" si="1"/>
        <v>1241.3600000000001</v>
      </c>
      <c r="E37" s="162">
        <v>52259.68</v>
      </c>
      <c r="F37" s="162">
        <v>0</v>
      </c>
      <c r="G37" s="162">
        <v>0</v>
      </c>
      <c r="H37" s="162">
        <v>29325.320000000011</v>
      </c>
      <c r="I37" s="162">
        <v>0</v>
      </c>
      <c r="J37" s="162">
        <v>17787.910000000003</v>
      </c>
      <c r="K37" s="162">
        <v>0</v>
      </c>
      <c r="L37" s="162">
        <v>17741.96</v>
      </c>
      <c r="M37" s="162">
        <v>0</v>
      </c>
      <c r="N37" s="162">
        <v>9573.1200000000008</v>
      </c>
      <c r="O37" s="162">
        <v>0</v>
      </c>
      <c r="P37" s="162">
        <v>7190.6699999999928</v>
      </c>
      <c r="Q37" s="162">
        <v>19689.759999999998</v>
      </c>
      <c r="R37" s="162">
        <v>25672.54</v>
      </c>
      <c r="S37" s="162">
        <v>0</v>
      </c>
      <c r="T37" s="162">
        <v>5385.8299999999981</v>
      </c>
      <c r="U37" s="162">
        <v>0</v>
      </c>
      <c r="V37" s="162">
        <v>0</v>
      </c>
      <c r="W37" s="162">
        <v>38283.53</v>
      </c>
      <c r="X37" s="162">
        <v>148544.38999999996</v>
      </c>
      <c r="Y37" s="162">
        <v>459071.89000000007</v>
      </c>
      <c r="Z37" s="162">
        <v>0</v>
      </c>
      <c r="AA37" s="162">
        <v>4570.5</v>
      </c>
      <c r="AB37" s="162">
        <v>6899.42</v>
      </c>
      <c r="AC37" s="162">
        <f t="shared" si="4"/>
        <v>841996.52000000014</v>
      </c>
      <c r="AD37" s="200">
        <v>313.08128384498991</v>
      </c>
      <c r="AE37" s="134">
        <f t="shared" si="5"/>
        <v>0</v>
      </c>
      <c r="AF37" s="134">
        <f t="shared" si="6"/>
        <v>0</v>
      </c>
      <c r="AG37" s="134">
        <f t="shared" si="7"/>
        <v>196.49079226705607</v>
      </c>
      <c r="AH37" s="134">
        <f t="shared" si="8"/>
        <v>0</v>
      </c>
      <c r="AI37" s="134">
        <f t="shared" si="9"/>
        <v>119.1857592236023</v>
      </c>
      <c r="AJ37" s="134">
        <f t="shared" si="10"/>
        <v>0</v>
      </c>
      <c r="AK37" s="134">
        <f t="shared" si="11"/>
        <v>118.87787675532329</v>
      </c>
      <c r="AL37" s="134">
        <f t="shared" si="12"/>
        <v>0</v>
      </c>
      <c r="AM37" s="134">
        <f t="shared" si="13"/>
        <v>64.143543302088418</v>
      </c>
      <c r="AN37" s="134">
        <f t="shared" si="14"/>
        <v>0</v>
      </c>
      <c r="AO37" s="134">
        <f t="shared" si="15"/>
        <v>48.180222593681847</v>
      </c>
      <c r="AP37" s="134">
        <f t="shared" si="16"/>
        <v>131.9288772278764</v>
      </c>
      <c r="AQ37" s="134">
        <f t="shared" si="17"/>
        <v>172.01577763201513</v>
      </c>
      <c r="AR37" s="134">
        <f t="shared" si="18"/>
        <v>0</v>
      </c>
      <c r="AS37" s="134">
        <f t="shared" si="19"/>
        <v>36.087108468575209</v>
      </c>
      <c r="AT37" s="134">
        <f t="shared" si="20"/>
        <v>0</v>
      </c>
      <c r="AU37" s="134">
        <f t="shared" si="21"/>
        <v>0</v>
      </c>
      <c r="AV37" s="134">
        <f t="shared" si="22"/>
        <v>256.51420480593583</v>
      </c>
      <c r="AW37" s="134">
        <f t="shared" si="23"/>
        <v>995.3038833992789</v>
      </c>
      <c r="AX37" s="134">
        <f t="shared" si="24"/>
        <v>3075.9561830402804</v>
      </c>
      <c r="AY37" s="134">
        <f t="shared" si="25"/>
        <v>0</v>
      </c>
      <c r="AZ37" s="134">
        <f t="shared" si="26"/>
        <v>30.624087514017901</v>
      </c>
      <c r="BA37" s="134">
        <f t="shared" si="27"/>
        <v>46.228736872544665</v>
      </c>
      <c r="BB37" s="2"/>
      <c r="BC37" s="134">
        <f t="shared" si="28"/>
        <v>42.098730424695489</v>
      </c>
      <c r="BD37" s="134">
        <f t="shared" si="29"/>
        <v>0</v>
      </c>
      <c r="BE37" s="134">
        <f t="shared" si="30"/>
        <v>0</v>
      </c>
      <c r="BF37" s="134">
        <f t="shared" si="31"/>
        <v>23.623541921763234</v>
      </c>
      <c r="BG37" s="134">
        <f t="shared" si="32"/>
        <v>0</v>
      </c>
      <c r="BH37" s="134">
        <f t="shared" si="33"/>
        <v>14.329372623574146</v>
      </c>
      <c r="BI37" s="134">
        <f t="shared" si="34"/>
        <v>0</v>
      </c>
      <c r="BJ37" s="134">
        <f t="shared" si="35"/>
        <v>14.292356769994198</v>
      </c>
      <c r="BK37" s="134">
        <f t="shared" si="36"/>
        <v>0</v>
      </c>
      <c r="BL37" s="134">
        <f t="shared" si="37"/>
        <v>7.7117999613327317</v>
      </c>
      <c r="BM37" s="134">
        <f t="shared" si="38"/>
        <v>0</v>
      </c>
      <c r="BN37" s="134">
        <f t="shared" si="39"/>
        <v>5.7925742733775794</v>
      </c>
      <c r="BO37" s="134">
        <f t="shared" si="40"/>
        <v>15.861442289102271</v>
      </c>
      <c r="BP37" s="134">
        <f t="shared" si="41"/>
        <v>20.680978926338852</v>
      </c>
      <c r="BQ37" s="134">
        <f t="shared" si="42"/>
        <v>0</v>
      </c>
      <c r="BR37" s="134">
        <f t="shared" si="43"/>
        <v>4.3386527679319435</v>
      </c>
      <c r="BS37" s="134">
        <f t="shared" si="44"/>
        <v>0</v>
      </c>
      <c r="BT37" s="134">
        <f t="shared" si="45"/>
        <v>0</v>
      </c>
      <c r="BU37" s="134">
        <f t="shared" si="46"/>
        <v>30.83999001095572</v>
      </c>
      <c r="BV37" s="134">
        <f t="shared" si="47"/>
        <v>119.66262002964486</v>
      </c>
      <c r="BW37" s="134">
        <f t="shared" si="48"/>
        <v>369.81366404588516</v>
      </c>
      <c r="BX37" s="134">
        <f t="shared" si="49"/>
        <v>0</v>
      </c>
      <c r="BY37" s="134">
        <f t="shared" si="50"/>
        <v>3.6818489398723977</v>
      </c>
      <c r="BZ37" s="134">
        <f t="shared" si="51"/>
        <v>5.5579525681510598</v>
      </c>
    </row>
    <row r="38" spans="1:78" x14ac:dyDescent="0.25">
      <c r="A38" s="18" t="s">
        <v>300</v>
      </c>
      <c r="B38" s="21" t="s">
        <v>301</v>
      </c>
      <c r="C38" s="22">
        <f t="shared" si="0"/>
        <v>171</v>
      </c>
      <c r="D38" s="159">
        <f t="shared" si="1"/>
        <v>1082.07</v>
      </c>
      <c r="E38" s="162">
        <v>45760.729999999989</v>
      </c>
      <c r="F38" s="162">
        <v>0</v>
      </c>
      <c r="G38" s="162">
        <v>0</v>
      </c>
      <c r="H38" s="162">
        <v>0</v>
      </c>
      <c r="I38" s="162">
        <v>0</v>
      </c>
      <c r="J38" s="162">
        <v>0</v>
      </c>
      <c r="K38" s="162">
        <v>0</v>
      </c>
      <c r="L38" s="162">
        <v>14122.91</v>
      </c>
      <c r="M38" s="162">
        <v>0</v>
      </c>
      <c r="N38" s="162">
        <v>13245.28</v>
      </c>
      <c r="O38" s="162">
        <v>0</v>
      </c>
      <c r="P38" s="162">
        <v>8469.7700000000023</v>
      </c>
      <c r="Q38" s="162">
        <v>8320.11</v>
      </c>
      <c r="R38" s="162">
        <v>40189.989999999991</v>
      </c>
      <c r="S38" s="162">
        <v>0</v>
      </c>
      <c r="T38" s="162">
        <v>0</v>
      </c>
      <c r="U38" s="162">
        <v>0</v>
      </c>
      <c r="V38" s="162">
        <v>0</v>
      </c>
      <c r="W38" s="162">
        <v>13358.41</v>
      </c>
      <c r="X38" s="162">
        <v>146249.33000000002</v>
      </c>
      <c r="Y38" s="162">
        <v>501103.82999999996</v>
      </c>
      <c r="Z38" s="162">
        <v>0</v>
      </c>
      <c r="AA38" s="162">
        <v>2165</v>
      </c>
      <c r="AB38" s="162">
        <v>3622.86</v>
      </c>
      <c r="AC38" s="162">
        <f t="shared" si="4"/>
        <v>796608.22</v>
      </c>
      <c r="AD38" s="200">
        <v>248.38666666666683</v>
      </c>
      <c r="AE38" s="134">
        <f t="shared" si="5"/>
        <v>0</v>
      </c>
      <c r="AF38" s="134">
        <f t="shared" si="6"/>
        <v>0</v>
      </c>
      <c r="AG38" s="134">
        <f t="shared" si="7"/>
        <v>0</v>
      </c>
      <c r="AH38" s="134">
        <f t="shared" si="8"/>
        <v>0</v>
      </c>
      <c r="AI38" s="134">
        <f t="shared" si="9"/>
        <v>0</v>
      </c>
      <c r="AJ38" s="134">
        <f t="shared" si="10"/>
        <v>0</v>
      </c>
      <c r="AK38" s="134">
        <f t="shared" si="11"/>
        <v>82.590116959064332</v>
      </c>
      <c r="AL38" s="134">
        <f t="shared" si="12"/>
        <v>0</v>
      </c>
      <c r="AM38" s="134">
        <f t="shared" si="13"/>
        <v>77.457777777777778</v>
      </c>
      <c r="AN38" s="134">
        <f t="shared" si="14"/>
        <v>0</v>
      </c>
      <c r="AO38" s="134">
        <f t="shared" si="15"/>
        <v>49.530818713450309</v>
      </c>
      <c r="AP38" s="134">
        <f t="shared" si="16"/>
        <v>48.655614035087723</v>
      </c>
      <c r="AQ38" s="134">
        <f t="shared" si="17"/>
        <v>235.02918128654966</v>
      </c>
      <c r="AR38" s="134">
        <f t="shared" si="18"/>
        <v>0</v>
      </c>
      <c r="AS38" s="134">
        <f t="shared" si="19"/>
        <v>0</v>
      </c>
      <c r="AT38" s="134">
        <f t="shared" si="20"/>
        <v>0</v>
      </c>
      <c r="AU38" s="134">
        <f t="shared" si="21"/>
        <v>0</v>
      </c>
      <c r="AV38" s="134">
        <f t="shared" si="22"/>
        <v>78.119356725146204</v>
      </c>
      <c r="AW38" s="134">
        <f t="shared" si="23"/>
        <v>855.25923976608192</v>
      </c>
      <c r="AX38" s="134">
        <f t="shared" si="24"/>
        <v>2930.4317543859647</v>
      </c>
      <c r="AY38" s="134">
        <f t="shared" si="25"/>
        <v>0</v>
      </c>
      <c r="AZ38" s="134">
        <f t="shared" si="26"/>
        <v>12.660818713450292</v>
      </c>
      <c r="BA38" s="134">
        <f t="shared" si="27"/>
        <v>21.186315789473685</v>
      </c>
      <c r="BB38" s="2"/>
      <c r="BC38" s="134">
        <f t="shared" si="28"/>
        <v>42.289990481207305</v>
      </c>
      <c r="BD38" s="134">
        <f t="shared" si="29"/>
        <v>0</v>
      </c>
      <c r="BE38" s="134">
        <f t="shared" si="30"/>
        <v>0</v>
      </c>
      <c r="BF38" s="134">
        <f t="shared" si="31"/>
        <v>0</v>
      </c>
      <c r="BG38" s="134">
        <f t="shared" si="32"/>
        <v>0</v>
      </c>
      <c r="BH38" s="134">
        <f t="shared" si="33"/>
        <v>0</v>
      </c>
      <c r="BI38" s="134">
        <f t="shared" si="34"/>
        <v>0</v>
      </c>
      <c r="BJ38" s="134">
        <f t="shared" si="35"/>
        <v>13.051752659254948</v>
      </c>
      <c r="BK38" s="134">
        <f t="shared" si="36"/>
        <v>0</v>
      </c>
      <c r="BL38" s="134">
        <f t="shared" si="37"/>
        <v>12.240686831720685</v>
      </c>
      <c r="BM38" s="134">
        <f t="shared" si="38"/>
        <v>0</v>
      </c>
      <c r="BN38" s="134">
        <f t="shared" si="39"/>
        <v>7.827377156745869</v>
      </c>
      <c r="BO38" s="134">
        <f t="shared" si="40"/>
        <v>7.6890681748870229</v>
      </c>
      <c r="BP38" s="134">
        <f t="shared" si="41"/>
        <v>37.141765320173363</v>
      </c>
      <c r="BQ38" s="134">
        <f t="shared" si="42"/>
        <v>0</v>
      </c>
      <c r="BR38" s="134">
        <f t="shared" si="43"/>
        <v>0</v>
      </c>
      <c r="BS38" s="134">
        <f t="shared" si="44"/>
        <v>0</v>
      </c>
      <c r="BT38" s="134">
        <f t="shared" si="45"/>
        <v>0</v>
      </c>
      <c r="BU38" s="134">
        <f t="shared" si="46"/>
        <v>12.345236444961971</v>
      </c>
      <c r="BV38" s="134">
        <f t="shared" si="47"/>
        <v>135.15699538846843</v>
      </c>
      <c r="BW38" s="134">
        <f t="shared" si="48"/>
        <v>463.0974243810474</v>
      </c>
      <c r="BX38" s="134">
        <f t="shared" si="49"/>
        <v>0</v>
      </c>
      <c r="BY38" s="134">
        <f t="shared" si="50"/>
        <v>2.0007947729814153</v>
      </c>
      <c r="BZ38" s="134">
        <f t="shared" si="51"/>
        <v>3.3480828412209935</v>
      </c>
    </row>
    <row r="39" spans="1:78" x14ac:dyDescent="0.25">
      <c r="A39" s="18" t="s">
        <v>302</v>
      </c>
      <c r="B39" s="21" t="s">
        <v>303</v>
      </c>
      <c r="C39" s="22">
        <f t="shared" si="0"/>
        <v>74.027368421052628</v>
      </c>
      <c r="D39" s="159">
        <f t="shared" si="1"/>
        <v>971.2</v>
      </c>
      <c r="E39" s="162">
        <v>43972.610000000008</v>
      </c>
      <c r="F39" s="162">
        <v>2646.3799999999997</v>
      </c>
      <c r="G39" s="162">
        <v>0</v>
      </c>
      <c r="H39" s="162">
        <v>16209.47</v>
      </c>
      <c r="I39" s="162">
        <v>0</v>
      </c>
      <c r="J39" s="162">
        <v>3309.1599999999994</v>
      </c>
      <c r="K39" s="162">
        <v>0</v>
      </c>
      <c r="L39" s="162">
        <v>6912.0600000000013</v>
      </c>
      <c r="M39" s="162">
        <v>0</v>
      </c>
      <c r="N39" s="162">
        <v>12646.61</v>
      </c>
      <c r="O39" s="162">
        <v>0</v>
      </c>
      <c r="P39" s="162">
        <v>7150.3899999999994</v>
      </c>
      <c r="Q39" s="162">
        <v>14196.66</v>
      </c>
      <c r="R39" s="162">
        <v>8447.1400000000012</v>
      </c>
      <c r="S39" s="162">
        <v>0</v>
      </c>
      <c r="T39" s="162">
        <v>6355.5699999999988</v>
      </c>
      <c r="U39" s="162">
        <v>0</v>
      </c>
      <c r="V39" s="162">
        <v>0</v>
      </c>
      <c r="W39" s="162">
        <v>7404.82</v>
      </c>
      <c r="X39" s="162">
        <v>72230.33</v>
      </c>
      <c r="Y39" s="162">
        <v>203219.75</v>
      </c>
      <c r="Z39" s="162">
        <v>0</v>
      </c>
      <c r="AA39" s="162">
        <v>339</v>
      </c>
      <c r="AB39" s="162">
        <v>2381.6399999999994</v>
      </c>
      <c r="AC39" s="162">
        <f t="shared" si="4"/>
        <v>407421.59</v>
      </c>
      <c r="AD39" s="200">
        <v>480.43755296034419</v>
      </c>
      <c r="AE39" s="134">
        <f t="shared" si="5"/>
        <v>35.748670477490542</v>
      </c>
      <c r="AF39" s="134">
        <f t="shared" si="6"/>
        <v>0</v>
      </c>
      <c r="AG39" s="134">
        <f t="shared" si="7"/>
        <v>218.96590876773882</v>
      </c>
      <c r="AH39" s="134">
        <f t="shared" si="8"/>
        <v>0</v>
      </c>
      <c r="AI39" s="134">
        <f t="shared" si="9"/>
        <v>44.701845690071941</v>
      </c>
      <c r="AJ39" s="134">
        <f t="shared" si="10"/>
        <v>0</v>
      </c>
      <c r="AK39" s="134">
        <f t="shared" si="11"/>
        <v>93.371683303472423</v>
      </c>
      <c r="AL39" s="134">
        <f t="shared" si="12"/>
        <v>0</v>
      </c>
      <c r="AM39" s="134">
        <f t="shared" si="13"/>
        <v>170.83695219406763</v>
      </c>
      <c r="AN39" s="134">
        <f t="shared" si="14"/>
        <v>0</v>
      </c>
      <c r="AO39" s="134">
        <f t="shared" si="15"/>
        <v>96.591168273469265</v>
      </c>
      <c r="AP39" s="134">
        <f t="shared" si="16"/>
        <v>191.77582970736285</v>
      </c>
      <c r="AQ39" s="134">
        <f t="shared" si="17"/>
        <v>114.10833831015559</v>
      </c>
      <c r="AR39" s="134">
        <f t="shared" si="18"/>
        <v>0</v>
      </c>
      <c r="AS39" s="134">
        <f t="shared" si="19"/>
        <v>85.854328413389055</v>
      </c>
      <c r="AT39" s="134">
        <f t="shared" si="20"/>
        <v>0</v>
      </c>
      <c r="AU39" s="134">
        <f t="shared" si="21"/>
        <v>0</v>
      </c>
      <c r="AV39" s="134">
        <f t="shared" si="22"/>
        <v>100.02814037482581</v>
      </c>
      <c r="AW39" s="134">
        <f t="shared" si="23"/>
        <v>975.72467508460602</v>
      </c>
      <c r="AX39" s="134">
        <f t="shared" si="24"/>
        <v>2745.1975442937178</v>
      </c>
      <c r="AY39" s="134">
        <f t="shared" si="25"/>
        <v>0</v>
      </c>
      <c r="AZ39" s="134">
        <f t="shared" si="26"/>
        <v>4.5793874242812045</v>
      </c>
      <c r="BA39" s="134">
        <f t="shared" si="27"/>
        <v>32.172425560958956</v>
      </c>
      <c r="BB39" s="2"/>
      <c r="BC39" s="134">
        <f t="shared" si="28"/>
        <v>45.276575370675459</v>
      </c>
      <c r="BD39" s="134">
        <f t="shared" si="29"/>
        <v>2.7248558484349252</v>
      </c>
      <c r="BE39" s="134">
        <f t="shared" si="30"/>
        <v>0</v>
      </c>
      <c r="BF39" s="134">
        <f t="shared" si="31"/>
        <v>16.690146210873145</v>
      </c>
      <c r="BG39" s="134">
        <f t="shared" si="32"/>
        <v>0</v>
      </c>
      <c r="BH39" s="134">
        <f t="shared" si="33"/>
        <v>3.4072899505766054</v>
      </c>
      <c r="BI39" s="134">
        <f t="shared" si="34"/>
        <v>0</v>
      </c>
      <c r="BJ39" s="134">
        <f t="shared" si="35"/>
        <v>7.1170304777594735</v>
      </c>
      <c r="BK39" s="134">
        <f t="shared" si="36"/>
        <v>0</v>
      </c>
      <c r="BL39" s="134">
        <f t="shared" si="37"/>
        <v>13.021633031301482</v>
      </c>
      <c r="BM39" s="134">
        <f t="shared" si="38"/>
        <v>0</v>
      </c>
      <c r="BN39" s="134">
        <f t="shared" si="39"/>
        <v>7.3624279242174619</v>
      </c>
      <c r="BO39" s="134">
        <f t="shared" si="40"/>
        <v>14.617648270181219</v>
      </c>
      <c r="BP39" s="134">
        <f t="shared" si="41"/>
        <v>8.6976317957166405</v>
      </c>
      <c r="BQ39" s="134">
        <f t="shared" si="42"/>
        <v>0</v>
      </c>
      <c r="BR39" s="134">
        <f t="shared" si="43"/>
        <v>6.5440383031301463</v>
      </c>
      <c r="BS39" s="134">
        <f t="shared" si="44"/>
        <v>0</v>
      </c>
      <c r="BT39" s="134">
        <f t="shared" si="45"/>
        <v>0</v>
      </c>
      <c r="BU39" s="134">
        <f t="shared" si="46"/>
        <v>7.6244028006589781</v>
      </c>
      <c r="BV39" s="134">
        <f t="shared" si="47"/>
        <v>74.37225082372322</v>
      </c>
      <c r="BW39" s="134">
        <f t="shared" si="48"/>
        <v>209.24603583196046</v>
      </c>
      <c r="BX39" s="134">
        <f t="shared" si="49"/>
        <v>0</v>
      </c>
      <c r="BY39" s="134">
        <f t="shared" si="50"/>
        <v>0.34905271828665568</v>
      </c>
      <c r="BZ39" s="134">
        <f t="shared" si="51"/>
        <v>2.4522652388797357</v>
      </c>
    </row>
    <row r="40" spans="1:78" x14ac:dyDescent="0.25">
      <c r="A40" s="18" t="s">
        <v>308</v>
      </c>
      <c r="B40" s="21" t="s">
        <v>309</v>
      </c>
      <c r="C40" s="22">
        <f t="shared" si="0"/>
        <v>181.05368421052631</v>
      </c>
      <c r="D40" s="159">
        <f t="shared" si="1"/>
        <v>1427.55</v>
      </c>
      <c r="E40" s="162">
        <v>52763.939999999988</v>
      </c>
      <c r="F40" s="162">
        <v>0</v>
      </c>
      <c r="G40" s="162">
        <v>0</v>
      </c>
      <c r="H40" s="162">
        <v>0</v>
      </c>
      <c r="I40" s="162">
        <v>0</v>
      </c>
      <c r="J40" s="162">
        <v>1.3099999999999998</v>
      </c>
      <c r="K40" s="162">
        <v>0</v>
      </c>
      <c r="L40" s="162">
        <v>7804.0699999999979</v>
      </c>
      <c r="M40" s="162">
        <v>0</v>
      </c>
      <c r="N40" s="162">
        <v>13798.599999999997</v>
      </c>
      <c r="O40" s="162">
        <v>0</v>
      </c>
      <c r="P40" s="162">
        <v>18583.280000000002</v>
      </c>
      <c r="Q40" s="162">
        <v>17234.460000000003</v>
      </c>
      <c r="R40" s="162">
        <v>42035.55</v>
      </c>
      <c r="S40" s="162">
        <v>0</v>
      </c>
      <c r="T40" s="162">
        <v>2933.56</v>
      </c>
      <c r="U40" s="162">
        <v>0</v>
      </c>
      <c r="V40" s="162">
        <v>0</v>
      </c>
      <c r="W40" s="162">
        <v>11560.610000000002</v>
      </c>
      <c r="X40" s="162">
        <v>294176.22999999992</v>
      </c>
      <c r="Y40" s="162">
        <v>583823.74000000011</v>
      </c>
      <c r="Z40" s="162">
        <v>0</v>
      </c>
      <c r="AA40" s="162">
        <v>1014</v>
      </c>
      <c r="AB40" s="162">
        <v>5039.6000000000004</v>
      </c>
      <c r="AC40" s="162">
        <f t="shared" si="4"/>
        <v>1050768.9500000002</v>
      </c>
      <c r="AD40" s="200">
        <v>268.53708106854549</v>
      </c>
      <c r="AE40" s="134">
        <f t="shared" si="5"/>
        <v>0</v>
      </c>
      <c r="AF40" s="134">
        <f t="shared" si="6"/>
        <v>0</v>
      </c>
      <c r="AG40" s="134">
        <f t="shared" si="7"/>
        <v>0</v>
      </c>
      <c r="AH40" s="134">
        <f t="shared" si="8"/>
        <v>0</v>
      </c>
      <c r="AI40" s="134">
        <f t="shared" si="9"/>
        <v>7.2354230498659884E-3</v>
      </c>
      <c r="AJ40" s="134">
        <f t="shared" si="10"/>
        <v>0</v>
      </c>
      <c r="AK40" s="134">
        <f t="shared" si="11"/>
        <v>43.103624397532563</v>
      </c>
      <c r="AL40" s="134">
        <f t="shared" si="12"/>
        <v>0</v>
      </c>
      <c r="AM40" s="134">
        <f t="shared" si="13"/>
        <v>76.212754577008255</v>
      </c>
      <c r="AN40" s="134">
        <f t="shared" si="14"/>
        <v>0</v>
      </c>
      <c r="AO40" s="134">
        <f t="shared" si="15"/>
        <v>102.63961256039211</v>
      </c>
      <c r="AP40" s="134">
        <f t="shared" si="16"/>
        <v>95.189777966407192</v>
      </c>
      <c r="AQ40" s="134">
        <f t="shared" si="17"/>
        <v>232.17174609449947</v>
      </c>
      <c r="AR40" s="134">
        <f t="shared" si="18"/>
        <v>0</v>
      </c>
      <c r="AS40" s="134">
        <f t="shared" si="19"/>
        <v>16.202708123789979</v>
      </c>
      <c r="AT40" s="134">
        <f t="shared" si="20"/>
        <v>0</v>
      </c>
      <c r="AU40" s="134">
        <f t="shared" si="21"/>
        <v>0</v>
      </c>
      <c r="AV40" s="134">
        <f t="shared" si="22"/>
        <v>63.851835163749065</v>
      </c>
      <c r="AW40" s="134">
        <f t="shared" si="23"/>
        <v>1624.8011261562428</v>
      </c>
      <c r="AX40" s="134">
        <f t="shared" si="24"/>
        <v>3224.5891186679155</v>
      </c>
      <c r="AY40" s="134">
        <f t="shared" si="25"/>
        <v>0</v>
      </c>
      <c r="AZ40" s="134">
        <f t="shared" si="26"/>
        <v>5.6005488340184071</v>
      </c>
      <c r="BA40" s="134">
        <f t="shared" si="27"/>
        <v>27.834838169545527</v>
      </c>
      <c r="BB40" s="2"/>
      <c r="BC40" s="134">
        <f t="shared" si="28"/>
        <v>36.961185247451922</v>
      </c>
      <c r="BD40" s="134">
        <f t="shared" si="29"/>
        <v>0</v>
      </c>
      <c r="BE40" s="134">
        <f t="shared" si="30"/>
        <v>0</v>
      </c>
      <c r="BF40" s="134">
        <f t="shared" si="31"/>
        <v>0</v>
      </c>
      <c r="BG40" s="134">
        <f t="shared" si="32"/>
        <v>0</v>
      </c>
      <c r="BH40" s="134">
        <f t="shared" si="33"/>
        <v>9.1765612412875197E-4</v>
      </c>
      <c r="BI40" s="134">
        <f t="shared" si="34"/>
        <v>0</v>
      </c>
      <c r="BJ40" s="134">
        <f t="shared" si="35"/>
        <v>5.4667577317782206</v>
      </c>
      <c r="BK40" s="134">
        <f t="shared" si="36"/>
        <v>0</v>
      </c>
      <c r="BL40" s="134">
        <f t="shared" si="37"/>
        <v>9.665931140765645</v>
      </c>
      <c r="BM40" s="134">
        <f t="shared" si="38"/>
        <v>0</v>
      </c>
      <c r="BN40" s="134">
        <f t="shared" si="39"/>
        <v>13.017603586564396</v>
      </c>
      <c r="BO40" s="134">
        <f t="shared" si="40"/>
        <v>12.072754019123677</v>
      </c>
      <c r="BP40" s="134">
        <f t="shared" si="41"/>
        <v>29.445938846275091</v>
      </c>
      <c r="BQ40" s="134">
        <f t="shared" si="42"/>
        <v>0</v>
      </c>
      <c r="BR40" s="134">
        <f t="shared" si="43"/>
        <v>2.0549612973275893</v>
      </c>
      <c r="BS40" s="134">
        <f t="shared" si="44"/>
        <v>0</v>
      </c>
      <c r="BT40" s="134">
        <f t="shared" si="45"/>
        <v>0</v>
      </c>
      <c r="BU40" s="134">
        <f t="shared" si="46"/>
        <v>8.0982172253161036</v>
      </c>
      <c r="BV40" s="134">
        <f t="shared" si="47"/>
        <v>206.07070155160935</v>
      </c>
      <c r="BW40" s="134">
        <f t="shared" si="48"/>
        <v>408.96903085706288</v>
      </c>
      <c r="BX40" s="134">
        <f t="shared" si="49"/>
        <v>0</v>
      </c>
      <c r="BY40" s="134">
        <f t="shared" si="50"/>
        <v>0.71030787012714092</v>
      </c>
      <c r="BZ40" s="134">
        <f t="shared" si="51"/>
        <v>3.530244124549053</v>
      </c>
    </row>
    <row r="41" spans="1:78" x14ac:dyDescent="0.25">
      <c r="A41" s="18" t="s">
        <v>316</v>
      </c>
      <c r="B41" s="21" t="s">
        <v>317</v>
      </c>
      <c r="C41" s="22">
        <f t="shared" si="0"/>
        <v>165.78947368421052</v>
      </c>
      <c r="D41" s="159">
        <f t="shared" si="1"/>
        <v>951.51</v>
      </c>
      <c r="E41" s="162">
        <v>55518.870000000017</v>
      </c>
      <c r="F41" s="162">
        <v>0</v>
      </c>
      <c r="G41" s="162">
        <v>0</v>
      </c>
      <c r="H41" s="162">
        <v>0</v>
      </c>
      <c r="I41" s="162">
        <v>0</v>
      </c>
      <c r="J41" s="162">
        <v>0</v>
      </c>
      <c r="K41" s="162">
        <v>0</v>
      </c>
      <c r="L41" s="162">
        <v>9666.92</v>
      </c>
      <c r="M41" s="162">
        <v>0</v>
      </c>
      <c r="N41" s="162">
        <v>7123.8999999999987</v>
      </c>
      <c r="O41" s="162">
        <v>0</v>
      </c>
      <c r="P41" s="162">
        <v>11542.489999999994</v>
      </c>
      <c r="Q41" s="162">
        <v>17098.189999999999</v>
      </c>
      <c r="R41" s="162">
        <v>22422.190000000006</v>
      </c>
      <c r="S41" s="162">
        <v>0</v>
      </c>
      <c r="T41" s="162">
        <v>4209.7099999999991</v>
      </c>
      <c r="U41" s="162">
        <v>0</v>
      </c>
      <c r="V41" s="162">
        <v>0</v>
      </c>
      <c r="W41" s="162">
        <v>29149.67</v>
      </c>
      <c r="X41" s="162">
        <v>247496.88999999993</v>
      </c>
      <c r="Y41" s="162">
        <v>393810.37999999995</v>
      </c>
      <c r="Z41" s="162">
        <v>0</v>
      </c>
      <c r="AA41" s="162">
        <v>2324.9499999999998</v>
      </c>
      <c r="AB41" s="162">
        <v>7290.8100000000013</v>
      </c>
      <c r="AC41" s="162">
        <f t="shared" si="4"/>
        <v>807654.97</v>
      </c>
      <c r="AD41" s="200">
        <v>295.65539762395434</v>
      </c>
      <c r="AE41" s="134">
        <f t="shared" si="5"/>
        <v>0</v>
      </c>
      <c r="AF41" s="134">
        <f t="shared" si="6"/>
        <v>0</v>
      </c>
      <c r="AG41" s="134">
        <f t="shared" si="7"/>
        <v>0</v>
      </c>
      <c r="AH41" s="134">
        <f t="shared" si="8"/>
        <v>0</v>
      </c>
      <c r="AI41" s="134">
        <f t="shared" si="9"/>
        <v>0</v>
      </c>
      <c r="AJ41" s="134">
        <f t="shared" si="10"/>
        <v>0</v>
      </c>
      <c r="AK41" s="134">
        <f t="shared" si="11"/>
        <v>58.308406349206351</v>
      </c>
      <c r="AL41" s="134">
        <f t="shared" si="12"/>
        <v>0</v>
      </c>
      <c r="AM41" s="134">
        <f t="shared" si="13"/>
        <v>42.969555555555552</v>
      </c>
      <c r="AN41" s="134">
        <f t="shared" si="14"/>
        <v>0</v>
      </c>
      <c r="AO41" s="134">
        <f t="shared" si="15"/>
        <v>69.621368253968228</v>
      </c>
      <c r="AP41" s="134">
        <f t="shared" si="16"/>
        <v>103.13193968253968</v>
      </c>
      <c r="AQ41" s="134">
        <f t="shared" si="17"/>
        <v>135.24495555555561</v>
      </c>
      <c r="AR41" s="134">
        <f t="shared" si="18"/>
        <v>0</v>
      </c>
      <c r="AS41" s="134">
        <f t="shared" si="19"/>
        <v>25.391901587301582</v>
      </c>
      <c r="AT41" s="134">
        <f t="shared" si="20"/>
        <v>0</v>
      </c>
      <c r="AU41" s="134">
        <f t="shared" si="21"/>
        <v>0</v>
      </c>
      <c r="AV41" s="134">
        <f t="shared" si="22"/>
        <v>175.82340634920635</v>
      </c>
      <c r="AW41" s="134">
        <f t="shared" si="23"/>
        <v>1492.8383841269838</v>
      </c>
      <c r="AX41" s="134">
        <f t="shared" si="24"/>
        <v>2375.3641968253964</v>
      </c>
      <c r="AY41" s="134">
        <f t="shared" si="25"/>
        <v>0</v>
      </c>
      <c r="AZ41" s="134">
        <f t="shared" si="26"/>
        <v>14.023507936507936</v>
      </c>
      <c r="BA41" s="134">
        <f t="shared" si="27"/>
        <v>43.976314285714295</v>
      </c>
      <c r="BB41" s="2"/>
      <c r="BC41" s="134">
        <f t="shared" si="28"/>
        <v>58.348172904120837</v>
      </c>
      <c r="BD41" s="134">
        <f t="shared" si="29"/>
        <v>0</v>
      </c>
      <c r="BE41" s="134">
        <f t="shared" si="30"/>
        <v>0</v>
      </c>
      <c r="BF41" s="134">
        <f t="shared" si="31"/>
        <v>0</v>
      </c>
      <c r="BG41" s="134">
        <f t="shared" si="32"/>
        <v>0</v>
      </c>
      <c r="BH41" s="134">
        <f t="shared" si="33"/>
        <v>0</v>
      </c>
      <c r="BI41" s="134">
        <f t="shared" si="34"/>
        <v>0</v>
      </c>
      <c r="BJ41" s="134">
        <f t="shared" si="35"/>
        <v>10.159556914798584</v>
      </c>
      <c r="BK41" s="134">
        <f t="shared" si="36"/>
        <v>0</v>
      </c>
      <c r="BL41" s="134">
        <f t="shared" si="37"/>
        <v>7.4869418082836745</v>
      </c>
      <c r="BM41" s="134">
        <f t="shared" si="38"/>
        <v>0</v>
      </c>
      <c r="BN41" s="134">
        <f t="shared" si="39"/>
        <v>12.130708032495711</v>
      </c>
      <c r="BO41" s="134">
        <f t="shared" si="40"/>
        <v>17.96953263759708</v>
      </c>
      <c r="BP41" s="134">
        <f t="shared" si="41"/>
        <v>23.564849554917981</v>
      </c>
      <c r="BQ41" s="134">
        <f t="shared" si="42"/>
        <v>0</v>
      </c>
      <c r="BR41" s="134">
        <f t="shared" si="43"/>
        <v>4.4242414688232383</v>
      </c>
      <c r="BS41" s="134">
        <f t="shared" si="44"/>
        <v>0</v>
      </c>
      <c r="BT41" s="134">
        <f t="shared" si="45"/>
        <v>0</v>
      </c>
      <c r="BU41" s="134">
        <f t="shared" si="46"/>
        <v>30.635169362381898</v>
      </c>
      <c r="BV41" s="134">
        <f t="shared" si="47"/>
        <v>260.10960473352873</v>
      </c>
      <c r="BW41" s="134">
        <f t="shared" si="48"/>
        <v>413.879391703713</v>
      </c>
      <c r="BX41" s="134">
        <f t="shared" si="49"/>
        <v>0</v>
      </c>
      <c r="BY41" s="134">
        <f t="shared" si="50"/>
        <v>2.4434320185809923</v>
      </c>
      <c r="BZ41" s="134">
        <f t="shared" si="51"/>
        <v>7.6623577261405567</v>
      </c>
    </row>
    <row r="42" spans="1:78" x14ac:dyDescent="0.25">
      <c r="A42" s="18" t="s">
        <v>318</v>
      </c>
      <c r="B42" s="21" t="s">
        <v>319</v>
      </c>
      <c r="C42" s="22">
        <f t="shared" si="0"/>
        <v>85</v>
      </c>
      <c r="D42" s="159">
        <f t="shared" si="1"/>
        <v>554.34</v>
      </c>
      <c r="E42" s="162">
        <v>28318.970000000008</v>
      </c>
      <c r="F42" s="162">
        <v>4969.7500000000018</v>
      </c>
      <c r="G42" s="162">
        <v>0</v>
      </c>
      <c r="H42" s="162">
        <v>0</v>
      </c>
      <c r="I42" s="162">
        <v>0</v>
      </c>
      <c r="J42" s="162">
        <v>0</v>
      </c>
      <c r="K42" s="162">
        <v>0</v>
      </c>
      <c r="L42" s="162">
        <v>6981.0000000000009</v>
      </c>
      <c r="M42" s="162">
        <v>0</v>
      </c>
      <c r="N42" s="162">
        <v>5155.29</v>
      </c>
      <c r="O42" s="162">
        <v>0</v>
      </c>
      <c r="P42" s="162">
        <v>4134.4099999999989</v>
      </c>
      <c r="Q42" s="162">
        <v>12652.5</v>
      </c>
      <c r="R42" s="162">
        <v>8839.7000000000007</v>
      </c>
      <c r="S42" s="162">
        <v>0</v>
      </c>
      <c r="T42" s="162">
        <v>4450.5599999999995</v>
      </c>
      <c r="U42" s="162">
        <v>0</v>
      </c>
      <c r="V42" s="162">
        <v>0</v>
      </c>
      <c r="W42" s="162">
        <v>1355.6299999999999</v>
      </c>
      <c r="X42" s="162">
        <v>175914.95</v>
      </c>
      <c r="Y42" s="162">
        <v>236183.16</v>
      </c>
      <c r="Z42" s="162">
        <v>0</v>
      </c>
      <c r="AA42" s="162">
        <v>4433.83</v>
      </c>
      <c r="AB42" s="162">
        <v>2733.4500000000007</v>
      </c>
      <c r="AC42" s="162">
        <f t="shared" si="4"/>
        <v>496123.20000000007</v>
      </c>
      <c r="AD42" s="200">
        <v>303.57587500000005</v>
      </c>
      <c r="AE42" s="134">
        <f t="shared" si="5"/>
        <v>58.467647058823552</v>
      </c>
      <c r="AF42" s="134">
        <f t="shared" si="6"/>
        <v>0</v>
      </c>
      <c r="AG42" s="134">
        <f t="shared" si="7"/>
        <v>0</v>
      </c>
      <c r="AH42" s="134">
        <f t="shared" si="8"/>
        <v>0</v>
      </c>
      <c r="AI42" s="134">
        <f t="shared" si="9"/>
        <v>0</v>
      </c>
      <c r="AJ42" s="134">
        <f t="shared" si="10"/>
        <v>0</v>
      </c>
      <c r="AK42" s="134">
        <f t="shared" si="11"/>
        <v>82.129411764705893</v>
      </c>
      <c r="AL42" s="134">
        <f t="shared" si="12"/>
        <v>0</v>
      </c>
      <c r="AM42" s="134">
        <f t="shared" si="13"/>
        <v>60.650470588235294</v>
      </c>
      <c r="AN42" s="134">
        <f t="shared" si="14"/>
        <v>0</v>
      </c>
      <c r="AO42" s="134">
        <f t="shared" si="15"/>
        <v>48.640117647058808</v>
      </c>
      <c r="AP42" s="134">
        <f t="shared" si="16"/>
        <v>148.85294117647058</v>
      </c>
      <c r="AQ42" s="134">
        <f t="shared" si="17"/>
        <v>103.9964705882353</v>
      </c>
      <c r="AR42" s="134">
        <f t="shared" si="18"/>
        <v>0</v>
      </c>
      <c r="AS42" s="134">
        <f t="shared" si="19"/>
        <v>52.359529411764697</v>
      </c>
      <c r="AT42" s="134">
        <f t="shared" si="20"/>
        <v>0</v>
      </c>
      <c r="AU42" s="134">
        <f t="shared" si="21"/>
        <v>0</v>
      </c>
      <c r="AV42" s="134">
        <f t="shared" si="22"/>
        <v>15.948588235294116</v>
      </c>
      <c r="AW42" s="134">
        <f t="shared" si="23"/>
        <v>2069.5876470588237</v>
      </c>
      <c r="AX42" s="134">
        <f t="shared" si="24"/>
        <v>2778.6254117647059</v>
      </c>
      <c r="AY42" s="134">
        <f t="shared" si="25"/>
        <v>0</v>
      </c>
      <c r="AZ42" s="134">
        <f t="shared" si="26"/>
        <v>52.162705882352938</v>
      </c>
      <c r="BA42" s="134">
        <f t="shared" si="27"/>
        <v>32.158235294117652</v>
      </c>
      <c r="BB42" s="2"/>
      <c r="BC42" s="134">
        <f t="shared" si="28"/>
        <v>51.085921997330168</v>
      </c>
      <c r="BD42" s="134">
        <f t="shared" si="29"/>
        <v>8.9651657827326225</v>
      </c>
      <c r="BE42" s="134">
        <f t="shared" si="30"/>
        <v>0</v>
      </c>
      <c r="BF42" s="134">
        <f t="shared" si="31"/>
        <v>0</v>
      </c>
      <c r="BG42" s="134">
        <f t="shared" si="32"/>
        <v>0</v>
      </c>
      <c r="BH42" s="134">
        <f t="shared" si="33"/>
        <v>0</v>
      </c>
      <c r="BI42" s="134">
        <f t="shared" si="34"/>
        <v>0</v>
      </c>
      <c r="BJ42" s="134">
        <f t="shared" si="35"/>
        <v>12.593354259118954</v>
      </c>
      <c r="BK42" s="134">
        <f t="shared" si="36"/>
        <v>0</v>
      </c>
      <c r="BL42" s="134">
        <f t="shared" si="37"/>
        <v>9.2998701158133983</v>
      </c>
      <c r="BM42" s="134">
        <f t="shared" si="38"/>
        <v>0</v>
      </c>
      <c r="BN42" s="134">
        <f t="shared" si="39"/>
        <v>7.4582566655842957</v>
      </c>
      <c r="BO42" s="134">
        <f t="shared" si="40"/>
        <v>22.824439874445286</v>
      </c>
      <c r="BP42" s="134">
        <f t="shared" si="41"/>
        <v>15.94635061514594</v>
      </c>
      <c r="BQ42" s="134">
        <f t="shared" si="42"/>
        <v>0</v>
      </c>
      <c r="BR42" s="134">
        <f t="shared" si="43"/>
        <v>8.0285745210520609</v>
      </c>
      <c r="BS42" s="134">
        <f t="shared" si="44"/>
        <v>0</v>
      </c>
      <c r="BT42" s="134">
        <f t="shared" si="45"/>
        <v>0</v>
      </c>
      <c r="BU42" s="134">
        <f t="shared" si="46"/>
        <v>2.4454847205686039</v>
      </c>
      <c r="BV42" s="134">
        <f t="shared" si="47"/>
        <v>317.34125266082191</v>
      </c>
      <c r="BW42" s="134">
        <f t="shared" si="48"/>
        <v>426.06191146227945</v>
      </c>
      <c r="BX42" s="134">
        <f t="shared" si="49"/>
        <v>0</v>
      </c>
      <c r="BY42" s="134">
        <f t="shared" si="50"/>
        <v>7.9983944871378574</v>
      </c>
      <c r="BZ42" s="134">
        <f t="shared" si="51"/>
        <v>4.9309990258686014</v>
      </c>
    </row>
    <row r="43" spans="1:78" x14ac:dyDescent="0.25">
      <c r="A43" s="18" t="s">
        <v>335</v>
      </c>
      <c r="B43" s="21" t="s">
        <v>336</v>
      </c>
      <c r="C43" s="22">
        <f t="shared" si="0"/>
        <v>199</v>
      </c>
      <c r="D43" s="159">
        <f t="shared" si="1"/>
        <v>740.14</v>
      </c>
      <c r="E43" s="162">
        <v>43211.05</v>
      </c>
      <c r="F43" s="162">
        <v>4315.6399999999994</v>
      </c>
      <c r="G43" s="162">
        <v>0</v>
      </c>
      <c r="H43" s="162">
        <v>14517.199999999995</v>
      </c>
      <c r="I43" s="162">
        <v>0</v>
      </c>
      <c r="J43" s="162">
        <v>5632.9900000000007</v>
      </c>
      <c r="K43" s="162">
        <v>0</v>
      </c>
      <c r="L43" s="162">
        <v>11478.69</v>
      </c>
      <c r="M43" s="162">
        <v>24451.880000000005</v>
      </c>
      <c r="N43" s="162">
        <v>13904.21</v>
      </c>
      <c r="O43" s="162">
        <v>0</v>
      </c>
      <c r="P43" s="162">
        <v>22442.41</v>
      </c>
      <c r="Q43" s="162">
        <v>54821.84</v>
      </c>
      <c r="R43" s="162">
        <v>30020.07</v>
      </c>
      <c r="S43" s="162">
        <v>0</v>
      </c>
      <c r="T43" s="162">
        <v>32.799999999999997</v>
      </c>
      <c r="U43" s="162">
        <v>0</v>
      </c>
      <c r="V43" s="162">
        <v>0</v>
      </c>
      <c r="W43" s="162">
        <v>18132.059999999998</v>
      </c>
      <c r="X43" s="162">
        <v>235834.11000000002</v>
      </c>
      <c r="Y43" s="162">
        <v>448786.21000000008</v>
      </c>
      <c r="Z43" s="162">
        <v>0</v>
      </c>
      <c r="AA43" s="162">
        <v>4960</v>
      </c>
      <c r="AB43" s="162">
        <v>3635.6600000000003</v>
      </c>
      <c r="AC43" s="162">
        <f t="shared" si="4"/>
        <v>936176.82000000018</v>
      </c>
      <c r="AD43" s="200">
        <v>195.31974874371861</v>
      </c>
      <c r="AE43" s="134">
        <f t="shared" si="5"/>
        <v>21.686633165829143</v>
      </c>
      <c r="AF43" s="134">
        <f t="shared" si="6"/>
        <v>0</v>
      </c>
      <c r="AG43" s="134">
        <f t="shared" si="7"/>
        <v>72.950753768844194</v>
      </c>
      <c r="AH43" s="134">
        <f t="shared" si="8"/>
        <v>0</v>
      </c>
      <c r="AI43" s="134">
        <f t="shared" si="9"/>
        <v>28.306482412060305</v>
      </c>
      <c r="AJ43" s="134">
        <f t="shared" si="10"/>
        <v>0</v>
      </c>
      <c r="AK43" s="134">
        <f t="shared" si="11"/>
        <v>57.681859296482415</v>
      </c>
      <c r="AL43" s="134">
        <f t="shared" si="12"/>
        <v>122.87376884422113</v>
      </c>
      <c r="AM43" s="134">
        <f t="shared" si="13"/>
        <v>69.870402010050242</v>
      </c>
      <c r="AN43" s="134">
        <f t="shared" si="14"/>
        <v>0</v>
      </c>
      <c r="AO43" s="134">
        <f t="shared" si="15"/>
        <v>112.7759296482412</v>
      </c>
      <c r="AP43" s="134">
        <f t="shared" si="16"/>
        <v>275.48663316582912</v>
      </c>
      <c r="AQ43" s="134">
        <f t="shared" si="17"/>
        <v>150.85462311557788</v>
      </c>
      <c r="AR43" s="134">
        <f t="shared" si="18"/>
        <v>0</v>
      </c>
      <c r="AS43" s="134">
        <f t="shared" si="19"/>
        <v>0.16482412060301507</v>
      </c>
      <c r="AT43" s="134">
        <f t="shared" si="20"/>
        <v>0</v>
      </c>
      <c r="AU43" s="134">
        <f t="shared" si="21"/>
        <v>0</v>
      </c>
      <c r="AV43" s="134">
        <f t="shared" si="22"/>
        <v>91.115879396984909</v>
      </c>
      <c r="AW43" s="134">
        <f t="shared" si="23"/>
        <v>1185.0960301507539</v>
      </c>
      <c r="AX43" s="134">
        <f t="shared" si="24"/>
        <v>2255.207085427136</v>
      </c>
      <c r="AY43" s="134">
        <f t="shared" si="25"/>
        <v>0</v>
      </c>
      <c r="AZ43" s="134">
        <f t="shared" si="26"/>
        <v>24.924623115577891</v>
      </c>
      <c r="BA43" s="134">
        <f t="shared" si="27"/>
        <v>18.269648241206031</v>
      </c>
      <c r="BB43" s="2"/>
      <c r="BC43" s="134">
        <f t="shared" si="28"/>
        <v>58.382265517334567</v>
      </c>
      <c r="BD43" s="134">
        <f t="shared" si="29"/>
        <v>5.8308428135217651</v>
      </c>
      <c r="BE43" s="134">
        <f t="shared" si="30"/>
        <v>0</v>
      </c>
      <c r="BF43" s="134">
        <f t="shared" si="31"/>
        <v>19.614127057043255</v>
      </c>
      <c r="BG43" s="134">
        <f t="shared" si="32"/>
        <v>0</v>
      </c>
      <c r="BH43" s="134">
        <f t="shared" si="33"/>
        <v>7.6107087848244941</v>
      </c>
      <c r="BI43" s="134">
        <f t="shared" si="34"/>
        <v>0</v>
      </c>
      <c r="BJ43" s="134">
        <f t="shared" si="35"/>
        <v>15.508809144215959</v>
      </c>
      <c r="BK43" s="134">
        <f t="shared" si="36"/>
        <v>33.036830869835441</v>
      </c>
      <c r="BL43" s="134">
        <f t="shared" si="37"/>
        <v>18.785918880211852</v>
      </c>
      <c r="BM43" s="134">
        <f t="shared" si="38"/>
        <v>0</v>
      </c>
      <c r="BN43" s="134">
        <f t="shared" si="39"/>
        <v>30.321844515902399</v>
      </c>
      <c r="BO43" s="134">
        <f t="shared" si="40"/>
        <v>74.069554408625393</v>
      </c>
      <c r="BP43" s="134">
        <f t="shared" si="41"/>
        <v>40.559988650795795</v>
      </c>
      <c r="BQ43" s="134">
        <f t="shared" si="42"/>
        <v>0</v>
      </c>
      <c r="BR43" s="134">
        <f t="shared" si="43"/>
        <v>4.4315940227524518E-2</v>
      </c>
      <c r="BS43" s="134">
        <f t="shared" si="44"/>
        <v>0</v>
      </c>
      <c r="BT43" s="134">
        <f t="shared" si="45"/>
        <v>0</v>
      </c>
      <c r="BU43" s="134">
        <f t="shared" si="46"/>
        <v>24.498148998838055</v>
      </c>
      <c r="BV43" s="134">
        <f t="shared" si="47"/>
        <v>318.63446104790989</v>
      </c>
      <c r="BW43" s="134">
        <f t="shared" si="48"/>
        <v>606.35313589320947</v>
      </c>
      <c r="BX43" s="134">
        <f t="shared" si="49"/>
        <v>0</v>
      </c>
      <c r="BY43" s="134">
        <f t="shared" si="50"/>
        <v>6.7014348636744403</v>
      </c>
      <c r="BZ43" s="134">
        <f t="shared" si="51"/>
        <v>4.912124733158592</v>
      </c>
    </row>
    <row r="44" spans="1:78" x14ac:dyDescent="0.25">
      <c r="A44" s="18" t="s">
        <v>343</v>
      </c>
      <c r="B44" s="21" t="s">
        <v>344</v>
      </c>
      <c r="C44" s="22">
        <f t="shared" si="0"/>
        <v>36</v>
      </c>
      <c r="D44" s="159">
        <f t="shared" si="1"/>
        <v>320.29000000000002</v>
      </c>
      <c r="E44" s="162">
        <v>12592.38</v>
      </c>
      <c r="F44" s="162">
        <v>0</v>
      </c>
      <c r="G44" s="162">
        <v>0</v>
      </c>
      <c r="H44" s="162">
        <v>25683.270000000011</v>
      </c>
      <c r="I44" s="162">
        <v>0</v>
      </c>
      <c r="J44" s="162">
        <v>0</v>
      </c>
      <c r="K44" s="162">
        <v>0</v>
      </c>
      <c r="L44" s="162">
        <v>3461.5</v>
      </c>
      <c r="M44" s="162">
        <v>0</v>
      </c>
      <c r="N44" s="162">
        <v>3304.3000000000006</v>
      </c>
      <c r="O44" s="162">
        <v>0</v>
      </c>
      <c r="P44" s="162">
        <v>8939.8000000000047</v>
      </c>
      <c r="Q44" s="162">
        <v>3709.72</v>
      </c>
      <c r="R44" s="162">
        <v>11940.949999999997</v>
      </c>
      <c r="S44" s="162">
        <v>0</v>
      </c>
      <c r="T44" s="162">
        <v>16.5</v>
      </c>
      <c r="U44" s="162">
        <v>0</v>
      </c>
      <c r="V44" s="162">
        <v>0</v>
      </c>
      <c r="W44" s="162">
        <v>20606.88</v>
      </c>
      <c r="X44" s="162">
        <v>42078.91</v>
      </c>
      <c r="Y44" s="162">
        <v>150429.57000000009</v>
      </c>
      <c r="Z44" s="162">
        <v>0</v>
      </c>
      <c r="AA44" s="162">
        <v>1163.5</v>
      </c>
      <c r="AB44" s="162">
        <v>904.55000000000007</v>
      </c>
      <c r="AC44" s="162">
        <f t="shared" si="4"/>
        <v>284831.83000000013</v>
      </c>
      <c r="AD44" s="200">
        <v>391.11076923076934</v>
      </c>
      <c r="AE44" s="134">
        <f t="shared" si="5"/>
        <v>0</v>
      </c>
      <c r="AF44" s="134">
        <f t="shared" si="6"/>
        <v>0</v>
      </c>
      <c r="AG44" s="134">
        <f t="shared" si="7"/>
        <v>713.42416666666702</v>
      </c>
      <c r="AH44" s="134">
        <f t="shared" si="8"/>
        <v>0</v>
      </c>
      <c r="AI44" s="134">
        <f t="shared" si="9"/>
        <v>0</v>
      </c>
      <c r="AJ44" s="134">
        <f t="shared" si="10"/>
        <v>0</v>
      </c>
      <c r="AK44" s="134">
        <f t="shared" si="11"/>
        <v>96.152777777777771</v>
      </c>
      <c r="AL44" s="134">
        <f t="shared" si="12"/>
        <v>0</v>
      </c>
      <c r="AM44" s="134">
        <f t="shared" si="13"/>
        <v>91.786111111111126</v>
      </c>
      <c r="AN44" s="134">
        <f t="shared" si="14"/>
        <v>0</v>
      </c>
      <c r="AO44" s="134">
        <f t="shared" si="15"/>
        <v>248.3277777777779</v>
      </c>
      <c r="AP44" s="134">
        <f t="shared" si="16"/>
        <v>103.04777777777777</v>
      </c>
      <c r="AQ44" s="134">
        <f t="shared" si="17"/>
        <v>331.69305555555547</v>
      </c>
      <c r="AR44" s="134">
        <f t="shared" si="18"/>
        <v>0</v>
      </c>
      <c r="AS44" s="134">
        <f t="shared" si="19"/>
        <v>0.45833333333333331</v>
      </c>
      <c r="AT44" s="134">
        <f t="shared" si="20"/>
        <v>0</v>
      </c>
      <c r="AU44" s="134">
        <f t="shared" si="21"/>
        <v>0</v>
      </c>
      <c r="AV44" s="134">
        <f t="shared" si="22"/>
        <v>572.41333333333341</v>
      </c>
      <c r="AW44" s="134">
        <f t="shared" si="23"/>
        <v>1168.8586111111113</v>
      </c>
      <c r="AX44" s="134">
        <f t="shared" si="24"/>
        <v>4178.5991666666696</v>
      </c>
      <c r="AY44" s="134">
        <f t="shared" si="25"/>
        <v>0</v>
      </c>
      <c r="AZ44" s="134">
        <f t="shared" si="26"/>
        <v>32.319444444444443</v>
      </c>
      <c r="BA44" s="134">
        <f t="shared" si="27"/>
        <v>25.12638888888889</v>
      </c>
      <c r="BB44" s="2"/>
      <c r="BC44" s="134">
        <f t="shared" si="28"/>
        <v>39.315557775765704</v>
      </c>
      <c r="BD44" s="134">
        <f t="shared" si="29"/>
        <v>0</v>
      </c>
      <c r="BE44" s="134">
        <f t="shared" si="30"/>
        <v>0</v>
      </c>
      <c r="BF44" s="134">
        <f t="shared" si="31"/>
        <v>80.187548783914607</v>
      </c>
      <c r="BG44" s="134">
        <f t="shared" si="32"/>
        <v>0</v>
      </c>
      <c r="BH44" s="134">
        <f t="shared" si="33"/>
        <v>0</v>
      </c>
      <c r="BI44" s="134">
        <f t="shared" si="34"/>
        <v>0</v>
      </c>
      <c r="BJ44" s="134">
        <f t="shared" si="35"/>
        <v>10.807393299822035</v>
      </c>
      <c r="BK44" s="134">
        <f t="shared" si="36"/>
        <v>0</v>
      </c>
      <c r="BL44" s="134">
        <f t="shared" si="37"/>
        <v>10.316588092041588</v>
      </c>
      <c r="BM44" s="134">
        <f t="shared" si="38"/>
        <v>0</v>
      </c>
      <c r="BN44" s="134">
        <f t="shared" si="39"/>
        <v>27.911580130506742</v>
      </c>
      <c r="BO44" s="134">
        <f t="shared" si="40"/>
        <v>11.582378469512003</v>
      </c>
      <c r="BP44" s="134">
        <f t="shared" si="41"/>
        <v>37.281682225483145</v>
      </c>
      <c r="BQ44" s="134">
        <f t="shared" si="42"/>
        <v>0</v>
      </c>
      <c r="BR44" s="134">
        <f t="shared" si="43"/>
        <v>5.1515813793749414E-2</v>
      </c>
      <c r="BS44" s="134">
        <f t="shared" si="44"/>
        <v>0</v>
      </c>
      <c r="BT44" s="134">
        <f t="shared" si="45"/>
        <v>0</v>
      </c>
      <c r="BU44" s="134">
        <f t="shared" si="46"/>
        <v>64.338193512129635</v>
      </c>
      <c r="BV44" s="134">
        <f t="shared" si="47"/>
        <v>131.37753286084487</v>
      </c>
      <c r="BW44" s="134">
        <f t="shared" si="48"/>
        <v>469.66677073901803</v>
      </c>
      <c r="BX44" s="134">
        <f t="shared" si="49"/>
        <v>0</v>
      </c>
      <c r="BY44" s="134">
        <f t="shared" si="50"/>
        <v>3.632645415092572</v>
      </c>
      <c r="BZ44" s="134">
        <f t="shared" si="51"/>
        <v>2.8241593555840021</v>
      </c>
    </row>
    <row r="45" spans="1:78" x14ac:dyDescent="0.25">
      <c r="A45" s="18" t="s">
        <v>361</v>
      </c>
      <c r="B45" s="21" t="s">
        <v>362</v>
      </c>
      <c r="C45" s="22">
        <f t="shared" si="0"/>
        <v>185.3842105263158</v>
      </c>
      <c r="D45" s="159">
        <f t="shared" si="1"/>
        <v>1511.76</v>
      </c>
      <c r="E45" s="162">
        <v>53882.720000000008</v>
      </c>
      <c r="F45" s="162">
        <v>45584.999999999993</v>
      </c>
      <c r="G45" s="162">
        <v>0</v>
      </c>
      <c r="H45" s="162">
        <v>30973.93</v>
      </c>
      <c r="I45" s="162">
        <v>0</v>
      </c>
      <c r="J45" s="162">
        <v>35676.959999999999</v>
      </c>
      <c r="K45" s="162">
        <v>0</v>
      </c>
      <c r="L45" s="162">
        <v>368.45</v>
      </c>
      <c r="M45" s="162">
        <v>6072.6900000000005</v>
      </c>
      <c r="N45" s="162">
        <v>16693.679999999997</v>
      </c>
      <c r="O45" s="162">
        <v>0</v>
      </c>
      <c r="P45" s="162">
        <v>32366.67</v>
      </c>
      <c r="Q45" s="162">
        <v>11379.710000000001</v>
      </c>
      <c r="R45" s="162">
        <v>30784.590000000004</v>
      </c>
      <c r="S45" s="162">
        <v>0</v>
      </c>
      <c r="T45" s="162">
        <v>2178.9500000000003</v>
      </c>
      <c r="U45" s="162">
        <v>0</v>
      </c>
      <c r="V45" s="162">
        <v>0</v>
      </c>
      <c r="W45" s="162">
        <v>45002.000000000015</v>
      </c>
      <c r="X45" s="162">
        <v>386094.15000000014</v>
      </c>
      <c r="Y45" s="162">
        <v>508668.6</v>
      </c>
      <c r="Z45" s="162">
        <v>0</v>
      </c>
      <c r="AA45" s="162">
        <v>1898.3</v>
      </c>
      <c r="AB45" s="162">
        <v>5719.88</v>
      </c>
      <c r="AC45" s="162">
        <f t="shared" si="4"/>
        <v>1213346.28</v>
      </c>
      <c r="AD45" s="200">
        <v>318.66584607301002</v>
      </c>
      <c r="AE45" s="134">
        <f t="shared" si="5"/>
        <v>245.89472787667145</v>
      </c>
      <c r="AF45" s="134">
        <f t="shared" si="6"/>
        <v>0</v>
      </c>
      <c r="AG45" s="134">
        <f t="shared" si="7"/>
        <v>167.07965533884109</v>
      </c>
      <c r="AH45" s="134">
        <f t="shared" si="8"/>
        <v>0</v>
      </c>
      <c r="AI45" s="134">
        <f t="shared" si="9"/>
        <v>192.44875223575502</v>
      </c>
      <c r="AJ45" s="134">
        <f t="shared" si="10"/>
        <v>0</v>
      </c>
      <c r="AK45" s="134">
        <f t="shared" si="11"/>
        <v>1.9874939670101921</v>
      </c>
      <c r="AL45" s="134">
        <f t="shared" si="12"/>
        <v>32.757320500809129</v>
      </c>
      <c r="AM45" s="134">
        <f t="shared" si="13"/>
        <v>90.049092922238287</v>
      </c>
      <c r="AN45" s="134">
        <f t="shared" si="14"/>
        <v>0</v>
      </c>
      <c r="AO45" s="134">
        <f t="shared" si="15"/>
        <v>174.59237713993696</v>
      </c>
      <c r="AP45" s="134">
        <f t="shared" si="16"/>
        <v>61.384461857309148</v>
      </c>
      <c r="AQ45" s="134">
        <f t="shared" si="17"/>
        <v>166.05831700877269</v>
      </c>
      <c r="AR45" s="134">
        <f t="shared" si="18"/>
        <v>0</v>
      </c>
      <c r="AS45" s="134">
        <f t="shared" si="19"/>
        <v>11.753697867870427</v>
      </c>
      <c r="AT45" s="134">
        <f t="shared" si="20"/>
        <v>0</v>
      </c>
      <c r="AU45" s="134">
        <f t="shared" si="21"/>
        <v>0</v>
      </c>
      <c r="AV45" s="134">
        <f t="shared" si="22"/>
        <v>242.74990773074418</v>
      </c>
      <c r="AW45" s="134">
        <f t="shared" si="23"/>
        <v>2082.6700877267699</v>
      </c>
      <c r="AX45" s="134">
        <f t="shared" si="24"/>
        <v>2743.8615109445532</v>
      </c>
      <c r="AY45" s="134">
        <f t="shared" si="25"/>
        <v>0</v>
      </c>
      <c r="AZ45" s="134">
        <f t="shared" si="26"/>
        <v>10.239814893677426</v>
      </c>
      <c r="BA45" s="134">
        <f t="shared" si="27"/>
        <v>30.854191863271158</v>
      </c>
      <c r="BB45" s="2"/>
      <c r="BC45" s="134">
        <f t="shared" si="28"/>
        <v>35.642377096893689</v>
      </c>
      <c r="BD45" s="134">
        <f t="shared" si="29"/>
        <v>30.153595808858544</v>
      </c>
      <c r="BE45" s="134">
        <f t="shared" si="30"/>
        <v>0</v>
      </c>
      <c r="BF45" s="134">
        <f t="shared" si="31"/>
        <v>20.488655606710061</v>
      </c>
      <c r="BG45" s="134">
        <f t="shared" si="32"/>
        <v>0</v>
      </c>
      <c r="BH45" s="134">
        <f t="shared" si="33"/>
        <v>23.599618987140815</v>
      </c>
      <c r="BI45" s="134">
        <f t="shared" si="34"/>
        <v>0</v>
      </c>
      <c r="BJ45" s="134">
        <f t="shared" si="35"/>
        <v>0.2437225485526803</v>
      </c>
      <c r="BK45" s="134">
        <f t="shared" si="36"/>
        <v>4.016966978885538</v>
      </c>
      <c r="BL45" s="134">
        <f t="shared" si="37"/>
        <v>11.04254643594221</v>
      </c>
      <c r="BM45" s="134">
        <f t="shared" si="38"/>
        <v>0</v>
      </c>
      <c r="BN45" s="134">
        <f t="shared" si="39"/>
        <v>21.409926178758532</v>
      </c>
      <c r="BO45" s="134">
        <f t="shared" si="40"/>
        <v>7.5274580621262643</v>
      </c>
      <c r="BP45" s="134">
        <f t="shared" si="41"/>
        <v>20.363410858866491</v>
      </c>
      <c r="BQ45" s="134">
        <f t="shared" si="42"/>
        <v>0</v>
      </c>
      <c r="BR45" s="134">
        <f t="shared" si="43"/>
        <v>1.4413332804148808</v>
      </c>
      <c r="BS45" s="134">
        <f t="shared" si="44"/>
        <v>0</v>
      </c>
      <c r="BT45" s="134">
        <f t="shared" si="45"/>
        <v>0</v>
      </c>
      <c r="BU45" s="134">
        <f t="shared" si="46"/>
        <v>29.767952585066421</v>
      </c>
      <c r="BV45" s="134">
        <f t="shared" si="47"/>
        <v>255.3938125099223</v>
      </c>
      <c r="BW45" s="134">
        <f t="shared" si="48"/>
        <v>336.47444038736307</v>
      </c>
      <c r="BX45" s="134">
        <f t="shared" si="49"/>
        <v>0</v>
      </c>
      <c r="BY45" s="134">
        <f t="shared" si="50"/>
        <v>1.2556887336614277</v>
      </c>
      <c r="BZ45" s="134">
        <f t="shared" si="51"/>
        <v>3.7835899878287558</v>
      </c>
    </row>
    <row r="46" spans="1:78" x14ac:dyDescent="0.25">
      <c r="A46" s="18" t="s">
        <v>383</v>
      </c>
      <c r="B46" s="21" t="s">
        <v>384</v>
      </c>
      <c r="C46" s="22">
        <f t="shared" si="0"/>
        <v>83</v>
      </c>
      <c r="D46" s="159">
        <f t="shared" si="1"/>
        <v>363.43</v>
      </c>
      <c r="E46" s="162">
        <v>28454.700000000004</v>
      </c>
      <c r="F46" s="162">
        <v>0</v>
      </c>
      <c r="G46" s="162">
        <v>0</v>
      </c>
      <c r="H46" s="162">
        <v>0</v>
      </c>
      <c r="I46" s="162">
        <v>0</v>
      </c>
      <c r="J46" s="162">
        <v>0</v>
      </c>
      <c r="K46" s="162">
        <v>0</v>
      </c>
      <c r="L46" s="162">
        <v>5066.7000000000007</v>
      </c>
      <c r="M46" s="162">
        <v>0</v>
      </c>
      <c r="N46" s="162">
        <v>2709.11</v>
      </c>
      <c r="O46" s="162">
        <v>0</v>
      </c>
      <c r="P46" s="162">
        <v>8843.2099999999973</v>
      </c>
      <c r="Q46" s="162">
        <v>11771.1</v>
      </c>
      <c r="R46" s="162">
        <v>14246.58</v>
      </c>
      <c r="S46" s="162">
        <v>0</v>
      </c>
      <c r="T46" s="162">
        <v>3259.19</v>
      </c>
      <c r="U46" s="162">
        <v>0</v>
      </c>
      <c r="V46" s="162">
        <v>0</v>
      </c>
      <c r="W46" s="162">
        <v>8875</v>
      </c>
      <c r="X46" s="162">
        <v>104591.03000000001</v>
      </c>
      <c r="Y46" s="162">
        <v>253474.95</v>
      </c>
      <c r="Z46" s="162">
        <v>0</v>
      </c>
      <c r="AA46" s="162">
        <v>4085.5</v>
      </c>
      <c r="AB46" s="162">
        <v>1303.25</v>
      </c>
      <c r="AC46" s="162">
        <f t="shared" si="4"/>
        <v>446680.32000000007</v>
      </c>
      <c r="AD46" s="200">
        <v>309.66722891566269</v>
      </c>
      <c r="AE46" s="134">
        <f t="shared" si="5"/>
        <v>0</v>
      </c>
      <c r="AF46" s="134">
        <f t="shared" si="6"/>
        <v>0</v>
      </c>
      <c r="AG46" s="134">
        <f t="shared" si="7"/>
        <v>0</v>
      </c>
      <c r="AH46" s="134">
        <f t="shared" si="8"/>
        <v>0</v>
      </c>
      <c r="AI46" s="134">
        <f t="shared" si="9"/>
        <v>0</v>
      </c>
      <c r="AJ46" s="134">
        <f t="shared" si="10"/>
        <v>0</v>
      </c>
      <c r="AK46" s="134">
        <f t="shared" si="11"/>
        <v>61.04457831325302</v>
      </c>
      <c r="AL46" s="134">
        <f t="shared" si="12"/>
        <v>0</v>
      </c>
      <c r="AM46" s="134">
        <f t="shared" si="13"/>
        <v>32.639879518072291</v>
      </c>
      <c r="AN46" s="134">
        <f t="shared" si="14"/>
        <v>0</v>
      </c>
      <c r="AO46" s="134">
        <f t="shared" si="15"/>
        <v>106.54469879518069</v>
      </c>
      <c r="AP46" s="134">
        <f t="shared" si="16"/>
        <v>141.82048192771086</v>
      </c>
      <c r="AQ46" s="134">
        <f t="shared" si="17"/>
        <v>171.64554216867469</v>
      </c>
      <c r="AR46" s="134">
        <f t="shared" si="18"/>
        <v>0</v>
      </c>
      <c r="AS46" s="134">
        <f t="shared" si="19"/>
        <v>39.267349397590365</v>
      </c>
      <c r="AT46" s="134">
        <f t="shared" si="20"/>
        <v>0</v>
      </c>
      <c r="AU46" s="134">
        <f t="shared" si="21"/>
        <v>0</v>
      </c>
      <c r="AV46" s="134">
        <f t="shared" si="22"/>
        <v>106.92771084337349</v>
      </c>
      <c r="AW46" s="134">
        <f t="shared" si="23"/>
        <v>1260.1328915662652</v>
      </c>
      <c r="AX46" s="134">
        <f t="shared" si="24"/>
        <v>3053.9150602409641</v>
      </c>
      <c r="AY46" s="134">
        <f t="shared" si="25"/>
        <v>0</v>
      </c>
      <c r="AZ46" s="134">
        <f t="shared" si="26"/>
        <v>49.222891566265062</v>
      </c>
      <c r="BA46" s="134">
        <f t="shared" si="27"/>
        <v>15.701807228915662</v>
      </c>
      <c r="BB46" s="2"/>
      <c r="BC46" s="134">
        <f t="shared" si="28"/>
        <v>78.294857331535653</v>
      </c>
      <c r="BD46" s="134">
        <f t="shared" si="29"/>
        <v>0</v>
      </c>
      <c r="BE46" s="134">
        <f t="shared" si="30"/>
        <v>0</v>
      </c>
      <c r="BF46" s="134">
        <f t="shared" si="31"/>
        <v>0</v>
      </c>
      <c r="BG46" s="134">
        <f t="shared" si="32"/>
        <v>0</v>
      </c>
      <c r="BH46" s="134">
        <f t="shared" si="33"/>
        <v>0</v>
      </c>
      <c r="BI46" s="134">
        <f t="shared" si="34"/>
        <v>0</v>
      </c>
      <c r="BJ46" s="134">
        <f t="shared" si="35"/>
        <v>13.941336708582122</v>
      </c>
      <c r="BK46" s="134">
        <f t="shared" si="36"/>
        <v>0</v>
      </c>
      <c r="BL46" s="134">
        <f t="shared" si="37"/>
        <v>7.4542828054921166</v>
      </c>
      <c r="BM46" s="134">
        <f t="shared" si="38"/>
        <v>0</v>
      </c>
      <c r="BN46" s="134">
        <f t="shared" si="39"/>
        <v>24.332636271083832</v>
      </c>
      <c r="BO46" s="134">
        <f t="shared" si="40"/>
        <v>32.388905703987014</v>
      </c>
      <c r="BP46" s="134">
        <f t="shared" si="41"/>
        <v>39.200341193627381</v>
      </c>
      <c r="BQ46" s="134">
        <f t="shared" si="42"/>
        <v>0</v>
      </c>
      <c r="BR46" s="134">
        <f t="shared" si="43"/>
        <v>8.9678617615496794</v>
      </c>
      <c r="BS46" s="134">
        <f t="shared" si="44"/>
        <v>0</v>
      </c>
      <c r="BT46" s="134">
        <f t="shared" si="45"/>
        <v>0</v>
      </c>
      <c r="BU46" s="134">
        <f t="shared" si="46"/>
        <v>24.42010841152354</v>
      </c>
      <c r="BV46" s="134">
        <f t="shared" si="47"/>
        <v>287.78865256032799</v>
      </c>
      <c r="BW46" s="134">
        <f t="shared" si="48"/>
        <v>697.45191646259252</v>
      </c>
      <c r="BX46" s="134">
        <f t="shared" si="49"/>
        <v>0</v>
      </c>
      <c r="BY46" s="134">
        <f t="shared" si="50"/>
        <v>11.2415045538343</v>
      </c>
      <c r="BZ46" s="134">
        <f t="shared" si="51"/>
        <v>3.5859725394161184</v>
      </c>
    </row>
    <row r="47" spans="1:78" x14ac:dyDescent="0.25">
      <c r="A47" s="18" t="s">
        <v>385</v>
      </c>
      <c r="B47" s="21" t="s">
        <v>386</v>
      </c>
      <c r="C47" s="22">
        <f t="shared" si="0"/>
        <v>120.63894736842106</v>
      </c>
      <c r="D47" s="159">
        <f t="shared" si="1"/>
        <v>843.22</v>
      </c>
      <c r="E47" s="162">
        <v>55108.520000000004</v>
      </c>
      <c r="F47" s="162">
        <v>0</v>
      </c>
      <c r="G47" s="162">
        <v>0</v>
      </c>
      <c r="H47" s="162">
        <v>0</v>
      </c>
      <c r="I47" s="162">
        <v>0</v>
      </c>
      <c r="J47" s="162">
        <v>0</v>
      </c>
      <c r="K47" s="162">
        <v>0</v>
      </c>
      <c r="L47" s="162">
        <v>8153.9100000000008</v>
      </c>
      <c r="M47" s="162">
        <v>0</v>
      </c>
      <c r="N47" s="162">
        <v>9802.8399999999983</v>
      </c>
      <c r="O47" s="162">
        <v>0</v>
      </c>
      <c r="P47" s="162">
        <v>8677.989999999998</v>
      </c>
      <c r="Q47" s="162">
        <v>16504.030000000002</v>
      </c>
      <c r="R47" s="162">
        <v>0</v>
      </c>
      <c r="S47" s="162">
        <v>0</v>
      </c>
      <c r="T47" s="162">
        <v>3472.21</v>
      </c>
      <c r="U47" s="162">
        <v>0</v>
      </c>
      <c r="V47" s="162">
        <v>0</v>
      </c>
      <c r="W47" s="162">
        <v>21107.9</v>
      </c>
      <c r="X47" s="162">
        <v>191636.84999999998</v>
      </c>
      <c r="Y47" s="162">
        <v>338344.90000000008</v>
      </c>
      <c r="Z47" s="162">
        <v>0</v>
      </c>
      <c r="AA47" s="162">
        <v>2172</v>
      </c>
      <c r="AB47" s="162">
        <v>3138.24</v>
      </c>
      <c r="AC47" s="162">
        <f t="shared" si="4"/>
        <v>658119.39000000013</v>
      </c>
      <c r="AD47" s="200">
        <v>335.85944945040455</v>
      </c>
      <c r="AE47" s="134">
        <f t="shared" si="5"/>
        <v>0</v>
      </c>
      <c r="AF47" s="134">
        <f t="shared" si="6"/>
        <v>0</v>
      </c>
      <c r="AG47" s="134">
        <f t="shared" si="7"/>
        <v>0</v>
      </c>
      <c r="AH47" s="134">
        <f t="shared" si="8"/>
        <v>0</v>
      </c>
      <c r="AI47" s="134">
        <f t="shared" si="9"/>
        <v>0</v>
      </c>
      <c r="AJ47" s="134">
        <f t="shared" si="10"/>
        <v>0</v>
      </c>
      <c r="AK47" s="134">
        <f t="shared" si="11"/>
        <v>67.589366269076066</v>
      </c>
      <c r="AL47" s="134">
        <f t="shared" si="12"/>
        <v>0</v>
      </c>
      <c r="AM47" s="134">
        <f t="shared" si="13"/>
        <v>81.257671869955573</v>
      </c>
      <c r="AN47" s="134">
        <f t="shared" si="14"/>
        <v>0</v>
      </c>
      <c r="AO47" s="134">
        <f t="shared" si="15"/>
        <v>71.933568630188361</v>
      </c>
      <c r="AP47" s="134">
        <f t="shared" si="16"/>
        <v>136.80515588053086</v>
      </c>
      <c r="AQ47" s="134">
        <f t="shared" si="17"/>
        <v>0</v>
      </c>
      <c r="AR47" s="134">
        <f t="shared" si="18"/>
        <v>0</v>
      </c>
      <c r="AS47" s="134">
        <f t="shared" si="19"/>
        <v>28.781832697828229</v>
      </c>
      <c r="AT47" s="134">
        <f t="shared" si="20"/>
        <v>0</v>
      </c>
      <c r="AU47" s="134">
        <f t="shared" si="21"/>
        <v>0</v>
      </c>
      <c r="AV47" s="134">
        <f t="shared" si="22"/>
        <v>174.96754124966191</v>
      </c>
      <c r="AW47" s="134">
        <f t="shared" si="23"/>
        <v>1588.5156011412912</v>
      </c>
      <c r="AX47" s="134">
        <f t="shared" si="24"/>
        <v>2804.607528335966</v>
      </c>
      <c r="AY47" s="134">
        <f t="shared" si="25"/>
        <v>0</v>
      </c>
      <c r="AZ47" s="134">
        <f t="shared" si="26"/>
        <v>18.004135873026954</v>
      </c>
      <c r="BA47" s="134">
        <f t="shared" si="27"/>
        <v>26.01348957742546</v>
      </c>
      <c r="BB47" s="2"/>
      <c r="BC47" s="134">
        <f t="shared" si="28"/>
        <v>65.35485401200161</v>
      </c>
      <c r="BD47" s="134">
        <f t="shared" si="29"/>
        <v>0</v>
      </c>
      <c r="BE47" s="134">
        <f t="shared" si="30"/>
        <v>0</v>
      </c>
      <c r="BF47" s="134">
        <f t="shared" si="31"/>
        <v>0</v>
      </c>
      <c r="BG47" s="134">
        <f t="shared" si="32"/>
        <v>0</v>
      </c>
      <c r="BH47" s="134">
        <f t="shared" si="33"/>
        <v>0</v>
      </c>
      <c r="BI47" s="134">
        <f t="shared" si="34"/>
        <v>0</v>
      </c>
      <c r="BJ47" s="134">
        <f t="shared" si="35"/>
        <v>9.6699675055145757</v>
      </c>
      <c r="BK47" s="134">
        <f t="shared" si="36"/>
        <v>0</v>
      </c>
      <c r="BL47" s="134">
        <f t="shared" si="37"/>
        <v>11.625483266525935</v>
      </c>
      <c r="BM47" s="134">
        <f t="shared" si="38"/>
        <v>0</v>
      </c>
      <c r="BN47" s="134">
        <f t="shared" si="39"/>
        <v>10.291489765423018</v>
      </c>
      <c r="BO47" s="134">
        <f t="shared" si="40"/>
        <v>19.572626360854819</v>
      </c>
      <c r="BP47" s="134">
        <f t="shared" si="41"/>
        <v>0</v>
      </c>
      <c r="BQ47" s="134">
        <f t="shared" si="42"/>
        <v>0</v>
      </c>
      <c r="BR47" s="134">
        <f t="shared" si="43"/>
        <v>4.1177984393159557</v>
      </c>
      <c r="BS47" s="134">
        <f t="shared" si="44"/>
        <v>0</v>
      </c>
      <c r="BT47" s="134">
        <f t="shared" si="45"/>
        <v>0</v>
      </c>
      <c r="BU47" s="134">
        <f t="shared" si="46"/>
        <v>25.03249448542492</v>
      </c>
      <c r="BV47" s="134">
        <f t="shared" si="47"/>
        <v>227.26791347453803</v>
      </c>
      <c r="BW47" s="134">
        <f t="shared" si="48"/>
        <v>401.25340954910945</v>
      </c>
      <c r="BX47" s="134">
        <f t="shared" si="49"/>
        <v>0</v>
      </c>
      <c r="BY47" s="134">
        <f t="shared" si="50"/>
        <v>2.5758402314935602</v>
      </c>
      <c r="BZ47" s="134">
        <f t="shared" si="51"/>
        <v>3.7217333554706955</v>
      </c>
    </row>
    <row r="48" spans="1:78" x14ac:dyDescent="0.25">
      <c r="A48" s="18" t="s">
        <v>439</v>
      </c>
      <c r="B48" s="21" t="s">
        <v>440</v>
      </c>
      <c r="C48" s="22">
        <f t="shared" si="0"/>
        <v>47</v>
      </c>
      <c r="D48" s="159">
        <f t="shared" si="1"/>
        <v>367.22</v>
      </c>
      <c r="E48" s="162">
        <v>19636.86</v>
      </c>
      <c r="F48" s="162">
        <v>0</v>
      </c>
      <c r="G48" s="162">
        <v>0</v>
      </c>
      <c r="H48" s="162">
        <v>0</v>
      </c>
      <c r="I48" s="162">
        <v>28.43</v>
      </c>
      <c r="J48" s="162">
        <v>0</v>
      </c>
      <c r="K48" s="162">
        <v>0</v>
      </c>
      <c r="L48" s="162">
        <v>7752.29</v>
      </c>
      <c r="M48" s="162">
        <v>0</v>
      </c>
      <c r="N48" s="162">
        <v>4820.0600000000004</v>
      </c>
      <c r="O48" s="162">
        <v>0</v>
      </c>
      <c r="P48" s="162">
        <v>4781.1400000000012</v>
      </c>
      <c r="Q48" s="162">
        <v>10749.22</v>
      </c>
      <c r="R48" s="162">
        <v>19924.800000000003</v>
      </c>
      <c r="S48" s="162">
        <v>0</v>
      </c>
      <c r="T48" s="162">
        <v>3601.15</v>
      </c>
      <c r="U48" s="162">
        <v>0</v>
      </c>
      <c r="V48" s="162">
        <v>0</v>
      </c>
      <c r="W48" s="162">
        <v>5652.47</v>
      </c>
      <c r="X48" s="162">
        <v>69288</v>
      </c>
      <c r="Y48" s="162">
        <v>178280.09</v>
      </c>
      <c r="Z48" s="162">
        <v>0</v>
      </c>
      <c r="AA48" s="162">
        <v>2094</v>
      </c>
      <c r="AB48" s="162">
        <v>2392.8000000000002</v>
      </c>
      <c r="AC48" s="162">
        <f t="shared" si="4"/>
        <v>329001.31</v>
      </c>
      <c r="AD48" s="200">
        <v>320.99735849056611</v>
      </c>
      <c r="AE48" s="134">
        <f t="shared" si="5"/>
        <v>0</v>
      </c>
      <c r="AF48" s="134">
        <f t="shared" si="6"/>
        <v>0</v>
      </c>
      <c r="AG48" s="134">
        <f t="shared" si="7"/>
        <v>0</v>
      </c>
      <c r="AH48" s="134">
        <f t="shared" si="8"/>
        <v>0.60489361702127664</v>
      </c>
      <c r="AI48" s="134">
        <f t="shared" si="9"/>
        <v>0</v>
      </c>
      <c r="AJ48" s="134">
        <f t="shared" si="10"/>
        <v>0</v>
      </c>
      <c r="AK48" s="134">
        <f t="shared" si="11"/>
        <v>164.94234042553191</v>
      </c>
      <c r="AL48" s="134">
        <f t="shared" si="12"/>
        <v>0</v>
      </c>
      <c r="AM48" s="134">
        <f t="shared" si="13"/>
        <v>102.55446808510639</v>
      </c>
      <c r="AN48" s="134">
        <f t="shared" si="14"/>
        <v>0</v>
      </c>
      <c r="AO48" s="134">
        <f t="shared" si="15"/>
        <v>101.72638297872344</v>
      </c>
      <c r="AP48" s="134">
        <f t="shared" si="16"/>
        <v>228.7068085106383</v>
      </c>
      <c r="AQ48" s="134">
        <f t="shared" si="17"/>
        <v>423.93191489361709</v>
      </c>
      <c r="AR48" s="134">
        <f t="shared" si="18"/>
        <v>0</v>
      </c>
      <c r="AS48" s="134">
        <f t="shared" si="19"/>
        <v>76.620212765957447</v>
      </c>
      <c r="AT48" s="134">
        <f t="shared" si="20"/>
        <v>0</v>
      </c>
      <c r="AU48" s="134">
        <f t="shared" si="21"/>
        <v>0</v>
      </c>
      <c r="AV48" s="134">
        <f t="shared" si="22"/>
        <v>120.26531914893617</v>
      </c>
      <c r="AW48" s="134">
        <f t="shared" si="23"/>
        <v>1474.2127659574469</v>
      </c>
      <c r="AX48" s="134">
        <f t="shared" si="24"/>
        <v>3793.1934042553189</v>
      </c>
      <c r="AY48" s="134">
        <f t="shared" si="25"/>
        <v>0</v>
      </c>
      <c r="AZ48" s="134">
        <f t="shared" si="26"/>
        <v>44.553191489361701</v>
      </c>
      <c r="BA48" s="134">
        <f t="shared" si="27"/>
        <v>50.910638297872346</v>
      </c>
      <c r="BB48" s="2"/>
      <c r="BC48" s="134">
        <f t="shared" si="28"/>
        <v>53.474375034039539</v>
      </c>
      <c r="BD48" s="134">
        <f t="shared" si="29"/>
        <v>0</v>
      </c>
      <c r="BE48" s="134">
        <f t="shared" si="30"/>
        <v>0</v>
      </c>
      <c r="BF48" s="134">
        <f t="shared" si="31"/>
        <v>0</v>
      </c>
      <c r="BG48" s="134">
        <f t="shared" si="32"/>
        <v>7.7419530526659758E-2</v>
      </c>
      <c r="BH48" s="134">
        <f t="shared" si="33"/>
        <v>0</v>
      </c>
      <c r="BI48" s="134">
        <f t="shared" si="34"/>
        <v>0</v>
      </c>
      <c r="BJ48" s="134">
        <f t="shared" si="35"/>
        <v>21.110751048417839</v>
      </c>
      <c r="BK48" s="134">
        <f t="shared" si="36"/>
        <v>0</v>
      </c>
      <c r="BL48" s="134">
        <f t="shared" si="37"/>
        <v>13.125810141059855</v>
      </c>
      <c r="BM48" s="134">
        <f t="shared" si="38"/>
        <v>0</v>
      </c>
      <c r="BN48" s="134">
        <f t="shared" si="39"/>
        <v>13.019824628288221</v>
      </c>
      <c r="BO48" s="134">
        <f t="shared" si="40"/>
        <v>29.27188061652415</v>
      </c>
      <c r="BP48" s="134">
        <f t="shared" si="41"/>
        <v>54.258482653450251</v>
      </c>
      <c r="BQ48" s="134">
        <f t="shared" si="42"/>
        <v>0</v>
      </c>
      <c r="BR48" s="134">
        <f t="shared" si="43"/>
        <v>9.8065192527640104</v>
      </c>
      <c r="BS48" s="134">
        <f t="shared" si="44"/>
        <v>0</v>
      </c>
      <c r="BT48" s="134">
        <f t="shared" si="45"/>
        <v>0</v>
      </c>
      <c r="BU48" s="134">
        <f t="shared" si="46"/>
        <v>15.392598442350634</v>
      </c>
      <c r="BV48" s="134">
        <f t="shared" si="47"/>
        <v>188.68253363106584</v>
      </c>
      <c r="BW48" s="134">
        <f t="shared" si="48"/>
        <v>485.48578508795811</v>
      </c>
      <c r="BX48" s="134">
        <f t="shared" si="49"/>
        <v>0</v>
      </c>
      <c r="BY48" s="134">
        <f t="shared" si="50"/>
        <v>5.7023037960895371</v>
      </c>
      <c r="BZ48" s="134">
        <f t="shared" si="51"/>
        <v>6.5159849681389899</v>
      </c>
    </row>
    <row r="49" spans="1:78" x14ac:dyDescent="0.25">
      <c r="A49" s="18" t="s">
        <v>445</v>
      </c>
      <c r="B49" s="21" t="s">
        <v>446</v>
      </c>
      <c r="C49" s="22">
        <f t="shared" si="0"/>
        <v>58</v>
      </c>
      <c r="D49" s="159">
        <f t="shared" si="1"/>
        <v>283.18</v>
      </c>
      <c r="E49" s="162">
        <v>29439.560000000012</v>
      </c>
      <c r="F49" s="162">
        <v>16206.370000000003</v>
      </c>
      <c r="G49" s="162">
        <v>0</v>
      </c>
      <c r="H49" s="162">
        <v>403.05</v>
      </c>
      <c r="I49" s="162">
        <v>652.12000000000012</v>
      </c>
      <c r="J49" s="162">
        <v>0</v>
      </c>
      <c r="K49" s="162">
        <v>0</v>
      </c>
      <c r="L49" s="162">
        <v>2906.71</v>
      </c>
      <c r="M49" s="162">
        <v>0</v>
      </c>
      <c r="N49" s="162">
        <v>3821.5799999999995</v>
      </c>
      <c r="O49" s="162">
        <v>0</v>
      </c>
      <c r="P49" s="162">
        <v>7019.7199999999975</v>
      </c>
      <c r="Q49" s="162">
        <v>11237.24</v>
      </c>
      <c r="R49" s="162">
        <v>3620.1999999999994</v>
      </c>
      <c r="S49" s="162">
        <v>0</v>
      </c>
      <c r="T49" s="162">
        <v>1921.79</v>
      </c>
      <c r="U49" s="162">
        <v>0</v>
      </c>
      <c r="V49" s="162">
        <v>0</v>
      </c>
      <c r="W49" s="162">
        <v>42285</v>
      </c>
      <c r="X49" s="162">
        <v>42463.689999999995</v>
      </c>
      <c r="Y49" s="162">
        <v>222475.78000000006</v>
      </c>
      <c r="Z49" s="162">
        <v>0</v>
      </c>
      <c r="AA49" s="162">
        <v>1625.5</v>
      </c>
      <c r="AB49" s="162">
        <v>930.73000000000013</v>
      </c>
      <c r="AC49" s="162">
        <f t="shared" si="4"/>
        <v>387009.04000000004</v>
      </c>
      <c r="AD49" s="200">
        <v>469.0389473684213</v>
      </c>
      <c r="AE49" s="134">
        <f t="shared" si="5"/>
        <v>279.42017241379313</v>
      </c>
      <c r="AF49" s="134">
        <f t="shared" si="6"/>
        <v>0</v>
      </c>
      <c r="AG49" s="134">
        <f t="shared" si="7"/>
        <v>6.9491379310344827</v>
      </c>
      <c r="AH49" s="134">
        <f t="shared" si="8"/>
        <v>11.243448275862072</v>
      </c>
      <c r="AI49" s="134">
        <f t="shared" si="9"/>
        <v>0</v>
      </c>
      <c r="AJ49" s="134">
        <f t="shared" si="10"/>
        <v>0</v>
      </c>
      <c r="AK49" s="134">
        <f t="shared" si="11"/>
        <v>50.115689655172417</v>
      </c>
      <c r="AL49" s="134">
        <f t="shared" si="12"/>
        <v>0</v>
      </c>
      <c r="AM49" s="134">
        <f t="shared" si="13"/>
        <v>65.889310344827578</v>
      </c>
      <c r="AN49" s="134">
        <f t="shared" si="14"/>
        <v>0</v>
      </c>
      <c r="AO49" s="134">
        <f t="shared" si="15"/>
        <v>121.02965517241375</v>
      </c>
      <c r="AP49" s="134">
        <f t="shared" si="16"/>
        <v>193.7455172413793</v>
      </c>
      <c r="AQ49" s="134">
        <f t="shared" si="17"/>
        <v>62.417241379310333</v>
      </c>
      <c r="AR49" s="134">
        <f t="shared" si="18"/>
        <v>0</v>
      </c>
      <c r="AS49" s="134">
        <f t="shared" si="19"/>
        <v>33.134310344827583</v>
      </c>
      <c r="AT49" s="134">
        <f t="shared" si="20"/>
        <v>0</v>
      </c>
      <c r="AU49" s="134">
        <f t="shared" si="21"/>
        <v>0</v>
      </c>
      <c r="AV49" s="134">
        <f t="shared" si="22"/>
        <v>729.05172413793105</v>
      </c>
      <c r="AW49" s="134">
        <f t="shared" si="23"/>
        <v>732.13258620689646</v>
      </c>
      <c r="AX49" s="134">
        <f t="shared" si="24"/>
        <v>3835.7893103448287</v>
      </c>
      <c r="AY49" s="134">
        <f t="shared" si="25"/>
        <v>0</v>
      </c>
      <c r="AZ49" s="134">
        <f t="shared" si="26"/>
        <v>28.025862068965516</v>
      </c>
      <c r="BA49" s="134">
        <f t="shared" si="27"/>
        <v>16.047068965517244</v>
      </c>
      <c r="BB49" s="2"/>
      <c r="BC49" s="134">
        <f t="shared" si="28"/>
        <v>103.96059043717781</v>
      </c>
      <c r="BD49" s="134">
        <f t="shared" si="29"/>
        <v>57.229924429691373</v>
      </c>
      <c r="BE49" s="134">
        <f t="shared" si="30"/>
        <v>0</v>
      </c>
      <c r="BF49" s="134">
        <f t="shared" si="31"/>
        <v>1.4232996680556536</v>
      </c>
      <c r="BG49" s="134">
        <f t="shared" si="32"/>
        <v>2.3028462462038282</v>
      </c>
      <c r="BH49" s="134">
        <f t="shared" si="33"/>
        <v>0</v>
      </c>
      <c r="BI49" s="134">
        <f t="shared" si="34"/>
        <v>0</v>
      </c>
      <c r="BJ49" s="134">
        <f t="shared" si="35"/>
        <v>10.26453139345999</v>
      </c>
      <c r="BK49" s="134">
        <f t="shared" si="36"/>
        <v>0</v>
      </c>
      <c r="BL49" s="134">
        <f t="shared" si="37"/>
        <v>13.495232714174728</v>
      </c>
      <c r="BM49" s="134">
        <f t="shared" si="38"/>
        <v>0</v>
      </c>
      <c r="BN49" s="134">
        <f t="shared" si="39"/>
        <v>24.788897521011361</v>
      </c>
      <c r="BO49" s="134">
        <f t="shared" si="40"/>
        <v>39.682322197895331</v>
      </c>
      <c r="BP49" s="134">
        <f t="shared" si="41"/>
        <v>12.784094921957763</v>
      </c>
      <c r="BQ49" s="134">
        <f t="shared" si="42"/>
        <v>0</v>
      </c>
      <c r="BR49" s="134">
        <f t="shared" si="43"/>
        <v>6.7864609082562328</v>
      </c>
      <c r="BS49" s="134">
        <f t="shared" si="44"/>
        <v>0</v>
      </c>
      <c r="BT49" s="134">
        <f t="shared" si="45"/>
        <v>0</v>
      </c>
      <c r="BU49" s="134">
        <f t="shared" si="46"/>
        <v>149.32198601596158</v>
      </c>
      <c r="BV49" s="134">
        <f t="shared" si="47"/>
        <v>149.95299809308565</v>
      </c>
      <c r="BW49" s="134">
        <f t="shared" si="48"/>
        <v>785.63380182216281</v>
      </c>
      <c r="BX49" s="134">
        <f t="shared" si="49"/>
        <v>0</v>
      </c>
      <c r="BY49" s="134">
        <f t="shared" si="50"/>
        <v>5.7401652659086091</v>
      </c>
      <c r="BZ49" s="134">
        <f t="shared" si="51"/>
        <v>3.2867081008545806</v>
      </c>
    </row>
    <row r="50" spans="1:78" x14ac:dyDescent="0.25">
      <c r="A50" s="18" t="s">
        <v>485</v>
      </c>
      <c r="B50" s="21" t="s">
        <v>486</v>
      </c>
      <c r="C50" s="22">
        <f t="shared" si="0"/>
        <v>55</v>
      </c>
      <c r="D50" s="159">
        <f t="shared" si="1"/>
        <v>380.72</v>
      </c>
      <c r="E50" s="162">
        <v>21802.400000000001</v>
      </c>
      <c r="F50" s="162">
        <v>3232.29</v>
      </c>
      <c r="G50" s="162">
        <v>0</v>
      </c>
      <c r="H50" s="162">
        <v>0</v>
      </c>
      <c r="I50" s="162">
        <v>0</v>
      </c>
      <c r="J50" s="162">
        <v>0</v>
      </c>
      <c r="K50" s="162">
        <v>0</v>
      </c>
      <c r="L50" s="162">
        <v>3910.11</v>
      </c>
      <c r="M50" s="162">
        <v>0</v>
      </c>
      <c r="N50" s="162">
        <v>3696.3300000000004</v>
      </c>
      <c r="O50" s="162">
        <v>0</v>
      </c>
      <c r="P50" s="162">
        <v>4152.6200000000008</v>
      </c>
      <c r="Q50" s="162">
        <v>5985.0800000000008</v>
      </c>
      <c r="R50" s="162">
        <v>3515.5699999999988</v>
      </c>
      <c r="S50" s="162">
        <v>0</v>
      </c>
      <c r="T50" s="162">
        <v>2311.7599999999998</v>
      </c>
      <c r="U50" s="162">
        <v>0</v>
      </c>
      <c r="V50" s="162">
        <v>0</v>
      </c>
      <c r="W50" s="162">
        <v>3655</v>
      </c>
      <c r="X50" s="162">
        <v>75735.749999999985</v>
      </c>
      <c r="Y50" s="162">
        <v>228269.63999999998</v>
      </c>
      <c r="Z50" s="162">
        <v>0</v>
      </c>
      <c r="AA50" s="162">
        <v>2831</v>
      </c>
      <c r="AB50" s="162">
        <v>798.81999999999994</v>
      </c>
      <c r="AC50" s="162">
        <f t="shared" si="4"/>
        <v>359896.37</v>
      </c>
      <c r="AD50" s="200">
        <v>320.07779661016951</v>
      </c>
      <c r="AE50" s="134">
        <f t="shared" si="5"/>
        <v>58.768909090909091</v>
      </c>
      <c r="AF50" s="134">
        <f t="shared" si="6"/>
        <v>0</v>
      </c>
      <c r="AG50" s="134">
        <f t="shared" si="7"/>
        <v>0</v>
      </c>
      <c r="AH50" s="134">
        <f t="shared" si="8"/>
        <v>0</v>
      </c>
      <c r="AI50" s="134">
        <f t="shared" si="9"/>
        <v>0</v>
      </c>
      <c r="AJ50" s="134">
        <f t="shared" si="10"/>
        <v>0</v>
      </c>
      <c r="AK50" s="134">
        <f t="shared" si="11"/>
        <v>71.092909090909089</v>
      </c>
      <c r="AL50" s="134">
        <f t="shared" si="12"/>
        <v>0</v>
      </c>
      <c r="AM50" s="134">
        <f t="shared" si="13"/>
        <v>67.206000000000003</v>
      </c>
      <c r="AN50" s="134">
        <f t="shared" si="14"/>
        <v>0</v>
      </c>
      <c r="AO50" s="134">
        <f t="shared" si="15"/>
        <v>75.502181818181839</v>
      </c>
      <c r="AP50" s="134">
        <f t="shared" si="16"/>
        <v>108.81963636363638</v>
      </c>
      <c r="AQ50" s="134">
        <f t="shared" si="17"/>
        <v>63.919454545454521</v>
      </c>
      <c r="AR50" s="134">
        <f t="shared" si="18"/>
        <v>0</v>
      </c>
      <c r="AS50" s="134">
        <f t="shared" si="19"/>
        <v>42.031999999999996</v>
      </c>
      <c r="AT50" s="134">
        <f t="shared" si="20"/>
        <v>0</v>
      </c>
      <c r="AU50" s="134">
        <f t="shared" si="21"/>
        <v>0</v>
      </c>
      <c r="AV50" s="134">
        <f t="shared" si="22"/>
        <v>66.454545454545453</v>
      </c>
      <c r="AW50" s="134">
        <f t="shared" si="23"/>
        <v>1377.0136363636361</v>
      </c>
      <c r="AX50" s="134">
        <f t="shared" si="24"/>
        <v>4150.3570909090904</v>
      </c>
      <c r="AY50" s="134">
        <f t="shared" si="25"/>
        <v>0</v>
      </c>
      <c r="AZ50" s="134">
        <f t="shared" si="26"/>
        <v>51.472727272727276</v>
      </c>
      <c r="BA50" s="134">
        <f t="shared" si="27"/>
        <v>14.523999999999999</v>
      </c>
      <c r="BB50" s="2"/>
      <c r="BC50" s="134">
        <f t="shared" si="28"/>
        <v>57.266232401765073</v>
      </c>
      <c r="BD50" s="134">
        <f t="shared" si="29"/>
        <v>8.4899401134692152</v>
      </c>
      <c r="BE50" s="134">
        <f t="shared" si="30"/>
        <v>0</v>
      </c>
      <c r="BF50" s="134">
        <f t="shared" si="31"/>
        <v>0</v>
      </c>
      <c r="BG50" s="134">
        <f t="shared" si="32"/>
        <v>0</v>
      </c>
      <c r="BH50" s="134">
        <f t="shared" si="33"/>
        <v>0</v>
      </c>
      <c r="BI50" s="134">
        <f t="shared" si="34"/>
        <v>0</v>
      </c>
      <c r="BJ50" s="134">
        <f t="shared" si="35"/>
        <v>10.270303635217482</v>
      </c>
      <c r="BK50" s="134">
        <f t="shared" si="36"/>
        <v>0</v>
      </c>
      <c r="BL50" s="134">
        <f t="shared" si="37"/>
        <v>9.7087886110527428</v>
      </c>
      <c r="BM50" s="134">
        <f t="shared" si="38"/>
        <v>0</v>
      </c>
      <c r="BN50" s="134">
        <f t="shared" si="39"/>
        <v>10.907280941374239</v>
      </c>
      <c r="BO50" s="134">
        <f t="shared" si="40"/>
        <v>15.720424458919942</v>
      </c>
      <c r="BP50" s="134">
        <f t="shared" si="41"/>
        <v>9.2340039924353814</v>
      </c>
      <c r="BQ50" s="134">
        <f t="shared" si="42"/>
        <v>0</v>
      </c>
      <c r="BR50" s="134">
        <f t="shared" si="43"/>
        <v>6.0720739651187214</v>
      </c>
      <c r="BS50" s="134">
        <f t="shared" si="44"/>
        <v>0</v>
      </c>
      <c r="BT50" s="134">
        <f t="shared" si="45"/>
        <v>0</v>
      </c>
      <c r="BU50" s="134">
        <f t="shared" si="46"/>
        <v>9.6002311409960068</v>
      </c>
      <c r="BV50" s="134">
        <f t="shared" si="47"/>
        <v>198.92768964068077</v>
      </c>
      <c r="BW50" s="134">
        <f t="shared" si="48"/>
        <v>599.57354486236591</v>
      </c>
      <c r="BX50" s="134">
        <f t="shared" si="49"/>
        <v>0</v>
      </c>
      <c r="BY50" s="134">
        <f t="shared" si="50"/>
        <v>7.4359109056524471</v>
      </c>
      <c r="BZ50" s="134">
        <f t="shared" si="51"/>
        <v>2.0981823912586677</v>
      </c>
    </row>
    <row r="51" spans="1:78" x14ac:dyDescent="0.25">
      <c r="A51" s="18" t="s">
        <v>16</v>
      </c>
      <c r="B51" s="21" t="s">
        <v>17</v>
      </c>
      <c r="C51" s="22">
        <f t="shared" si="0"/>
        <v>178</v>
      </c>
      <c r="D51" s="159">
        <f t="shared" si="1"/>
        <v>1066.96</v>
      </c>
      <c r="E51" s="162">
        <v>53573.130000000012</v>
      </c>
      <c r="F51" s="162">
        <v>4629.1200000000008</v>
      </c>
      <c r="G51" s="162">
        <v>0</v>
      </c>
      <c r="H51" s="162">
        <v>39159.93</v>
      </c>
      <c r="I51" s="162">
        <v>14.65</v>
      </c>
      <c r="J51" s="162">
        <v>9077.5300000000007</v>
      </c>
      <c r="K51" s="162">
        <v>0</v>
      </c>
      <c r="L51" s="162">
        <v>13573.58</v>
      </c>
      <c r="M51" s="162">
        <v>10790.410000000002</v>
      </c>
      <c r="N51" s="162">
        <v>14914.22</v>
      </c>
      <c r="O51" s="162">
        <v>0</v>
      </c>
      <c r="P51" s="162">
        <v>11851.689999999995</v>
      </c>
      <c r="Q51" s="162">
        <v>14044.629999999997</v>
      </c>
      <c r="R51" s="162">
        <v>39955.520000000011</v>
      </c>
      <c r="S51" s="162">
        <v>0</v>
      </c>
      <c r="T51" s="162">
        <v>6478.3200000000015</v>
      </c>
      <c r="U51" s="162">
        <v>0</v>
      </c>
      <c r="V51" s="162">
        <v>0</v>
      </c>
      <c r="W51" s="162">
        <v>27084.290000000005</v>
      </c>
      <c r="X51" s="162">
        <v>226410.14999999997</v>
      </c>
      <c r="Y51" s="162">
        <v>549588.54999999981</v>
      </c>
      <c r="Z51" s="162">
        <v>0</v>
      </c>
      <c r="AA51" s="162">
        <v>5955.8499999999995</v>
      </c>
      <c r="AB51" s="162">
        <v>1543.5500000000002</v>
      </c>
      <c r="AC51" s="162">
        <f t="shared" si="4"/>
        <v>1028645.1199999999</v>
      </c>
      <c r="AD51" s="200">
        <v>248.79710227272719</v>
      </c>
      <c r="AE51" s="134">
        <f t="shared" si="5"/>
        <v>26.006292134831465</v>
      </c>
      <c r="AF51" s="134">
        <f t="shared" si="6"/>
        <v>0</v>
      </c>
      <c r="AG51" s="134">
        <f t="shared" si="7"/>
        <v>219.99960674157305</v>
      </c>
      <c r="AH51" s="134">
        <f t="shared" si="8"/>
        <v>8.2303370786516852E-2</v>
      </c>
      <c r="AI51" s="134">
        <f t="shared" si="9"/>
        <v>50.997359550561804</v>
      </c>
      <c r="AJ51" s="134">
        <f t="shared" si="10"/>
        <v>0</v>
      </c>
      <c r="AK51" s="134">
        <f t="shared" si="11"/>
        <v>76.256067415730342</v>
      </c>
      <c r="AL51" s="134">
        <f t="shared" si="12"/>
        <v>60.620280898876416</v>
      </c>
      <c r="AM51" s="134">
        <f t="shared" si="13"/>
        <v>83.787752808988756</v>
      </c>
      <c r="AN51" s="134">
        <f t="shared" si="14"/>
        <v>0</v>
      </c>
      <c r="AO51" s="134">
        <f t="shared" si="15"/>
        <v>66.582528089887617</v>
      </c>
      <c r="AP51" s="134">
        <f t="shared" si="16"/>
        <v>78.902415730337069</v>
      </c>
      <c r="AQ51" s="134">
        <f t="shared" si="17"/>
        <v>224.46921348314612</v>
      </c>
      <c r="AR51" s="134">
        <f t="shared" si="18"/>
        <v>0</v>
      </c>
      <c r="AS51" s="134">
        <f t="shared" si="19"/>
        <v>36.395056179775288</v>
      </c>
      <c r="AT51" s="134">
        <f t="shared" si="20"/>
        <v>0</v>
      </c>
      <c r="AU51" s="134">
        <f t="shared" si="21"/>
        <v>0</v>
      </c>
      <c r="AV51" s="134">
        <f t="shared" si="22"/>
        <v>152.15893258426968</v>
      </c>
      <c r="AW51" s="134">
        <f t="shared" si="23"/>
        <v>1271.9671348314605</v>
      </c>
      <c r="AX51" s="134">
        <f t="shared" si="24"/>
        <v>3087.5761235955047</v>
      </c>
      <c r="AY51" s="134">
        <f t="shared" si="25"/>
        <v>0</v>
      </c>
      <c r="AZ51" s="134">
        <f t="shared" si="26"/>
        <v>33.459831460674152</v>
      </c>
      <c r="BA51" s="134">
        <f t="shared" si="27"/>
        <v>8.671629213483147</v>
      </c>
      <c r="BB51" s="2"/>
      <c r="BC51" s="134">
        <f t="shared" si="28"/>
        <v>50.211001349628859</v>
      </c>
      <c r="BD51" s="134">
        <f t="shared" si="29"/>
        <v>4.338606883107146</v>
      </c>
      <c r="BE51" s="134">
        <f t="shared" si="30"/>
        <v>0</v>
      </c>
      <c r="BF51" s="134">
        <f t="shared" si="31"/>
        <v>36.702341231161427</v>
      </c>
      <c r="BG51" s="134">
        <f t="shared" si="32"/>
        <v>1.3730599085251555E-2</v>
      </c>
      <c r="BH51" s="134">
        <f t="shared" si="33"/>
        <v>8.507844717702632</v>
      </c>
      <c r="BI51" s="134">
        <f t="shared" si="34"/>
        <v>0</v>
      </c>
      <c r="BJ51" s="134">
        <f t="shared" si="35"/>
        <v>12.721732773487291</v>
      </c>
      <c r="BK51" s="134">
        <f t="shared" si="36"/>
        <v>10.113228237234761</v>
      </c>
      <c r="BL51" s="134">
        <f t="shared" si="37"/>
        <v>13.97823723476044</v>
      </c>
      <c r="BM51" s="134">
        <f t="shared" si="38"/>
        <v>0</v>
      </c>
      <c r="BN51" s="134">
        <f t="shared" si="39"/>
        <v>11.107904701207163</v>
      </c>
      <c r="BO51" s="134">
        <f t="shared" si="40"/>
        <v>13.16322073929669</v>
      </c>
      <c r="BP51" s="134">
        <f t="shared" si="41"/>
        <v>37.448001799505143</v>
      </c>
      <c r="BQ51" s="134">
        <f t="shared" si="42"/>
        <v>0</v>
      </c>
      <c r="BR51" s="134">
        <f t="shared" si="43"/>
        <v>6.0717552673014934</v>
      </c>
      <c r="BS51" s="134">
        <f t="shared" si="44"/>
        <v>0</v>
      </c>
      <c r="BT51" s="134">
        <f t="shared" si="45"/>
        <v>0</v>
      </c>
      <c r="BU51" s="134">
        <f t="shared" si="46"/>
        <v>25.3845411261903</v>
      </c>
      <c r="BV51" s="134">
        <f t="shared" si="47"/>
        <v>212.20116030591583</v>
      </c>
      <c r="BW51" s="134">
        <f t="shared" si="48"/>
        <v>515.09761378120993</v>
      </c>
      <c r="BX51" s="134">
        <f t="shared" si="49"/>
        <v>0</v>
      </c>
      <c r="BY51" s="134">
        <f t="shared" si="50"/>
        <v>5.5820743045662438</v>
      </c>
      <c r="BZ51" s="134">
        <f t="shared" si="51"/>
        <v>1.4466802879208218</v>
      </c>
    </row>
    <row r="52" spans="1:78" x14ac:dyDescent="0.25">
      <c r="A52" s="18" t="s">
        <v>20</v>
      </c>
      <c r="B52" s="21" t="s">
        <v>21</v>
      </c>
      <c r="C52" s="22">
        <f t="shared" si="0"/>
        <v>209</v>
      </c>
      <c r="D52" s="159">
        <f t="shared" si="1"/>
        <v>1383.33</v>
      </c>
      <c r="E52" s="162">
        <v>60969.620000000017</v>
      </c>
      <c r="F52" s="162">
        <v>46453.759999999987</v>
      </c>
      <c r="G52" s="162">
        <v>0</v>
      </c>
      <c r="H52" s="162">
        <v>11050.290000000003</v>
      </c>
      <c r="I52" s="162">
        <v>0</v>
      </c>
      <c r="J52" s="162">
        <v>25133.989999999991</v>
      </c>
      <c r="K52" s="162">
        <v>0</v>
      </c>
      <c r="L52" s="162">
        <v>17545.920000000002</v>
      </c>
      <c r="M52" s="162">
        <v>27059.269999999993</v>
      </c>
      <c r="N52" s="162">
        <v>16308.940000000002</v>
      </c>
      <c r="O52" s="162">
        <v>0</v>
      </c>
      <c r="P52" s="162">
        <v>29438.829999999987</v>
      </c>
      <c r="Q52" s="162">
        <v>15199.84</v>
      </c>
      <c r="R52" s="162">
        <v>45387.370000000017</v>
      </c>
      <c r="S52" s="162">
        <v>0</v>
      </c>
      <c r="T52" s="162">
        <v>0</v>
      </c>
      <c r="U52" s="162">
        <v>0</v>
      </c>
      <c r="V52" s="162">
        <v>0</v>
      </c>
      <c r="W52" s="162">
        <v>32218.44</v>
      </c>
      <c r="X52" s="162">
        <v>206845.37000000002</v>
      </c>
      <c r="Y52" s="162">
        <v>616129.6</v>
      </c>
      <c r="Z52" s="162">
        <v>0</v>
      </c>
      <c r="AA52" s="162">
        <v>7443.7499999999991</v>
      </c>
      <c r="AB52" s="162">
        <v>786.79000000000008</v>
      </c>
      <c r="AC52" s="162">
        <f t="shared" si="4"/>
        <v>1157971.78</v>
      </c>
      <c r="AD52" s="200">
        <v>283.41845771144273</v>
      </c>
      <c r="AE52" s="134">
        <f t="shared" si="5"/>
        <v>222.26679425837315</v>
      </c>
      <c r="AF52" s="134">
        <f t="shared" si="6"/>
        <v>0</v>
      </c>
      <c r="AG52" s="134">
        <f t="shared" si="7"/>
        <v>52.87220095693781</v>
      </c>
      <c r="AH52" s="134">
        <f t="shared" si="8"/>
        <v>0</v>
      </c>
      <c r="AI52" s="134">
        <f t="shared" si="9"/>
        <v>120.25832535885164</v>
      </c>
      <c r="AJ52" s="134">
        <f t="shared" si="10"/>
        <v>0</v>
      </c>
      <c r="AK52" s="134">
        <f t="shared" si="11"/>
        <v>83.951770334928241</v>
      </c>
      <c r="AL52" s="134">
        <f t="shared" si="12"/>
        <v>129.47019138755977</v>
      </c>
      <c r="AM52" s="134">
        <f t="shared" si="13"/>
        <v>78.033205741626801</v>
      </c>
      <c r="AN52" s="134">
        <f t="shared" si="14"/>
        <v>0</v>
      </c>
      <c r="AO52" s="134">
        <f t="shared" si="15"/>
        <v>140.8556459330143</v>
      </c>
      <c r="AP52" s="134">
        <f t="shared" si="16"/>
        <v>72.726507177033497</v>
      </c>
      <c r="AQ52" s="134">
        <f t="shared" si="17"/>
        <v>217.16444976076562</v>
      </c>
      <c r="AR52" s="134">
        <f t="shared" si="18"/>
        <v>0</v>
      </c>
      <c r="AS52" s="134">
        <f t="shared" si="19"/>
        <v>0</v>
      </c>
      <c r="AT52" s="134">
        <f t="shared" si="20"/>
        <v>0</v>
      </c>
      <c r="AU52" s="134">
        <f t="shared" si="21"/>
        <v>0</v>
      </c>
      <c r="AV52" s="134">
        <f t="shared" si="22"/>
        <v>154.15521531100478</v>
      </c>
      <c r="AW52" s="134">
        <f t="shared" si="23"/>
        <v>989.69076555023935</v>
      </c>
      <c r="AX52" s="134">
        <f t="shared" si="24"/>
        <v>2947.9885167464113</v>
      </c>
      <c r="AY52" s="134">
        <f t="shared" si="25"/>
        <v>0</v>
      </c>
      <c r="AZ52" s="134">
        <f t="shared" si="26"/>
        <v>35.616028708133967</v>
      </c>
      <c r="BA52" s="134">
        <f t="shared" si="27"/>
        <v>3.7645454545454551</v>
      </c>
      <c r="BB52" s="2"/>
      <c r="BC52" s="134">
        <f t="shared" si="28"/>
        <v>44.074530300073029</v>
      </c>
      <c r="BD52" s="134">
        <f t="shared" si="29"/>
        <v>33.58111224364395</v>
      </c>
      <c r="BE52" s="134">
        <f t="shared" si="30"/>
        <v>0</v>
      </c>
      <c r="BF52" s="134">
        <f t="shared" si="31"/>
        <v>7.9881806944113141</v>
      </c>
      <c r="BG52" s="134">
        <f t="shared" si="32"/>
        <v>0</v>
      </c>
      <c r="BH52" s="134">
        <f t="shared" si="33"/>
        <v>18.169193178778738</v>
      </c>
      <c r="BI52" s="134">
        <f t="shared" si="34"/>
        <v>0</v>
      </c>
      <c r="BJ52" s="134">
        <f t="shared" si="35"/>
        <v>12.683828153802782</v>
      </c>
      <c r="BK52" s="134">
        <f t="shared" si="36"/>
        <v>19.560965207145074</v>
      </c>
      <c r="BL52" s="134">
        <f t="shared" si="37"/>
        <v>11.789623589454434</v>
      </c>
      <c r="BM52" s="134">
        <f t="shared" si="38"/>
        <v>0</v>
      </c>
      <c r="BN52" s="134">
        <f t="shared" si="39"/>
        <v>21.281133207549889</v>
      </c>
      <c r="BO52" s="134">
        <f t="shared" si="40"/>
        <v>10.987862621355715</v>
      </c>
      <c r="BP52" s="134">
        <f t="shared" si="41"/>
        <v>32.810226048737483</v>
      </c>
      <c r="BQ52" s="134">
        <f t="shared" si="42"/>
        <v>0</v>
      </c>
      <c r="BR52" s="134">
        <f t="shared" si="43"/>
        <v>0</v>
      </c>
      <c r="BS52" s="134">
        <f t="shared" si="44"/>
        <v>0</v>
      </c>
      <c r="BT52" s="134">
        <f t="shared" si="45"/>
        <v>0</v>
      </c>
      <c r="BU52" s="134">
        <f t="shared" si="46"/>
        <v>23.290494675890784</v>
      </c>
      <c r="BV52" s="134">
        <f t="shared" si="47"/>
        <v>149.52713380032245</v>
      </c>
      <c r="BW52" s="134">
        <f t="shared" si="48"/>
        <v>445.39596480955379</v>
      </c>
      <c r="BX52" s="134">
        <f t="shared" si="49"/>
        <v>0</v>
      </c>
      <c r="BY52" s="134">
        <f t="shared" si="50"/>
        <v>5.3810370627399102</v>
      </c>
      <c r="BZ52" s="134">
        <f t="shared" si="51"/>
        <v>0.56876522594030354</v>
      </c>
    </row>
    <row r="53" spans="1:78" x14ac:dyDescent="0.25">
      <c r="A53" s="18" t="s">
        <v>54</v>
      </c>
      <c r="B53" s="21" t="s">
        <v>55</v>
      </c>
      <c r="C53" s="22">
        <f t="shared" si="0"/>
        <v>38</v>
      </c>
      <c r="D53" s="159">
        <f t="shared" si="1"/>
        <v>413.94</v>
      </c>
      <c r="E53" s="162">
        <v>17518.48</v>
      </c>
      <c r="F53" s="162">
        <v>0</v>
      </c>
      <c r="G53" s="162">
        <v>0</v>
      </c>
      <c r="H53" s="162">
        <v>0</v>
      </c>
      <c r="I53" s="162">
        <v>0</v>
      </c>
      <c r="J53" s="162">
        <v>0</v>
      </c>
      <c r="K53" s="162">
        <v>0</v>
      </c>
      <c r="L53" s="162">
        <v>2568.6299999999997</v>
      </c>
      <c r="M53" s="162">
        <v>0</v>
      </c>
      <c r="N53" s="162">
        <v>6146.45</v>
      </c>
      <c r="O53" s="162">
        <v>0</v>
      </c>
      <c r="P53" s="162">
        <v>3869.3099999999981</v>
      </c>
      <c r="Q53" s="162">
        <v>4795.6000000000004</v>
      </c>
      <c r="R53" s="162">
        <v>5756.29</v>
      </c>
      <c r="S53" s="162">
        <v>0</v>
      </c>
      <c r="T53" s="162">
        <v>2513.23</v>
      </c>
      <c r="U53" s="162">
        <v>0</v>
      </c>
      <c r="V53" s="162">
        <v>0</v>
      </c>
      <c r="W53" s="162">
        <v>1128.2</v>
      </c>
      <c r="X53" s="162">
        <v>43089.610000000015</v>
      </c>
      <c r="Y53" s="162">
        <v>182542.52000000008</v>
      </c>
      <c r="Z53" s="162">
        <v>0</v>
      </c>
      <c r="AA53" s="162">
        <v>3845.67</v>
      </c>
      <c r="AB53" s="162">
        <v>557.06999999999994</v>
      </c>
      <c r="AC53" s="162">
        <f t="shared" si="4"/>
        <v>274331.06000000006</v>
      </c>
      <c r="AD53" s="200">
        <v>470.11852941176454</v>
      </c>
      <c r="AE53" s="134">
        <f t="shared" si="5"/>
        <v>0</v>
      </c>
      <c r="AF53" s="134">
        <f t="shared" si="6"/>
        <v>0</v>
      </c>
      <c r="AG53" s="134">
        <f t="shared" si="7"/>
        <v>0</v>
      </c>
      <c r="AH53" s="134">
        <f t="shared" si="8"/>
        <v>0</v>
      </c>
      <c r="AI53" s="134">
        <f t="shared" si="9"/>
        <v>0</v>
      </c>
      <c r="AJ53" s="134">
        <f t="shared" si="10"/>
        <v>0</v>
      </c>
      <c r="AK53" s="134">
        <f t="shared" si="11"/>
        <v>67.595526315789471</v>
      </c>
      <c r="AL53" s="134">
        <f t="shared" si="12"/>
        <v>0</v>
      </c>
      <c r="AM53" s="134">
        <f t="shared" si="13"/>
        <v>161.74868421052631</v>
      </c>
      <c r="AN53" s="134">
        <f t="shared" si="14"/>
        <v>0</v>
      </c>
      <c r="AO53" s="134">
        <f t="shared" si="15"/>
        <v>101.823947368421</v>
      </c>
      <c r="AP53" s="134">
        <f t="shared" si="16"/>
        <v>126.2</v>
      </c>
      <c r="AQ53" s="134">
        <f t="shared" si="17"/>
        <v>151.48131578947368</v>
      </c>
      <c r="AR53" s="134">
        <f t="shared" si="18"/>
        <v>0</v>
      </c>
      <c r="AS53" s="134">
        <f t="shared" si="19"/>
        <v>66.137631578947364</v>
      </c>
      <c r="AT53" s="134">
        <f t="shared" si="20"/>
        <v>0</v>
      </c>
      <c r="AU53" s="134">
        <f t="shared" si="21"/>
        <v>0</v>
      </c>
      <c r="AV53" s="134">
        <f t="shared" si="22"/>
        <v>29.689473684210526</v>
      </c>
      <c r="AW53" s="134">
        <f t="shared" si="23"/>
        <v>1133.9371052631584</v>
      </c>
      <c r="AX53" s="134">
        <f t="shared" si="24"/>
        <v>4803.7505263157918</v>
      </c>
      <c r="AY53" s="134">
        <f t="shared" si="25"/>
        <v>0</v>
      </c>
      <c r="AZ53" s="134">
        <f t="shared" si="26"/>
        <v>101.20184210526315</v>
      </c>
      <c r="BA53" s="134">
        <f t="shared" si="27"/>
        <v>14.659736842105261</v>
      </c>
      <c r="BB53" s="2"/>
      <c r="BC53" s="134">
        <f t="shared" si="28"/>
        <v>42.321302604242163</v>
      </c>
      <c r="BD53" s="134">
        <f t="shared" si="29"/>
        <v>0</v>
      </c>
      <c r="BE53" s="134">
        <f t="shared" si="30"/>
        <v>0</v>
      </c>
      <c r="BF53" s="134">
        <f t="shared" si="31"/>
        <v>0</v>
      </c>
      <c r="BG53" s="134">
        <f t="shared" si="32"/>
        <v>0</v>
      </c>
      <c r="BH53" s="134">
        <f t="shared" si="33"/>
        <v>0</v>
      </c>
      <c r="BI53" s="134">
        <f t="shared" si="34"/>
        <v>0</v>
      </c>
      <c r="BJ53" s="134">
        <f t="shared" si="35"/>
        <v>6.2053196115379032</v>
      </c>
      <c r="BK53" s="134">
        <f t="shared" si="36"/>
        <v>0</v>
      </c>
      <c r="BL53" s="134">
        <f t="shared" si="37"/>
        <v>14.848649562738562</v>
      </c>
      <c r="BM53" s="134">
        <f t="shared" si="38"/>
        <v>0</v>
      </c>
      <c r="BN53" s="134">
        <f t="shared" si="39"/>
        <v>9.3475141324829636</v>
      </c>
      <c r="BO53" s="134">
        <f t="shared" si="40"/>
        <v>11.585253901531624</v>
      </c>
      <c r="BP53" s="134">
        <f t="shared" si="41"/>
        <v>13.906097502053438</v>
      </c>
      <c r="BQ53" s="134">
        <f t="shared" si="42"/>
        <v>0</v>
      </c>
      <c r="BR53" s="134">
        <f t="shared" si="43"/>
        <v>6.0714837899212446</v>
      </c>
      <c r="BS53" s="134">
        <f t="shared" si="44"/>
        <v>0</v>
      </c>
      <c r="BT53" s="134">
        <f t="shared" si="45"/>
        <v>0</v>
      </c>
      <c r="BU53" s="134">
        <f t="shared" si="46"/>
        <v>2.7255157752331258</v>
      </c>
      <c r="BV53" s="134">
        <f t="shared" si="47"/>
        <v>104.09626999081996</v>
      </c>
      <c r="BW53" s="134">
        <f t="shared" si="48"/>
        <v>440.98787263854683</v>
      </c>
      <c r="BX53" s="134">
        <f t="shared" si="49"/>
        <v>0</v>
      </c>
      <c r="BY53" s="134">
        <f t="shared" si="50"/>
        <v>9.2904044064357159</v>
      </c>
      <c r="BZ53" s="134">
        <f t="shared" si="51"/>
        <v>1.3457747499637627</v>
      </c>
    </row>
    <row r="54" spans="1:78" x14ac:dyDescent="0.25">
      <c r="A54" s="18" t="s">
        <v>68</v>
      </c>
      <c r="B54" s="21" t="s">
        <v>69</v>
      </c>
      <c r="C54" s="22">
        <f t="shared" si="0"/>
        <v>223</v>
      </c>
      <c r="D54" s="159">
        <f t="shared" si="1"/>
        <v>1184.53</v>
      </c>
      <c r="E54" s="162">
        <v>55410.920000000006</v>
      </c>
      <c r="F54" s="162">
        <v>22949.59</v>
      </c>
      <c r="G54" s="162">
        <v>0</v>
      </c>
      <c r="H54" s="162">
        <v>25587.820000000003</v>
      </c>
      <c r="I54" s="162">
        <v>62.760000000000005</v>
      </c>
      <c r="J54" s="162">
        <v>5632.99</v>
      </c>
      <c r="K54" s="162">
        <v>0</v>
      </c>
      <c r="L54" s="162">
        <v>9817.42</v>
      </c>
      <c r="M54" s="162">
        <v>0</v>
      </c>
      <c r="N54" s="162">
        <v>13397.2</v>
      </c>
      <c r="O54" s="162">
        <v>1721.5999999999997</v>
      </c>
      <c r="P54" s="162">
        <v>26854.589999999982</v>
      </c>
      <c r="Q54" s="162">
        <v>23767.83</v>
      </c>
      <c r="R54" s="162">
        <v>31176.430000000004</v>
      </c>
      <c r="S54" s="162">
        <v>0</v>
      </c>
      <c r="T54" s="162">
        <v>3989.1000000000004</v>
      </c>
      <c r="U54" s="162">
        <v>0</v>
      </c>
      <c r="V54" s="162">
        <v>0</v>
      </c>
      <c r="W54" s="162">
        <v>499.5</v>
      </c>
      <c r="X54" s="162">
        <v>233790.76000000007</v>
      </c>
      <c r="Y54" s="162">
        <v>661478.46000000008</v>
      </c>
      <c r="Z54" s="162">
        <v>0</v>
      </c>
      <c r="AA54" s="162">
        <v>3405.4</v>
      </c>
      <c r="AB54" s="162">
        <v>7422.8099999999995</v>
      </c>
      <c r="AC54" s="162">
        <f t="shared" si="4"/>
        <v>1126965.1800000002</v>
      </c>
      <c r="AD54" s="200">
        <v>205.79458715596337</v>
      </c>
      <c r="AE54" s="134">
        <f t="shared" si="5"/>
        <v>102.91295964125561</v>
      </c>
      <c r="AF54" s="134">
        <f t="shared" si="6"/>
        <v>0</v>
      </c>
      <c r="AG54" s="134">
        <f t="shared" si="7"/>
        <v>114.7435874439462</v>
      </c>
      <c r="AH54" s="134">
        <f t="shared" si="8"/>
        <v>0.28143497757847535</v>
      </c>
      <c r="AI54" s="134">
        <f t="shared" si="9"/>
        <v>25.260044843049325</v>
      </c>
      <c r="AJ54" s="134">
        <f t="shared" si="10"/>
        <v>0</v>
      </c>
      <c r="AK54" s="134">
        <f t="shared" si="11"/>
        <v>44.024304932735426</v>
      </c>
      <c r="AL54" s="134">
        <f t="shared" si="12"/>
        <v>0</v>
      </c>
      <c r="AM54" s="134">
        <f t="shared" si="13"/>
        <v>60.077130044843052</v>
      </c>
      <c r="AN54" s="134">
        <f t="shared" si="14"/>
        <v>7.7201793721973084</v>
      </c>
      <c r="AO54" s="134">
        <f t="shared" si="15"/>
        <v>120.42417040358737</v>
      </c>
      <c r="AP54" s="134">
        <f t="shared" si="16"/>
        <v>106.58219730941705</v>
      </c>
      <c r="AQ54" s="134">
        <f t="shared" si="17"/>
        <v>139.80461883408074</v>
      </c>
      <c r="AR54" s="134">
        <f t="shared" si="18"/>
        <v>0</v>
      </c>
      <c r="AS54" s="134">
        <f t="shared" si="19"/>
        <v>17.888340807174888</v>
      </c>
      <c r="AT54" s="134">
        <f t="shared" si="20"/>
        <v>0</v>
      </c>
      <c r="AU54" s="134">
        <f t="shared" si="21"/>
        <v>0</v>
      </c>
      <c r="AV54" s="134">
        <f t="shared" si="22"/>
        <v>2.2399103139013454</v>
      </c>
      <c r="AW54" s="134">
        <f t="shared" si="23"/>
        <v>1048.3890582959643</v>
      </c>
      <c r="AX54" s="134">
        <f t="shared" si="24"/>
        <v>2966.2711210762336</v>
      </c>
      <c r="AY54" s="134">
        <f t="shared" si="25"/>
        <v>0</v>
      </c>
      <c r="AZ54" s="134">
        <f t="shared" si="26"/>
        <v>15.270852017937219</v>
      </c>
      <c r="BA54" s="134">
        <f t="shared" si="27"/>
        <v>33.286143497757848</v>
      </c>
      <c r="BB54" s="2"/>
      <c r="BC54" s="134">
        <f t="shared" si="28"/>
        <v>46.778823668459225</v>
      </c>
      <c r="BD54" s="134">
        <f t="shared" si="29"/>
        <v>19.374426987919261</v>
      </c>
      <c r="BE54" s="134">
        <f t="shared" si="30"/>
        <v>0</v>
      </c>
      <c r="BF54" s="134">
        <f t="shared" si="31"/>
        <v>21.601664795319667</v>
      </c>
      <c r="BG54" s="134">
        <f t="shared" si="32"/>
        <v>5.2983039686626772E-2</v>
      </c>
      <c r="BH54" s="134">
        <f t="shared" si="33"/>
        <v>4.7554641925489438</v>
      </c>
      <c r="BI54" s="134">
        <f t="shared" si="34"/>
        <v>0</v>
      </c>
      <c r="BJ54" s="134">
        <f t="shared" si="35"/>
        <v>8.2880298515022837</v>
      </c>
      <c r="BK54" s="134">
        <f t="shared" si="36"/>
        <v>0</v>
      </c>
      <c r="BL54" s="134">
        <f t="shared" si="37"/>
        <v>11.310139886706121</v>
      </c>
      <c r="BM54" s="134">
        <f t="shared" si="38"/>
        <v>1.4534034596000098</v>
      </c>
      <c r="BN54" s="134">
        <f t="shared" si="39"/>
        <v>22.67109317619645</v>
      </c>
      <c r="BO54" s="134">
        <f t="shared" si="40"/>
        <v>20.065198855242166</v>
      </c>
      <c r="BP54" s="134">
        <f t="shared" si="41"/>
        <v>26.319662651009263</v>
      </c>
      <c r="BQ54" s="134">
        <f t="shared" si="42"/>
        <v>0</v>
      </c>
      <c r="BR54" s="134">
        <f t="shared" si="43"/>
        <v>3.3676648122039969</v>
      </c>
      <c r="BS54" s="134">
        <f t="shared" si="44"/>
        <v>0</v>
      </c>
      <c r="BT54" s="134">
        <f t="shared" si="45"/>
        <v>0</v>
      </c>
      <c r="BU54" s="134">
        <f t="shared" si="46"/>
        <v>0.42168623842367858</v>
      </c>
      <c r="BV54" s="134">
        <f t="shared" si="47"/>
        <v>197.3700623876137</v>
      </c>
      <c r="BW54" s="134">
        <f t="shared" si="48"/>
        <v>558.43115834972525</v>
      </c>
      <c r="BX54" s="134">
        <f t="shared" si="49"/>
        <v>0</v>
      </c>
      <c r="BY54" s="134">
        <f t="shared" si="50"/>
        <v>2.8748955281841746</v>
      </c>
      <c r="BZ54" s="134">
        <f t="shared" si="51"/>
        <v>6.2664601149823138</v>
      </c>
    </row>
    <row r="55" spans="1:78" x14ac:dyDescent="0.25">
      <c r="A55" s="18" t="s">
        <v>80</v>
      </c>
      <c r="B55" s="21" t="s">
        <v>81</v>
      </c>
      <c r="C55" s="22">
        <f t="shared" si="0"/>
        <v>357</v>
      </c>
      <c r="D55" s="159">
        <f t="shared" si="1"/>
        <v>1349.21</v>
      </c>
      <c r="E55" s="162">
        <v>70164.959999999992</v>
      </c>
      <c r="F55" s="162">
        <v>50873.889999999992</v>
      </c>
      <c r="G55" s="162">
        <v>0</v>
      </c>
      <c r="H55" s="162">
        <v>27178.670000000009</v>
      </c>
      <c r="I55" s="162">
        <v>850.04000000000008</v>
      </c>
      <c r="J55" s="162">
        <v>34648.170000000006</v>
      </c>
      <c r="K55" s="162">
        <v>0</v>
      </c>
      <c r="L55" s="162">
        <v>18397.53</v>
      </c>
      <c r="M55" s="162">
        <v>26708.260000000002</v>
      </c>
      <c r="N55" s="162">
        <v>15358.220000000001</v>
      </c>
      <c r="O55" s="162">
        <v>0</v>
      </c>
      <c r="P55" s="162">
        <v>23171.47</v>
      </c>
      <c r="Q55" s="162">
        <v>40416.22</v>
      </c>
      <c r="R55" s="162">
        <v>29044.53000000001</v>
      </c>
      <c r="S55" s="162">
        <v>0</v>
      </c>
      <c r="T55" s="162">
        <v>15830.119999999997</v>
      </c>
      <c r="U55" s="162">
        <v>0</v>
      </c>
      <c r="V55" s="162">
        <v>0</v>
      </c>
      <c r="W55" s="162">
        <v>35801.829999999994</v>
      </c>
      <c r="X55" s="162">
        <v>261755.19999999992</v>
      </c>
      <c r="Y55" s="162">
        <v>1015394.6399999998</v>
      </c>
      <c r="Z55" s="162">
        <v>0</v>
      </c>
      <c r="AA55" s="162">
        <v>8097.5</v>
      </c>
      <c r="AB55" s="162">
        <v>2373.42</v>
      </c>
      <c r="AC55" s="162">
        <f t="shared" si="4"/>
        <v>1676064.6699999997</v>
      </c>
      <c r="AD55" s="200">
        <v>187.08465317919078</v>
      </c>
      <c r="AE55" s="134">
        <f t="shared" si="5"/>
        <v>142.50389355742294</v>
      </c>
      <c r="AF55" s="134">
        <f t="shared" si="6"/>
        <v>0</v>
      </c>
      <c r="AG55" s="134">
        <f t="shared" si="7"/>
        <v>76.130728291316558</v>
      </c>
      <c r="AH55" s="134">
        <f t="shared" si="8"/>
        <v>2.3810644257703082</v>
      </c>
      <c r="AI55" s="134">
        <f t="shared" si="9"/>
        <v>97.053697478991609</v>
      </c>
      <c r="AJ55" s="134">
        <f t="shared" si="10"/>
        <v>0</v>
      </c>
      <c r="AK55" s="134">
        <f t="shared" si="11"/>
        <v>51.533697478991591</v>
      </c>
      <c r="AL55" s="134">
        <f t="shared" si="12"/>
        <v>74.813053221288527</v>
      </c>
      <c r="AM55" s="134">
        <f t="shared" si="13"/>
        <v>43.02022408963586</v>
      </c>
      <c r="AN55" s="134">
        <f t="shared" si="14"/>
        <v>0</v>
      </c>
      <c r="AO55" s="134">
        <f t="shared" si="15"/>
        <v>64.906078431372549</v>
      </c>
      <c r="AP55" s="134">
        <f t="shared" si="16"/>
        <v>113.21070028011205</v>
      </c>
      <c r="AQ55" s="134">
        <f t="shared" si="17"/>
        <v>81.357226890756323</v>
      </c>
      <c r="AR55" s="134">
        <f t="shared" si="18"/>
        <v>0</v>
      </c>
      <c r="AS55" s="134">
        <f t="shared" si="19"/>
        <v>44.342072829131645</v>
      </c>
      <c r="AT55" s="134">
        <f t="shared" si="20"/>
        <v>0</v>
      </c>
      <c r="AU55" s="134">
        <f t="shared" si="21"/>
        <v>0</v>
      </c>
      <c r="AV55" s="134">
        <f t="shared" si="22"/>
        <v>100.28523809523809</v>
      </c>
      <c r="AW55" s="134">
        <f t="shared" si="23"/>
        <v>733.20784313725471</v>
      </c>
      <c r="AX55" s="134">
        <f t="shared" si="24"/>
        <v>2844.2426890756296</v>
      </c>
      <c r="AY55" s="134">
        <f t="shared" si="25"/>
        <v>0</v>
      </c>
      <c r="AZ55" s="134">
        <f t="shared" si="26"/>
        <v>22.682072829131652</v>
      </c>
      <c r="BA55" s="134">
        <f t="shared" si="27"/>
        <v>6.6482352941176472</v>
      </c>
      <c r="BB55" s="2"/>
      <c r="BC55" s="134">
        <f t="shared" si="28"/>
        <v>52.004476693768936</v>
      </c>
      <c r="BD55" s="134">
        <f t="shared" si="29"/>
        <v>37.706428206135435</v>
      </c>
      <c r="BE55" s="134">
        <f t="shared" si="30"/>
        <v>0</v>
      </c>
      <c r="BF55" s="134">
        <f t="shared" si="31"/>
        <v>20.144136198219705</v>
      </c>
      <c r="BG55" s="134">
        <f t="shared" si="32"/>
        <v>0.63002794227733272</v>
      </c>
      <c r="BH55" s="134">
        <f t="shared" si="33"/>
        <v>25.680338864965428</v>
      </c>
      <c r="BI55" s="134">
        <f t="shared" si="34"/>
        <v>0</v>
      </c>
      <c r="BJ55" s="134">
        <f t="shared" si="35"/>
        <v>13.635779456126176</v>
      </c>
      <c r="BK55" s="134">
        <f t="shared" si="36"/>
        <v>19.79548031811208</v>
      </c>
      <c r="BL55" s="134">
        <f t="shared" si="37"/>
        <v>11.383120492732784</v>
      </c>
      <c r="BM55" s="134">
        <f t="shared" si="38"/>
        <v>0</v>
      </c>
      <c r="BN55" s="134">
        <f t="shared" si="39"/>
        <v>17.174101881841967</v>
      </c>
      <c r="BO55" s="134">
        <f t="shared" si="40"/>
        <v>29.955470238139355</v>
      </c>
      <c r="BP55" s="134">
        <f t="shared" si="41"/>
        <v>21.527063985591575</v>
      </c>
      <c r="BQ55" s="134">
        <f t="shared" si="42"/>
        <v>0</v>
      </c>
      <c r="BR55" s="134">
        <f t="shared" si="43"/>
        <v>11.732880722793336</v>
      </c>
      <c r="BS55" s="134">
        <f t="shared" si="44"/>
        <v>0</v>
      </c>
      <c r="BT55" s="134">
        <f t="shared" si="45"/>
        <v>0</v>
      </c>
      <c r="BU55" s="134">
        <f t="shared" si="46"/>
        <v>26.53540219832346</v>
      </c>
      <c r="BV55" s="134">
        <f t="shared" si="47"/>
        <v>194.00627033597434</v>
      </c>
      <c r="BW55" s="134">
        <f t="shared" si="48"/>
        <v>752.58457912407982</v>
      </c>
      <c r="BX55" s="134">
        <f t="shared" si="49"/>
        <v>0</v>
      </c>
      <c r="BY55" s="134">
        <f t="shared" si="50"/>
        <v>6.0016602308017282</v>
      </c>
      <c r="BZ55" s="134">
        <f t="shared" si="51"/>
        <v>1.7591182988563678</v>
      </c>
    </row>
    <row r="56" spans="1:78" x14ac:dyDescent="0.25">
      <c r="A56" s="18" t="s">
        <v>84</v>
      </c>
      <c r="B56" s="21" t="s">
        <v>85</v>
      </c>
      <c r="C56" s="22">
        <f t="shared" si="0"/>
        <v>80</v>
      </c>
      <c r="D56" s="159">
        <f t="shared" si="1"/>
        <v>326.55</v>
      </c>
      <c r="E56" s="162">
        <v>22572.919999999991</v>
      </c>
      <c r="F56" s="162">
        <v>0</v>
      </c>
      <c r="G56" s="162">
        <v>0</v>
      </c>
      <c r="H56" s="162">
        <v>0</v>
      </c>
      <c r="I56" s="162">
        <v>0</v>
      </c>
      <c r="J56" s="162">
        <v>0</v>
      </c>
      <c r="K56" s="162">
        <v>0</v>
      </c>
      <c r="L56" s="162">
        <v>4046.0900000000006</v>
      </c>
      <c r="M56" s="162">
        <v>0</v>
      </c>
      <c r="N56" s="162">
        <v>4277.5200000000004</v>
      </c>
      <c r="O56" s="162">
        <v>0</v>
      </c>
      <c r="P56" s="162">
        <v>27623.150000000005</v>
      </c>
      <c r="Q56" s="162">
        <v>4450.71</v>
      </c>
      <c r="R56" s="162">
        <v>8908.0899999999983</v>
      </c>
      <c r="S56" s="162">
        <v>0</v>
      </c>
      <c r="T56" s="162">
        <v>2048.0500000000002</v>
      </c>
      <c r="U56" s="162">
        <v>0</v>
      </c>
      <c r="V56" s="162">
        <v>0</v>
      </c>
      <c r="W56" s="162">
        <v>19029.470000000008</v>
      </c>
      <c r="X56" s="162">
        <v>101389.29000000004</v>
      </c>
      <c r="Y56" s="162">
        <v>233430.49000000002</v>
      </c>
      <c r="Z56" s="162">
        <v>4984.5400000000009</v>
      </c>
      <c r="AA56" s="162">
        <v>1935.5</v>
      </c>
      <c r="AB56" s="162">
        <v>705.93000000000006</v>
      </c>
      <c r="AC56" s="162">
        <f t="shared" si="4"/>
        <v>435401.75</v>
      </c>
      <c r="AD56" s="200">
        <v>266.72636363636366</v>
      </c>
      <c r="AE56" s="134">
        <f t="shared" si="5"/>
        <v>0</v>
      </c>
      <c r="AF56" s="134">
        <f t="shared" si="6"/>
        <v>0</v>
      </c>
      <c r="AG56" s="134">
        <f t="shared" si="7"/>
        <v>0</v>
      </c>
      <c r="AH56" s="134">
        <f t="shared" si="8"/>
        <v>0</v>
      </c>
      <c r="AI56" s="134">
        <f t="shared" si="9"/>
        <v>0</v>
      </c>
      <c r="AJ56" s="134">
        <f t="shared" si="10"/>
        <v>0</v>
      </c>
      <c r="AK56" s="134">
        <f t="shared" si="11"/>
        <v>50.576125000000005</v>
      </c>
      <c r="AL56" s="134">
        <f t="shared" si="12"/>
        <v>0</v>
      </c>
      <c r="AM56" s="134">
        <f t="shared" si="13"/>
        <v>53.469000000000008</v>
      </c>
      <c r="AN56" s="134">
        <f t="shared" si="14"/>
        <v>0</v>
      </c>
      <c r="AO56" s="134">
        <f t="shared" si="15"/>
        <v>345.28937500000006</v>
      </c>
      <c r="AP56" s="134">
        <f t="shared" si="16"/>
        <v>55.633875000000003</v>
      </c>
      <c r="AQ56" s="134">
        <f t="shared" si="17"/>
        <v>111.35112499999998</v>
      </c>
      <c r="AR56" s="134">
        <f t="shared" si="18"/>
        <v>0</v>
      </c>
      <c r="AS56" s="134">
        <f t="shared" si="19"/>
        <v>25.600625000000001</v>
      </c>
      <c r="AT56" s="134">
        <f t="shared" si="20"/>
        <v>0</v>
      </c>
      <c r="AU56" s="134">
        <f t="shared" si="21"/>
        <v>0</v>
      </c>
      <c r="AV56" s="134">
        <f t="shared" si="22"/>
        <v>237.8683750000001</v>
      </c>
      <c r="AW56" s="134">
        <f t="shared" si="23"/>
        <v>1267.3661250000005</v>
      </c>
      <c r="AX56" s="134">
        <f t="shared" si="24"/>
        <v>2917.8811250000003</v>
      </c>
      <c r="AY56" s="134">
        <f t="shared" si="25"/>
        <v>62.306750000000008</v>
      </c>
      <c r="AZ56" s="134">
        <f t="shared" si="26"/>
        <v>24.193750000000001</v>
      </c>
      <c r="BA56" s="134">
        <f t="shared" si="27"/>
        <v>8.8241250000000004</v>
      </c>
      <c r="BB56" s="2"/>
      <c r="BC56" s="134">
        <f t="shared" si="28"/>
        <v>69.125463175623921</v>
      </c>
      <c r="BD56" s="134">
        <f t="shared" si="29"/>
        <v>0</v>
      </c>
      <c r="BE56" s="134">
        <f t="shared" si="30"/>
        <v>0</v>
      </c>
      <c r="BF56" s="134">
        <f t="shared" si="31"/>
        <v>0</v>
      </c>
      <c r="BG56" s="134">
        <f t="shared" si="32"/>
        <v>0</v>
      </c>
      <c r="BH56" s="134">
        <f t="shared" si="33"/>
        <v>0</v>
      </c>
      <c r="BI56" s="134">
        <f t="shared" si="34"/>
        <v>0</v>
      </c>
      <c r="BJ56" s="134">
        <f t="shared" si="35"/>
        <v>12.390414944112695</v>
      </c>
      <c r="BK56" s="134">
        <f t="shared" si="36"/>
        <v>0</v>
      </c>
      <c r="BL56" s="134">
        <f t="shared" si="37"/>
        <v>13.099127239320167</v>
      </c>
      <c r="BM56" s="134">
        <f t="shared" si="38"/>
        <v>0</v>
      </c>
      <c r="BN56" s="134">
        <f t="shared" si="39"/>
        <v>84.590874291838929</v>
      </c>
      <c r="BO56" s="134">
        <f t="shared" si="40"/>
        <v>13.629490124023885</v>
      </c>
      <c r="BP56" s="134">
        <f t="shared" si="41"/>
        <v>27.279405910274072</v>
      </c>
      <c r="BQ56" s="134">
        <f t="shared" si="42"/>
        <v>0</v>
      </c>
      <c r="BR56" s="134">
        <f t="shared" si="43"/>
        <v>6.2717807380186805</v>
      </c>
      <c r="BS56" s="134">
        <f t="shared" si="44"/>
        <v>0</v>
      </c>
      <c r="BT56" s="134">
        <f t="shared" si="45"/>
        <v>0</v>
      </c>
      <c r="BU56" s="134">
        <f t="shared" si="46"/>
        <v>58.274291838922089</v>
      </c>
      <c r="BV56" s="134">
        <f t="shared" si="47"/>
        <v>310.48626550298587</v>
      </c>
      <c r="BW56" s="134">
        <f t="shared" si="48"/>
        <v>714.83843209309453</v>
      </c>
      <c r="BX56" s="134">
        <f t="shared" si="49"/>
        <v>15.264247435308532</v>
      </c>
      <c r="BY56" s="134">
        <f t="shared" si="50"/>
        <v>5.927116827438371</v>
      </c>
      <c r="BZ56" s="134">
        <f t="shared" si="51"/>
        <v>2.1617822691777677</v>
      </c>
    </row>
    <row r="57" spans="1:78" x14ac:dyDescent="0.25">
      <c r="A57" s="18" t="s">
        <v>94</v>
      </c>
      <c r="B57" s="21" t="s">
        <v>95</v>
      </c>
      <c r="C57" s="22">
        <f t="shared" si="0"/>
        <v>357</v>
      </c>
      <c r="D57" s="159">
        <f t="shared" si="1"/>
        <v>1459.95</v>
      </c>
      <c r="E57" s="162">
        <v>71396.98</v>
      </c>
      <c r="F57" s="162">
        <v>52.89</v>
      </c>
      <c r="G57" s="162">
        <v>0</v>
      </c>
      <c r="H57" s="162">
        <v>0</v>
      </c>
      <c r="I57" s="162">
        <v>0</v>
      </c>
      <c r="J57" s="162">
        <v>0</v>
      </c>
      <c r="K57" s="162">
        <v>0</v>
      </c>
      <c r="L57" s="162">
        <v>27772.749999999996</v>
      </c>
      <c r="M57" s="162">
        <v>0</v>
      </c>
      <c r="N57" s="162">
        <v>22663.889999999996</v>
      </c>
      <c r="O57" s="162">
        <v>0</v>
      </c>
      <c r="P57" s="162">
        <v>89808.879999999961</v>
      </c>
      <c r="Q57" s="162">
        <v>48479.960000000006</v>
      </c>
      <c r="R57" s="162">
        <v>42146.080000000009</v>
      </c>
      <c r="S57" s="162">
        <v>0</v>
      </c>
      <c r="T57" s="162">
        <v>4428.9999999999991</v>
      </c>
      <c r="U57" s="162">
        <v>0</v>
      </c>
      <c r="V57" s="162">
        <v>0</v>
      </c>
      <c r="W57" s="162">
        <v>49023.88</v>
      </c>
      <c r="X57" s="162">
        <v>233753.57000000007</v>
      </c>
      <c r="Y57" s="162">
        <v>982342.92</v>
      </c>
      <c r="Z57" s="162">
        <v>0</v>
      </c>
      <c r="AA57" s="162">
        <v>9028.25</v>
      </c>
      <c r="AB57" s="162">
        <v>4922.12</v>
      </c>
      <c r="AC57" s="162">
        <f t="shared" si="4"/>
        <v>1585821.1700000004</v>
      </c>
      <c r="AD57" s="200">
        <v>134.17861035422342</v>
      </c>
      <c r="AE57" s="134">
        <f t="shared" si="5"/>
        <v>0.14815126050420169</v>
      </c>
      <c r="AF57" s="134">
        <f t="shared" si="6"/>
        <v>0</v>
      </c>
      <c r="AG57" s="134">
        <f t="shared" si="7"/>
        <v>0</v>
      </c>
      <c r="AH57" s="134">
        <f t="shared" si="8"/>
        <v>0</v>
      </c>
      <c r="AI57" s="134">
        <f t="shared" si="9"/>
        <v>0</v>
      </c>
      <c r="AJ57" s="134">
        <f t="shared" si="10"/>
        <v>0</v>
      </c>
      <c r="AK57" s="134">
        <f t="shared" si="11"/>
        <v>77.794817927170854</v>
      </c>
      <c r="AL57" s="134">
        <f t="shared" si="12"/>
        <v>0</v>
      </c>
      <c r="AM57" s="134">
        <f t="shared" si="13"/>
        <v>63.484285714285704</v>
      </c>
      <c r="AN57" s="134">
        <f t="shared" si="14"/>
        <v>0</v>
      </c>
      <c r="AO57" s="134">
        <f t="shared" si="15"/>
        <v>251.56549019607831</v>
      </c>
      <c r="AP57" s="134">
        <f t="shared" si="16"/>
        <v>135.79820728291318</v>
      </c>
      <c r="AQ57" s="134">
        <f t="shared" si="17"/>
        <v>118.05624649859946</v>
      </c>
      <c r="AR57" s="134">
        <f t="shared" si="18"/>
        <v>0</v>
      </c>
      <c r="AS57" s="134">
        <f t="shared" si="19"/>
        <v>12.406162464985991</v>
      </c>
      <c r="AT57" s="134">
        <f t="shared" si="20"/>
        <v>0</v>
      </c>
      <c r="AU57" s="134">
        <f t="shared" si="21"/>
        <v>0</v>
      </c>
      <c r="AV57" s="134">
        <f t="shared" si="22"/>
        <v>137.32179271708682</v>
      </c>
      <c r="AW57" s="134">
        <f t="shared" si="23"/>
        <v>654.77190476190492</v>
      </c>
      <c r="AX57" s="134">
        <f t="shared" si="24"/>
        <v>2751.6608403361347</v>
      </c>
      <c r="AY57" s="134">
        <f t="shared" si="25"/>
        <v>0</v>
      </c>
      <c r="AZ57" s="134">
        <f t="shared" si="26"/>
        <v>25.28921568627451</v>
      </c>
      <c r="BA57" s="134">
        <f t="shared" si="27"/>
        <v>13.787450980392157</v>
      </c>
      <c r="BB57" s="2"/>
      <c r="BC57" s="134">
        <f t="shared" si="28"/>
        <v>48.903715880680842</v>
      </c>
      <c r="BD57" s="134">
        <f t="shared" si="29"/>
        <v>3.6227268057125242E-2</v>
      </c>
      <c r="BE57" s="134">
        <f t="shared" si="30"/>
        <v>0</v>
      </c>
      <c r="BF57" s="134">
        <f t="shared" si="31"/>
        <v>0</v>
      </c>
      <c r="BG57" s="134">
        <f t="shared" si="32"/>
        <v>0</v>
      </c>
      <c r="BH57" s="134">
        <f t="shared" si="33"/>
        <v>0</v>
      </c>
      <c r="BI57" s="134">
        <f t="shared" si="34"/>
        <v>0</v>
      </c>
      <c r="BJ57" s="134">
        <f t="shared" si="35"/>
        <v>19.023082982293911</v>
      </c>
      <c r="BK57" s="134">
        <f t="shared" si="36"/>
        <v>0</v>
      </c>
      <c r="BL57" s="134">
        <f t="shared" si="37"/>
        <v>15.523743963834374</v>
      </c>
      <c r="BM57" s="134">
        <f t="shared" si="38"/>
        <v>0</v>
      </c>
      <c r="BN57" s="134">
        <f t="shared" si="39"/>
        <v>61.515038186239224</v>
      </c>
      <c r="BO57" s="134">
        <f t="shared" si="40"/>
        <v>33.206589266755714</v>
      </c>
      <c r="BP57" s="134">
        <f t="shared" si="41"/>
        <v>28.868166718038296</v>
      </c>
      <c r="BQ57" s="134">
        <f t="shared" si="42"/>
        <v>0</v>
      </c>
      <c r="BR57" s="134">
        <f t="shared" si="43"/>
        <v>3.0336655364909748</v>
      </c>
      <c r="BS57" s="134">
        <f t="shared" si="44"/>
        <v>0</v>
      </c>
      <c r="BT57" s="134">
        <f t="shared" si="45"/>
        <v>0</v>
      </c>
      <c r="BU57" s="134">
        <f t="shared" si="46"/>
        <v>33.579149970889411</v>
      </c>
      <c r="BV57" s="134">
        <f t="shared" si="47"/>
        <v>160.11066817356763</v>
      </c>
      <c r="BW57" s="134">
        <f t="shared" si="48"/>
        <v>672.86065961163058</v>
      </c>
      <c r="BX57" s="134">
        <f t="shared" si="49"/>
        <v>0</v>
      </c>
      <c r="BY57" s="134">
        <f t="shared" si="50"/>
        <v>6.183944655638892</v>
      </c>
      <c r="BZ57" s="134">
        <f t="shared" si="51"/>
        <v>3.3714305284427546</v>
      </c>
    </row>
    <row r="58" spans="1:78" x14ac:dyDescent="0.25">
      <c r="A58" s="18" t="s">
        <v>110</v>
      </c>
      <c r="B58" s="21" t="s">
        <v>111</v>
      </c>
      <c r="C58" s="22">
        <f t="shared" si="0"/>
        <v>271</v>
      </c>
      <c r="D58" s="159">
        <f t="shared" si="1"/>
        <v>1359.3700000000001</v>
      </c>
      <c r="E58" s="162">
        <v>84375.270000000019</v>
      </c>
      <c r="F58" s="162">
        <v>84218.87999999999</v>
      </c>
      <c r="G58" s="162">
        <v>0</v>
      </c>
      <c r="H58" s="162">
        <v>38589.279999999999</v>
      </c>
      <c r="I58" s="162">
        <v>0</v>
      </c>
      <c r="J58" s="162">
        <v>18925.640000000003</v>
      </c>
      <c r="K58" s="162">
        <v>0</v>
      </c>
      <c r="L58" s="162">
        <v>16067.84</v>
      </c>
      <c r="M58" s="162">
        <v>2303.9499999999998</v>
      </c>
      <c r="N58" s="162">
        <v>5774.3899999999976</v>
      </c>
      <c r="O58" s="162">
        <v>0</v>
      </c>
      <c r="P58" s="162">
        <v>22861.75</v>
      </c>
      <c r="Q58" s="162">
        <v>20256.850000000002</v>
      </c>
      <c r="R58" s="162">
        <v>25035.340000000004</v>
      </c>
      <c r="S58" s="162">
        <v>0</v>
      </c>
      <c r="T58" s="162">
        <v>11481.46</v>
      </c>
      <c r="U58" s="162">
        <v>0</v>
      </c>
      <c r="V58" s="162">
        <v>0</v>
      </c>
      <c r="W58" s="162">
        <v>25456.169999999995</v>
      </c>
      <c r="X58" s="162">
        <v>252745.42999999996</v>
      </c>
      <c r="Y58" s="162">
        <v>855072.99999999965</v>
      </c>
      <c r="Z58" s="162">
        <v>6244.8700000000008</v>
      </c>
      <c r="AA58" s="162">
        <v>7157.34</v>
      </c>
      <c r="AB58" s="162">
        <v>3021.0499999999997</v>
      </c>
      <c r="AC58" s="162">
        <f t="shared" si="4"/>
        <v>1479588.5099999998</v>
      </c>
      <c r="AD58" s="200">
        <v>284.8404460966542</v>
      </c>
      <c r="AE58" s="134">
        <f t="shared" si="5"/>
        <v>310.77077490774906</v>
      </c>
      <c r="AF58" s="134">
        <f t="shared" si="6"/>
        <v>0</v>
      </c>
      <c r="AG58" s="134">
        <f t="shared" si="7"/>
        <v>142.39586715867159</v>
      </c>
      <c r="AH58" s="134">
        <f t="shared" si="8"/>
        <v>0</v>
      </c>
      <c r="AI58" s="134">
        <f t="shared" si="9"/>
        <v>69.836309963099637</v>
      </c>
      <c r="AJ58" s="134">
        <f t="shared" si="10"/>
        <v>0</v>
      </c>
      <c r="AK58" s="134">
        <f t="shared" si="11"/>
        <v>59.290922509225091</v>
      </c>
      <c r="AL58" s="134">
        <f t="shared" si="12"/>
        <v>8.5016605166051651</v>
      </c>
      <c r="AM58" s="134">
        <f t="shared" si="13"/>
        <v>21.307712177121761</v>
      </c>
      <c r="AN58" s="134">
        <f t="shared" si="14"/>
        <v>0</v>
      </c>
      <c r="AO58" s="134">
        <f t="shared" si="15"/>
        <v>84.360701107011067</v>
      </c>
      <c r="AP58" s="134">
        <f t="shared" si="16"/>
        <v>74.748523985239856</v>
      </c>
      <c r="AQ58" s="134">
        <f t="shared" si="17"/>
        <v>92.381328413284152</v>
      </c>
      <c r="AR58" s="134">
        <f t="shared" si="18"/>
        <v>0</v>
      </c>
      <c r="AS58" s="134">
        <f t="shared" si="19"/>
        <v>42.367011070110699</v>
      </c>
      <c r="AT58" s="134">
        <f t="shared" si="20"/>
        <v>0</v>
      </c>
      <c r="AU58" s="134">
        <f t="shared" si="21"/>
        <v>0</v>
      </c>
      <c r="AV58" s="134">
        <f t="shared" si="22"/>
        <v>93.9342066420664</v>
      </c>
      <c r="AW58" s="134">
        <f t="shared" si="23"/>
        <v>932.6399630996309</v>
      </c>
      <c r="AX58" s="134">
        <f t="shared" si="24"/>
        <v>3155.250922509224</v>
      </c>
      <c r="AY58" s="134">
        <f t="shared" si="25"/>
        <v>23.043800738007384</v>
      </c>
      <c r="AZ58" s="134">
        <f t="shared" si="26"/>
        <v>26.410848708487084</v>
      </c>
      <c r="BA58" s="134">
        <f t="shared" si="27"/>
        <v>11.147785977859778</v>
      </c>
      <c r="BB58" s="2"/>
      <c r="BC58" s="134">
        <f t="shared" si="28"/>
        <v>62.069392439144615</v>
      </c>
      <c r="BD58" s="134">
        <f t="shared" si="29"/>
        <v>61.954346498745728</v>
      </c>
      <c r="BE58" s="134">
        <f t="shared" si="30"/>
        <v>0</v>
      </c>
      <c r="BF58" s="134">
        <f t="shared" si="31"/>
        <v>28.387620736076268</v>
      </c>
      <c r="BG58" s="134">
        <f t="shared" si="32"/>
        <v>0</v>
      </c>
      <c r="BH58" s="134">
        <f t="shared" si="33"/>
        <v>13.922361093741955</v>
      </c>
      <c r="BI58" s="134">
        <f t="shared" si="34"/>
        <v>0</v>
      </c>
      <c r="BJ58" s="134">
        <f t="shared" si="35"/>
        <v>11.820063705981447</v>
      </c>
      <c r="BK58" s="134">
        <f t="shared" si="36"/>
        <v>1.6948660041048424</v>
      </c>
      <c r="BL58" s="134">
        <f t="shared" si="37"/>
        <v>4.2478427506859777</v>
      </c>
      <c r="BM58" s="134">
        <f t="shared" si="38"/>
        <v>0</v>
      </c>
      <c r="BN58" s="134">
        <f t="shared" si="39"/>
        <v>16.817900939405753</v>
      </c>
      <c r="BO58" s="134">
        <f t="shared" si="40"/>
        <v>14.90164561524824</v>
      </c>
      <c r="BP58" s="134">
        <f t="shared" si="41"/>
        <v>18.416869579290406</v>
      </c>
      <c r="BQ58" s="134">
        <f t="shared" si="42"/>
        <v>0</v>
      </c>
      <c r="BR58" s="134">
        <f t="shared" si="43"/>
        <v>8.4461625605979229</v>
      </c>
      <c r="BS58" s="134">
        <f t="shared" si="44"/>
        <v>0</v>
      </c>
      <c r="BT58" s="134">
        <f t="shared" si="45"/>
        <v>0</v>
      </c>
      <c r="BU58" s="134">
        <f t="shared" si="46"/>
        <v>18.726446809919295</v>
      </c>
      <c r="BV58" s="134">
        <f t="shared" si="47"/>
        <v>185.9283565180929</v>
      </c>
      <c r="BW58" s="134">
        <f t="shared" si="48"/>
        <v>629.02153203322098</v>
      </c>
      <c r="BX58" s="134">
        <f t="shared" si="49"/>
        <v>4.5939442535880595</v>
      </c>
      <c r="BY58" s="134">
        <f t="shared" si="50"/>
        <v>5.2651890213849057</v>
      </c>
      <c r="BZ58" s="134">
        <f t="shared" si="51"/>
        <v>2.2223897835026514</v>
      </c>
    </row>
    <row r="59" spans="1:78" x14ac:dyDescent="0.25">
      <c r="A59" s="18" t="s">
        <v>124</v>
      </c>
      <c r="B59" s="21" t="s">
        <v>125</v>
      </c>
      <c r="C59" s="22">
        <f t="shared" si="0"/>
        <v>141</v>
      </c>
      <c r="D59" s="159">
        <f t="shared" si="1"/>
        <v>838.4</v>
      </c>
      <c r="E59" s="162">
        <v>40686.459999999985</v>
      </c>
      <c r="F59" s="162">
        <v>0</v>
      </c>
      <c r="G59" s="162">
        <v>0</v>
      </c>
      <c r="H59" s="162">
        <v>0</v>
      </c>
      <c r="I59" s="162">
        <v>0</v>
      </c>
      <c r="J59" s="162">
        <v>0</v>
      </c>
      <c r="K59" s="162">
        <v>0</v>
      </c>
      <c r="L59" s="162">
        <v>9266.7599999999984</v>
      </c>
      <c r="M59" s="162">
        <v>0</v>
      </c>
      <c r="N59" s="162">
        <v>12506.699999999999</v>
      </c>
      <c r="O59" s="162">
        <v>0</v>
      </c>
      <c r="P59" s="162">
        <v>4431.6899999999996</v>
      </c>
      <c r="Q59" s="162">
        <v>15626.650000000001</v>
      </c>
      <c r="R59" s="162">
        <v>16989.210000000003</v>
      </c>
      <c r="S59" s="162">
        <v>0</v>
      </c>
      <c r="T59" s="162">
        <v>5661.7300000000005</v>
      </c>
      <c r="U59" s="162">
        <v>0</v>
      </c>
      <c r="V59" s="162">
        <v>0</v>
      </c>
      <c r="W59" s="162">
        <v>32484.340000000007</v>
      </c>
      <c r="X59" s="162">
        <v>148281.23000000004</v>
      </c>
      <c r="Y59" s="162">
        <v>396674.16999999993</v>
      </c>
      <c r="Z59" s="162">
        <v>0</v>
      </c>
      <c r="AA59" s="162">
        <v>977.01</v>
      </c>
      <c r="AB59" s="162">
        <v>11324.91</v>
      </c>
      <c r="AC59" s="162">
        <f t="shared" si="4"/>
        <v>694910.86</v>
      </c>
      <c r="AD59" s="200">
        <v>252.58198675496686</v>
      </c>
      <c r="AE59" s="134">
        <f t="shared" si="5"/>
        <v>0</v>
      </c>
      <c r="AF59" s="134">
        <f t="shared" si="6"/>
        <v>0</v>
      </c>
      <c r="AG59" s="134">
        <f t="shared" si="7"/>
        <v>0</v>
      </c>
      <c r="AH59" s="134">
        <f t="shared" si="8"/>
        <v>0</v>
      </c>
      <c r="AI59" s="134">
        <f t="shared" si="9"/>
        <v>0</v>
      </c>
      <c r="AJ59" s="134">
        <f t="shared" si="10"/>
        <v>0</v>
      </c>
      <c r="AK59" s="134">
        <f t="shared" si="11"/>
        <v>65.721702127659569</v>
      </c>
      <c r="AL59" s="134">
        <f t="shared" si="12"/>
        <v>0</v>
      </c>
      <c r="AM59" s="134">
        <f t="shared" si="13"/>
        <v>88.699999999999989</v>
      </c>
      <c r="AN59" s="134">
        <f t="shared" si="14"/>
        <v>0</v>
      </c>
      <c r="AO59" s="134">
        <f t="shared" si="15"/>
        <v>31.430425531914892</v>
      </c>
      <c r="AP59" s="134">
        <f t="shared" si="16"/>
        <v>110.82730496453902</v>
      </c>
      <c r="AQ59" s="134">
        <f t="shared" si="17"/>
        <v>120.49085106382981</v>
      </c>
      <c r="AR59" s="134">
        <f t="shared" si="18"/>
        <v>0</v>
      </c>
      <c r="AS59" s="134">
        <f t="shared" si="19"/>
        <v>40.154113475177311</v>
      </c>
      <c r="AT59" s="134">
        <f t="shared" si="20"/>
        <v>0</v>
      </c>
      <c r="AU59" s="134">
        <f t="shared" si="21"/>
        <v>0</v>
      </c>
      <c r="AV59" s="134">
        <f t="shared" si="22"/>
        <v>230.38539007092203</v>
      </c>
      <c r="AW59" s="134">
        <f t="shared" si="23"/>
        <v>1051.6399290780146</v>
      </c>
      <c r="AX59" s="134">
        <f t="shared" si="24"/>
        <v>2813.2919858156024</v>
      </c>
      <c r="AY59" s="134">
        <f t="shared" si="25"/>
        <v>0</v>
      </c>
      <c r="AZ59" s="134">
        <f t="shared" si="26"/>
        <v>6.929148936170213</v>
      </c>
      <c r="BA59" s="134">
        <f t="shared" si="27"/>
        <v>80.318510638297866</v>
      </c>
      <c r="BB59" s="2"/>
      <c r="BC59" s="134">
        <f t="shared" si="28"/>
        <v>48.528697519083956</v>
      </c>
      <c r="BD59" s="134">
        <f t="shared" si="29"/>
        <v>0</v>
      </c>
      <c r="BE59" s="134">
        <f t="shared" si="30"/>
        <v>0</v>
      </c>
      <c r="BF59" s="134">
        <f t="shared" si="31"/>
        <v>0</v>
      </c>
      <c r="BG59" s="134">
        <f t="shared" si="32"/>
        <v>0</v>
      </c>
      <c r="BH59" s="134">
        <f t="shared" si="33"/>
        <v>0</v>
      </c>
      <c r="BI59" s="134">
        <f t="shared" si="34"/>
        <v>0</v>
      </c>
      <c r="BJ59" s="134">
        <f t="shared" si="35"/>
        <v>11.052910305343509</v>
      </c>
      <c r="BK59" s="134">
        <f t="shared" si="36"/>
        <v>0</v>
      </c>
      <c r="BL59" s="134">
        <f t="shared" si="37"/>
        <v>14.917342557251908</v>
      </c>
      <c r="BM59" s="134">
        <f t="shared" si="38"/>
        <v>0</v>
      </c>
      <c r="BN59" s="134">
        <f t="shared" si="39"/>
        <v>5.285889790076336</v>
      </c>
      <c r="BO59" s="134">
        <f t="shared" si="40"/>
        <v>18.638656965648856</v>
      </c>
      <c r="BP59" s="134">
        <f t="shared" si="41"/>
        <v>20.263847805343516</v>
      </c>
      <c r="BQ59" s="134">
        <f t="shared" si="42"/>
        <v>0</v>
      </c>
      <c r="BR59" s="134">
        <f t="shared" si="43"/>
        <v>6.7530176526717565</v>
      </c>
      <c r="BS59" s="134">
        <f t="shared" si="44"/>
        <v>0</v>
      </c>
      <c r="BT59" s="134">
        <f t="shared" si="45"/>
        <v>0</v>
      </c>
      <c r="BU59" s="134">
        <f t="shared" si="46"/>
        <v>38.745634541984742</v>
      </c>
      <c r="BV59" s="134">
        <f t="shared" si="47"/>
        <v>176.86215410305348</v>
      </c>
      <c r="BW59" s="134">
        <f t="shared" si="48"/>
        <v>473.13235925572513</v>
      </c>
      <c r="BX59" s="134">
        <f t="shared" si="49"/>
        <v>0</v>
      </c>
      <c r="BY59" s="134">
        <f t="shared" si="50"/>
        <v>1.1653268129770993</v>
      </c>
      <c r="BZ59" s="134">
        <f t="shared" si="51"/>
        <v>13.507764790076337</v>
      </c>
    </row>
    <row r="60" spans="1:78" x14ac:dyDescent="0.25">
      <c r="A60" s="18" t="s">
        <v>134</v>
      </c>
      <c r="B60" s="21" t="s">
        <v>135</v>
      </c>
      <c r="C60" s="22">
        <f t="shared" si="0"/>
        <v>296</v>
      </c>
      <c r="D60" s="159">
        <f t="shared" si="1"/>
        <v>2663.26</v>
      </c>
      <c r="E60" s="162">
        <v>71014.079999999973</v>
      </c>
      <c r="F60" s="162">
        <v>32068.37</v>
      </c>
      <c r="G60" s="162">
        <v>0</v>
      </c>
      <c r="H60" s="162">
        <v>52604.63</v>
      </c>
      <c r="I60" s="162">
        <v>1073.9599999999998</v>
      </c>
      <c r="J60" s="162">
        <v>28931.39</v>
      </c>
      <c r="K60" s="162">
        <v>0</v>
      </c>
      <c r="L60" s="162">
        <v>14989.970000000001</v>
      </c>
      <c r="M60" s="162">
        <v>5778.2099999999991</v>
      </c>
      <c r="N60" s="162">
        <v>37947.200000000004</v>
      </c>
      <c r="O60" s="162">
        <v>0</v>
      </c>
      <c r="P60" s="162">
        <v>31538.590000000037</v>
      </c>
      <c r="Q60" s="162">
        <v>53328.62</v>
      </c>
      <c r="R60" s="162">
        <v>11935.680000000002</v>
      </c>
      <c r="S60" s="162">
        <v>0</v>
      </c>
      <c r="T60" s="162">
        <v>9357.49</v>
      </c>
      <c r="U60" s="162">
        <v>0</v>
      </c>
      <c r="V60" s="162">
        <v>0</v>
      </c>
      <c r="W60" s="162">
        <v>83822.749999999971</v>
      </c>
      <c r="X60" s="162">
        <v>348746.83999999997</v>
      </c>
      <c r="Y60" s="162">
        <v>1132044.3999999997</v>
      </c>
      <c r="Z60" s="162">
        <v>0</v>
      </c>
      <c r="AA60" s="162">
        <v>7554.2999999999975</v>
      </c>
      <c r="AB60" s="162">
        <v>9568.4500000000007</v>
      </c>
      <c r="AC60" s="162">
        <f t="shared" si="4"/>
        <v>1932304.9299999997</v>
      </c>
      <c r="AD60" s="200">
        <v>231.06238636363636</v>
      </c>
      <c r="AE60" s="134">
        <f t="shared" si="5"/>
        <v>108.33908783783784</v>
      </c>
      <c r="AF60" s="134">
        <f t="shared" si="6"/>
        <v>0</v>
      </c>
      <c r="AG60" s="134">
        <f t="shared" si="7"/>
        <v>177.71834459459458</v>
      </c>
      <c r="AH60" s="134">
        <f t="shared" si="8"/>
        <v>3.6282432432432428</v>
      </c>
      <c r="AI60" s="134">
        <f t="shared" si="9"/>
        <v>97.741182432432424</v>
      </c>
      <c r="AJ60" s="134">
        <f t="shared" si="10"/>
        <v>0</v>
      </c>
      <c r="AK60" s="134">
        <f t="shared" si="11"/>
        <v>50.641790540540548</v>
      </c>
      <c r="AL60" s="134">
        <f t="shared" si="12"/>
        <v>19.520979729729728</v>
      </c>
      <c r="AM60" s="134">
        <f t="shared" si="13"/>
        <v>128.20000000000002</v>
      </c>
      <c r="AN60" s="134">
        <f t="shared" si="14"/>
        <v>0</v>
      </c>
      <c r="AO60" s="134">
        <f t="shared" si="15"/>
        <v>106.54929054054067</v>
      </c>
      <c r="AP60" s="134">
        <f t="shared" si="16"/>
        <v>180.16425675675677</v>
      </c>
      <c r="AQ60" s="134">
        <f t="shared" si="17"/>
        <v>40.323243243243247</v>
      </c>
      <c r="AR60" s="134">
        <f t="shared" si="18"/>
        <v>0</v>
      </c>
      <c r="AS60" s="134">
        <f t="shared" si="19"/>
        <v>31.613141891891892</v>
      </c>
      <c r="AT60" s="134">
        <f t="shared" si="20"/>
        <v>0</v>
      </c>
      <c r="AU60" s="134">
        <f t="shared" si="21"/>
        <v>0</v>
      </c>
      <c r="AV60" s="134">
        <f t="shared" si="22"/>
        <v>283.18496621621614</v>
      </c>
      <c r="AW60" s="134">
        <f t="shared" si="23"/>
        <v>1178.1987837837837</v>
      </c>
      <c r="AX60" s="134">
        <f t="shared" si="24"/>
        <v>3824.4743243243233</v>
      </c>
      <c r="AY60" s="134">
        <f t="shared" si="25"/>
        <v>0</v>
      </c>
      <c r="AZ60" s="134">
        <f t="shared" si="26"/>
        <v>25.521283783783776</v>
      </c>
      <c r="BA60" s="134">
        <f t="shared" si="27"/>
        <v>32.325844594594599</v>
      </c>
      <c r="BB60" s="2"/>
      <c r="BC60" s="134">
        <f t="shared" si="28"/>
        <v>26.664343699075555</v>
      </c>
      <c r="BD60" s="134">
        <f t="shared" si="29"/>
        <v>12.041021154524904</v>
      </c>
      <c r="BE60" s="134">
        <f t="shared" si="30"/>
        <v>0</v>
      </c>
      <c r="BF60" s="134">
        <f t="shared" si="31"/>
        <v>19.751969390896868</v>
      </c>
      <c r="BG60" s="134">
        <f t="shared" si="32"/>
        <v>0.4032501520692684</v>
      </c>
      <c r="BH60" s="134">
        <f t="shared" si="33"/>
        <v>10.86314892274881</v>
      </c>
      <c r="BI60" s="134">
        <f t="shared" si="34"/>
        <v>0</v>
      </c>
      <c r="BJ60" s="134">
        <f t="shared" si="35"/>
        <v>5.6284290681345421</v>
      </c>
      <c r="BK60" s="134">
        <f t="shared" si="36"/>
        <v>2.1696004145295609</v>
      </c>
      <c r="BL60" s="134">
        <f t="shared" si="37"/>
        <v>14.248402333981662</v>
      </c>
      <c r="BM60" s="134">
        <f t="shared" si="38"/>
        <v>0</v>
      </c>
      <c r="BN60" s="134">
        <f t="shared" si="39"/>
        <v>11.842099532152337</v>
      </c>
      <c r="BO60" s="134">
        <f t="shared" si="40"/>
        <v>20.023812921006584</v>
      </c>
      <c r="BP60" s="134">
        <f t="shared" si="41"/>
        <v>4.4816052507077799</v>
      </c>
      <c r="BQ60" s="134">
        <f t="shared" si="42"/>
        <v>0</v>
      </c>
      <c r="BR60" s="134">
        <f t="shared" si="43"/>
        <v>3.5135473066842886</v>
      </c>
      <c r="BS60" s="134">
        <f t="shared" si="44"/>
        <v>0</v>
      </c>
      <c r="BT60" s="134">
        <f t="shared" si="45"/>
        <v>0</v>
      </c>
      <c r="BU60" s="134">
        <f t="shared" si="46"/>
        <v>31.473738951510541</v>
      </c>
      <c r="BV60" s="134">
        <f t="shared" si="47"/>
        <v>130.9473502399315</v>
      </c>
      <c r="BW60" s="134">
        <f t="shared" si="48"/>
        <v>425.05966372040268</v>
      </c>
      <c r="BX60" s="134">
        <f t="shared" si="49"/>
        <v>0</v>
      </c>
      <c r="BY60" s="134">
        <f t="shared" si="50"/>
        <v>2.8364861110068098</v>
      </c>
      <c r="BZ60" s="134">
        <f t="shared" si="51"/>
        <v>3.5927584989824499</v>
      </c>
    </row>
    <row r="61" spans="1:78" x14ac:dyDescent="0.25">
      <c r="A61" s="18" t="s">
        <v>138</v>
      </c>
      <c r="B61" s="21" t="s">
        <v>139</v>
      </c>
      <c r="C61" s="22">
        <f t="shared" si="0"/>
        <v>316</v>
      </c>
      <c r="D61" s="159">
        <f t="shared" si="1"/>
        <v>1461.82</v>
      </c>
      <c r="E61" s="162">
        <v>105515.42999999998</v>
      </c>
      <c r="F61" s="162">
        <v>19186.430000000008</v>
      </c>
      <c r="G61" s="162">
        <v>0</v>
      </c>
      <c r="H61" s="162">
        <v>21767.429999999997</v>
      </c>
      <c r="I61" s="162">
        <v>0</v>
      </c>
      <c r="J61" s="162">
        <v>13979.330000000007</v>
      </c>
      <c r="K61" s="162">
        <v>0</v>
      </c>
      <c r="L61" s="162">
        <v>12887.240000000003</v>
      </c>
      <c r="M61" s="162">
        <v>11625.93</v>
      </c>
      <c r="N61" s="162">
        <v>17936.690000000002</v>
      </c>
      <c r="O61" s="162">
        <v>0</v>
      </c>
      <c r="P61" s="162">
        <v>17552.909999999989</v>
      </c>
      <c r="Q61" s="162">
        <v>17090</v>
      </c>
      <c r="R61" s="162">
        <v>30386.010000000006</v>
      </c>
      <c r="S61" s="162">
        <v>-96.1</v>
      </c>
      <c r="T61" s="162">
        <v>8990.2300000000014</v>
      </c>
      <c r="U61" s="162">
        <v>0</v>
      </c>
      <c r="V61" s="162">
        <v>0</v>
      </c>
      <c r="W61" s="162">
        <v>56788.529999999984</v>
      </c>
      <c r="X61" s="162">
        <v>309491.42000000016</v>
      </c>
      <c r="Y61" s="162">
        <v>912770.6599999998</v>
      </c>
      <c r="Z61" s="162">
        <v>0</v>
      </c>
      <c r="AA61" s="162">
        <v>7962.37</v>
      </c>
      <c r="AB61" s="162">
        <v>5715.35</v>
      </c>
      <c r="AC61" s="162">
        <f t="shared" si="4"/>
        <v>1569549.86</v>
      </c>
      <c r="AD61" s="200">
        <v>354.58617088607599</v>
      </c>
      <c r="AE61" s="134">
        <f t="shared" si="5"/>
        <v>60.716550632911414</v>
      </c>
      <c r="AF61" s="134">
        <f t="shared" si="6"/>
        <v>0</v>
      </c>
      <c r="AG61" s="134">
        <f t="shared" si="7"/>
        <v>68.884272151898728</v>
      </c>
      <c r="AH61" s="134">
        <f t="shared" si="8"/>
        <v>0</v>
      </c>
      <c r="AI61" s="134">
        <f t="shared" si="9"/>
        <v>44.238386075949393</v>
      </c>
      <c r="AJ61" s="134">
        <f t="shared" si="10"/>
        <v>0</v>
      </c>
      <c r="AK61" s="134">
        <f t="shared" si="11"/>
        <v>40.782405063291151</v>
      </c>
      <c r="AL61" s="134">
        <f t="shared" si="12"/>
        <v>36.790917721518987</v>
      </c>
      <c r="AM61" s="134">
        <f t="shared" si="13"/>
        <v>56.761677215189884</v>
      </c>
      <c r="AN61" s="134">
        <f t="shared" si="14"/>
        <v>0</v>
      </c>
      <c r="AO61" s="134">
        <f t="shared" si="15"/>
        <v>55.547183544303763</v>
      </c>
      <c r="AP61" s="134">
        <f t="shared" si="16"/>
        <v>54.082278481012658</v>
      </c>
      <c r="AQ61" s="134">
        <f t="shared" si="17"/>
        <v>96.158259493670897</v>
      </c>
      <c r="AR61" s="134">
        <f t="shared" si="18"/>
        <v>-0.30411392405063287</v>
      </c>
      <c r="AS61" s="134">
        <f t="shared" si="19"/>
        <v>28.450094936708865</v>
      </c>
      <c r="AT61" s="134">
        <f t="shared" si="20"/>
        <v>0</v>
      </c>
      <c r="AU61" s="134">
        <f t="shared" si="21"/>
        <v>0</v>
      </c>
      <c r="AV61" s="134">
        <f t="shared" si="22"/>
        <v>179.71053797468349</v>
      </c>
      <c r="AW61" s="134">
        <f t="shared" si="23"/>
        <v>979.40322784810178</v>
      </c>
      <c r="AX61" s="134">
        <f t="shared" si="24"/>
        <v>2888.5147468354426</v>
      </c>
      <c r="AY61" s="134">
        <f t="shared" si="25"/>
        <v>0</v>
      </c>
      <c r="AZ61" s="134">
        <f t="shared" si="26"/>
        <v>25.197373417721519</v>
      </c>
      <c r="BA61" s="134">
        <f t="shared" si="27"/>
        <v>18.086550632911393</v>
      </c>
      <c r="BB61" s="2"/>
      <c r="BC61" s="134">
        <f t="shared" si="28"/>
        <v>72.18086358101543</v>
      </c>
      <c r="BD61" s="134">
        <f t="shared" si="29"/>
        <v>13.12502907334693</v>
      </c>
      <c r="BE61" s="134">
        <f t="shared" si="30"/>
        <v>0</v>
      </c>
      <c r="BF61" s="134">
        <f t="shared" si="31"/>
        <v>14.890636330054313</v>
      </c>
      <c r="BG61" s="134">
        <f t="shared" si="32"/>
        <v>0</v>
      </c>
      <c r="BH61" s="134">
        <f t="shared" si="33"/>
        <v>9.562962608255468</v>
      </c>
      <c r="BI61" s="134">
        <f t="shared" si="34"/>
        <v>0</v>
      </c>
      <c r="BJ61" s="134">
        <f t="shared" si="35"/>
        <v>8.8158870449166127</v>
      </c>
      <c r="BK61" s="134">
        <f t="shared" si="36"/>
        <v>7.9530516753088625</v>
      </c>
      <c r="BL61" s="134">
        <f t="shared" si="37"/>
        <v>12.270108494889934</v>
      </c>
      <c r="BM61" s="134">
        <f t="shared" si="38"/>
        <v>0</v>
      </c>
      <c r="BN61" s="134">
        <f t="shared" si="39"/>
        <v>12.007572751775177</v>
      </c>
      <c r="BO61" s="134">
        <f t="shared" si="40"/>
        <v>11.690905857082267</v>
      </c>
      <c r="BP61" s="134">
        <f t="shared" si="41"/>
        <v>20.786423773104765</v>
      </c>
      <c r="BQ61" s="134">
        <f t="shared" si="42"/>
        <v>-6.5739967985114445E-2</v>
      </c>
      <c r="BR61" s="134">
        <f t="shared" si="43"/>
        <v>6.1500253109137937</v>
      </c>
      <c r="BS61" s="134">
        <f t="shared" si="44"/>
        <v>0</v>
      </c>
      <c r="BT61" s="134">
        <f t="shared" si="45"/>
        <v>0</v>
      </c>
      <c r="BU61" s="134">
        <f t="shared" si="46"/>
        <v>38.847826681807604</v>
      </c>
      <c r="BV61" s="134">
        <f t="shared" si="47"/>
        <v>211.71650408395027</v>
      </c>
      <c r="BW61" s="134">
        <f t="shared" si="48"/>
        <v>624.40701317535661</v>
      </c>
      <c r="BX61" s="134">
        <f t="shared" si="49"/>
        <v>0</v>
      </c>
      <c r="BY61" s="134">
        <f t="shared" si="50"/>
        <v>5.4468881257610375</v>
      </c>
      <c r="BZ61" s="134">
        <f t="shared" si="51"/>
        <v>3.9097494903613308</v>
      </c>
    </row>
    <row r="62" spans="1:78" x14ac:dyDescent="0.25">
      <c r="A62" s="18" t="s">
        <v>140</v>
      </c>
      <c r="B62" s="21" t="s">
        <v>141</v>
      </c>
      <c r="C62" s="22">
        <f t="shared" si="0"/>
        <v>225</v>
      </c>
      <c r="D62" s="159">
        <f t="shared" si="1"/>
        <v>1148.3700000000001</v>
      </c>
      <c r="E62" s="162">
        <v>82945.170000000013</v>
      </c>
      <c r="F62" s="162">
        <v>0</v>
      </c>
      <c r="G62" s="162">
        <v>0</v>
      </c>
      <c r="H62" s="162">
        <v>0</v>
      </c>
      <c r="I62" s="162">
        <v>0</v>
      </c>
      <c r="J62" s="162">
        <v>0</v>
      </c>
      <c r="K62" s="162">
        <v>0</v>
      </c>
      <c r="L62" s="162">
        <v>14805.779999999999</v>
      </c>
      <c r="M62" s="162">
        <v>0</v>
      </c>
      <c r="N62" s="162">
        <v>7859.2699999999995</v>
      </c>
      <c r="O62" s="162">
        <v>0</v>
      </c>
      <c r="P62" s="162">
        <v>13597.059999999996</v>
      </c>
      <c r="Q62" s="162">
        <v>35384.779999999992</v>
      </c>
      <c r="R62" s="162">
        <v>36450.220000000016</v>
      </c>
      <c r="S62" s="162">
        <v>0</v>
      </c>
      <c r="T62" s="162">
        <v>13052.990000000003</v>
      </c>
      <c r="U62" s="162">
        <v>0</v>
      </c>
      <c r="V62" s="162">
        <v>0</v>
      </c>
      <c r="W62" s="162">
        <v>37522.64999999998</v>
      </c>
      <c r="X62" s="162">
        <v>213651.33</v>
      </c>
      <c r="Y62" s="162">
        <v>624317.01</v>
      </c>
      <c r="Z62" s="162">
        <v>0</v>
      </c>
      <c r="AA62" s="162">
        <v>5692.2300000000005</v>
      </c>
      <c r="AB62" s="162">
        <v>3616.9700000000003</v>
      </c>
      <c r="AC62" s="162">
        <f t="shared" si="4"/>
        <v>1088895.46</v>
      </c>
      <c r="AD62" s="200">
        <v>333.13158590308359</v>
      </c>
      <c r="AE62" s="134">
        <f t="shared" si="5"/>
        <v>0</v>
      </c>
      <c r="AF62" s="134">
        <f t="shared" si="6"/>
        <v>0</v>
      </c>
      <c r="AG62" s="134">
        <f t="shared" si="7"/>
        <v>0</v>
      </c>
      <c r="AH62" s="134">
        <f t="shared" si="8"/>
        <v>0</v>
      </c>
      <c r="AI62" s="134">
        <f t="shared" si="9"/>
        <v>0</v>
      </c>
      <c r="AJ62" s="134">
        <f t="shared" si="10"/>
        <v>0</v>
      </c>
      <c r="AK62" s="134">
        <f t="shared" si="11"/>
        <v>65.803466666666665</v>
      </c>
      <c r="AL62" s="134">
        <f t="shared" si="12"/>
        <v>0</v>
      </c>
      <c r="AM62" s="134">
        <f t="shared" si="13"/>
        <v>34.930088888888889</v>
      </c>
      <c r="AN62" s="134">
        <f t="shared" si="14"/>
        <v>0</v>
      </c>
      <c r="AO62" s="134">
        <f t="shared" si="15"/>
        <v>60.431377777777762</v>
      </c>
      <c r="AP62" s="134">
        <f t="shared" si="16"/>
        <v>157.26568888888886</v>
      </c>
      <c r="AQ62" s="134">
        <f t="shared" si="17"/>
        <v>162.00097777777785</v>
      </c>
      <c r="AR62" s="134">
        <f t="shared" si="18"/>
        <v>0</v>
      </c>
      <c r="AS62" s="134">
        <f t="shared" si="19"/>
        <v>58.013288888888901</v>
      </c>
      <c r="AT62" s="134">
        <f t="shared" si="20"/>
        <v>0</v>
      </c>
      <c r="AU62" s="134">
        <f t="shared" si="21"/>
        <v>0</v>
      </c>
      <c r="AV62" s="134">
        <f t="shared" si="22"/>
        <v>166.76733333333326</v>
      </c>
      <c r="AW62" s="134">
        <f t="shared" si="23"/>
        <v>949.56146666666666</v>
      </c>
      <c r="AX62" s="134">
        <f t="shared" si="24"/>
        <v>2774.7422666666666</v>
      </c>
      <c r="AY62" s="134">
        <f t="shared" si="25"/>
        <v>0</v>
      </c>
      <c r="AZ62" s="134">
        <f t="shared" si="26"/>
        <v>25.298800000000004</v>
      </c>
      <c r="BA62" s="134">
        <f t="shared" si="27"/>
        <v>16.075422222222223</v>
      </c>
      <c r="BB62" s="2"/>
      <c r="BC62" s="134">
        <f t="shared" si="28"/>
        <v>72.228610987747857</v>
      </c>
      <c r="BD62" s="134">
        <f t="shared" si="29"/>
        <v>0</v>
      </c>
      <c r="BE62" s="134">
        <f t="shared" si="30"/>
        <v>0</v>
      </c>
      <c r="BF62" s="134">
        <f t="shared" si="31"/>
        <v>0</v>
      </c>
      <c r="BG62" s="134">
        <f t="shared" si="32"/>
        <v>0</v>
      </c>
      <c r="BH62" s="134">
        <f t="shared" si="33"/>
        <v>0</v>
      </c>
      <c r="BI62" s="134">
        <f t="shared" si="34"/>
        <v>0</v>
      </c>
      <c r="BJ62" s="134">
        <f t="shared" si="35"/>
        <v>12.892865539852137</v>
      </c>
      <c r="BK62" s="134">
        <f t="shared" si="36"/>
        <v>0</v>
      </c>
      <c r="BL62" s="134">
        <f t="shared" si="37"/>
        <v>6.8438482370664495</v>
      </c>
      <c r="BM62" s="134">
        <f t="shared" si="38"/>
        <v>0</v>
      </c>
      <c r="BN62" s="134">
        <f t="shared" si="39"/>
        <v>11.840312791173572</v>
      </c>
      <c r="BO62" s="134">
        <f t="shared" si="40"/>
        <v>30.813048059423345</v>
      </c>
      <c r="BP62" s="134">
        <f t="shared" si="41"/>
        <v>31.740832658463745</v>
      </c>
      <c r="BQ62" s="134">
        <f t="shared" si="42"/>
        <v>0</v>
      </c>
      <c r="BR62" s="134">
        <f t="shared" si="43"/>
        <v>11.366536917543998</v>
      </c>
      <c r="BS62" s="134">
        <f t="shared" si="44"/>
        <v>0</v>
      </c>
      <c r="BT62" s="134">
        <f t="shared" si="45"/>
        <v>0</v>
      </c>
      <c r="BU62" s="134">
        <f t="shared" si="46"/>
        <v>32.674704145876305</v>
      </c>
      <c r="BV62" s="134">
        <f t="shared" si="47"/>
        <v>186.04746727970948</v>
      </c>
      <c r="BW62" s="134">
        <f t="shared" si="48"/>
        <v>543.65492828966273</v>
      </c>
      <c r="BX62" s="134">
        <f t="shared" si="49"/>
        <v>0</v>
      </c>
      <c r="BY62" s="134">
        <f t="shared" si="50"/>
        <v>4.9567909297526054</v>
      </c>
      <c r="BZ62" s="134">
        <f t="shared" si="51"/>
        <v>3.1496555988052628</v>
      </c>
    </row>
    <row r="63" spans="1:78" x14ac:dyDescent="0.25">
      <c r="A63" s="18" t="s">
        <v>146</v>
      </c>
      <c r="B63" s="21" t="s">
        <v>147</v>
      </c>
      <c r="C63" s="22">
        <f t="shared" si="0"/>
        <v>139</v>
      </c>
      <c r="D63" s="159">
        <f t="shared" si="1"/>
        <v>1549.46</v>
      </c>
      <c r="E63" s="162">
        <v>68966.990000000034</v>
      </c>
      <c r="F63" s="162">
        <v>36312.979999999996</v>
      </c>
      <c r="G63" s="162">
        <v>0</v>
      </c>
      <c r="H63" s="162">
        <v>29438.560000000001</v>
      </c>
      <c r="I63" s="162">
        <v>0</v>
      </c>
      <c r="J63" s="162">
        <v>16006.470000000001</v>
      </c>
      <c r="K63" s="162">
        <v>0</v>
      </c>
      <c r="L63" s="162">
        <v>14305.21</v>
      </c>
      <c r="M63" s="162">
        <v>0</v>
      </c>
      <c r="N63" s="162">
        <v>17164.19000000001</v>
      </c>
      <c r="O63" s="162">
        <v>0</v>
      </c>
      <c r="P63" s="162">
        <v>12799.919999999993</v>
      </c>
      <c r="Q63" s="162">
        <v>20882.420000000002</v>
      </c>
      <c r="R63" s="162">
        <v>17718.41</v>
      </c>
      <c r="S63" s="162">
        <v>0</v>
      </c>
      <c r="T63" s="162">
        <v>3936.8699999999994</v>
      </c>
      <c r="U63" s="162">
        <v>0</v>
      </c>
      <c r="V63" s="162">
        <v>0</v>
      </c>
      <c r="W63" s="162">
        <v>24549.670000000002</v>
      </c>
      <c r="X63" s="162">
        <v>114195.52999999998</v>
      </c>
      <c r="Y63" s="162">
        <v>441127.2099999999</v>
      </c>
      <c r="Z63" s="162">
        <v>0</v>
      </c>
      <c r="AA63" s="162">
        <v>2265</v>
      </c>
      <c r="AB63" s="162">
        <v>1972.4500000000005</v>
      </c>
      <c r="AC63" s="162">
        <f t="shared" si="4"/>
        <v>821641.87999999989</v>
      </c>
      <c r="AD63" s="200">
        <v>448.27454545454572</v>
      </c>
      <c r="AE63" s="134">
        <f t="shared" si="5"/>
        <v>261.24446043165466</v>
      </c>
      <c r="AF63" s="134">
        <f t="shared" si="6"/>
        <v>0</v>
      </c>
      <c r="AG63" s="134">
        <f t="shared" si="7"/>
        <v>211.78820143884894</v>
      </c>
      <c r="AH63" s="134">
        <f t="shared" si="8"/>
        <v>0</v>
      </c>
      <c r="AI63" s="134">
        <f t="shared" si="9"/>
        <v>115.15446043165468</v>
      </c>
      <c r="AJ63" s="134">
        <f t="shared" si="10"/>
        <v>0</v>
      </c>
      <c r="AK63" s="134">
        <f t="shared" si="11"/>
        <v>102.9151798561151</v>
      </c>
      <c r="AL63" s="134">
        <f t="shared" si="12"/>
        <v>0</v>
      </c>
      <c r="AM63" s="134">
        <f t="shared" si="13"/>
        <v>123.4833812949641</v>
      </c>
      <c r="AN63" s="134">
        <f t="shared" si="14"/>
        <v>0</v>
      </c>
      <c r="AO63" s="134">
        <f t="shared" si="15"/>
        <v>92.085755395683407</v>
      </c>
      <c r="AP63" s="134">
        <f t="shared" si="16"/>
        <v>150.23323741007195</v>
      </c>
      <c r="AQ63" s="134">
        <f t="shared" si="17"/>
        <v>127.47057553956834</v>
      </c>
      <c r="AR63" s="134">
        <f t="shared" si="18"/>
        <v>0</v>
      </c>
      <c r="AS63" s="134">
        <f t="shared" si="19"/>
        <v>28.322805755395681</v>
      </c>
      <c r="AT63" s="134">
        <f t="shared" si="20"/>
        <v>0</v>
      </c>
      <c r="AU63" s="134">
        <f t="shared" si="21"/>
        <v>0</v>
      </c>
      <c r="AV63" s="134">
        <f t="shared" si="22"/>
        <v>176.61633093525182</v>
      </c>
      <c r="AW63" s="134">
        <f t="shared" si="23"/>
        <v>821.55057553956829</v>
      </c>
      <c r="AX63" s="134">
        <f t="shared" si="24"/>
        <v>3173.5770503597114</v>
      </c>
      <c r="AY63" s="134">
        <f t="shared" si="25"/>
        <v>0</v>
      </c>
      <c r="AZ63" s="134">
        <f t="shared" si="26"/>
        <v>16.294964028776977</v>
      </c>
      <c r="BA63" s="134">
        <f t="shared" si="27"/>
        <v>14.190287769784176</v>
      </c>
      <c r="BB63" s="2"/>
      <c r="BC63" s="134">
        <f t="shared" si="28"/>
        <v>44.510339085875103</v>
      </c>
      <c r="BD63" s="134">
        <f t="shared" si="29"/>
        <v>23.435893795257698</v>
      </c>
      <c r="BE63" s="134">
        <f t="shared" si="30"/>
        <v>0</v>
      </c>
      <c r="BF63" s="134">
        <f t="shared" si="31"/>
        <v>18.999238444361261</v>
      </c>
      <c r="BG63" s="134">
        <f t="shared" si="32"/>
        <v>0</v>
      </c>
      <c r="BH63" s="134">
        <f t="shared" si="33"/>
        <v>10.330353800678946</v>
      </c>
      <c r="BI63" s="134">
        <f t="shared" si="34"/>
        <v>0</v>
      </c>
      <c r="BJ63" s="134">
        <f t="shared" si="35"/>
        <v>9.2323841854581588</v>
      </c>
      <c r="BK63" s="134">
        <f t="shared" si="36"/>
        <v>0</v>
      </c>
      <c r="BL63" s="134">
        <f t="shared" si="37"/>
        <v>11.077530236340408</v>
      </c>
      <c r="BM63" s="134">
        <f t="shared" si="38"/>
        <v>0</v>
      </c>
      <c r="BN63" s="134">
        <f t="shared" si="39"/>
        <v>8.2608908910200931</v>
      </c>
      <c r="BO63" s="134">
        <f t="shared" si="40"/>
        <v>13.477224323312639</v>
      </c>
      <c r="BP63" s="134">
        <f t="shared" si="41"/>
        <v>11.435216139816452</v>
      </c>
      <c r="BQ63" s="134">
        <f t="shared" si="42"/>
        <v>0</v>
      </c>
      <c r="BR63" s="134">
        <f t="shared" si="43"/>
        <v>2.5408013114246248</v>
      </c>
      <c r="BS63" s="134">
        <f t="shared" si="44"/>
        <v>0</v>
      </c>
      <c r="BT63" s="134">
        <f t="shared" si="45"/>
        <v>0</v>
      </c>
      <c r="BU63" s="134">
        <f t="shared" si="46"/>
        <v>15.844016625146827</v>
      </c>
      <c r="BV63" s="134">
        <f t="shared" si="47"/>
        <v>73.700211686652111</v>
      </c>
      <c r="BW63" s="134">
        <f t="shared" si="48"/>
        <v>284.69738489538281</v>
      </c>
      <c r="BX63" s="134">
        <f t="shared" si="49"/>
        <v>0</v>
      </c>
      <c r="BY63" s="134">
        <f t="shared" si="50"/>
        <v>1.4617995946975075</v>
      </c>
      <c r="BZ63" s="134">
        <f t="shared" si="51"/>
        <v>1.2729918810424279</v>
      </c>
    </row>
    <row r="64" spans="1:78" x14ac:dyDescent="0.25">
      <c r="A64" s="18" t="s">
        <v>152</v>
      </c>
      <c r="B64" s="21" t="s">
        <v>153</v>
      </c>
      <c r="C64" s="22">
        <f t="shared" si="0"/>
        <v>227</v>
      </c>
      <c r="D64" s="159">
        <f t="shared" si="1"/>
        <v>1398.14</v>
      </c>
      <c r="E64" s="162">
        <v>57503.150000000009</v>
      </c>
      <c r="F64" s="162">
        <v>0</v>
      </c>
      <c r="G64" s="162">
        <v>0</v>
      </c>
      <c r="H64" s="162">
        <v>214.54</v>
      </c>
      <c r="I64" s="162">
        <v>0</v>
      </c>
      <c r="J64" s="162">
        <v>21995.219999999998</v>
      </c>
      <c r="K64" s="162">
        <v>0</v>
      </c>
      <c r="L64" s="162">
        <v>729.31</v>
      </c>
      <c r="M64" s="162">
        <v>0</v>
      </c>
      <c r="N64" s="162">
        <v>10395.66</v>
      </c>
      <c r="O64" s="162">
        <v>0</v>
      </c>
      <c r="P64" s="162">
        <v>17846.71</v>
      </c>
      <c r="Q64" s="162">
        <v>18663.52</v>
      </c>
      <c r="R64" s="162">
        <v>13846.56</v>
      </c>
      <c r="S64" s="162">
        <v>0</v>
      </c>
      <c r="T64" s="162">
        <v>10050.659999999998</v>
      </c>
      <c r="U64" s="162">
        <v>0</v>
      </c>
      <c r="V64" s="162">
        <v>0</v>
      </c>
      <c r="W64" s="162">
        <v>5818.25</v>
      </c>
      <c r="X64" s="162">
        <v>154506.80999999997</v>
      </c>
      <c r="Y64" s="162">
        <v>660642.27</v>
      </c>
      <c r="Z64" s="162">
        <v>0</v>
      </c>
      <c r="AA64" s="162">
        <v>667</v>
      </c>
      <c r="AB64" s="162">
        <v>469.07</v>
      </c>
      <c r="AC64" s="162">
        <f t="shared" si="4"/>
        <v>973348.73</v>
      </c>
      <c r="AD64" s="200">
        <v>241.84986784140963</v>
      </c>
      <c r="AE64" s="134">
        <f t="shared" si="5"/>
        <v>0</v>
      </c>
      <c r="AF64" s="134">
        <f t="shared" si="6"/>
        <v>0</v>
      </c>
      <c r="AG64" s="134">
        <f t="shared" si="7"/>
        <v>0.9451101321585903</v>
      </c>
      <c r="AH64" s="134">
        <f t="shared" si="8"/>
        <v>0</v>
      </c>
      <c r="AI64" s="134">
        <f t="shared" si="9"/>
        <v>96.895242290748882</v>
      </c>
      <c r="AJ64" s="134">
        <f t="shared" si="10"/>
        <v>0</v>
      </c>
      <c r="AK64" s="134">
        <f t="shared" si="11"/>
        <v>3.2128193832599115</v>
      </c>
      <c r="AL64" s="134">
        <f t="shared" si="12"/>
        <v>0</v>
      </c>
      <c r="AM64" s="134">
        <f t="shared" si="13"/>
        <v>45.795859030837001</v>
      </c>
      <c r="AN64" s="134">
        <f t="shared" si="14"/>
        <v>0</v>
      </c>
      <c r="AO64" s="134">
        <f t="shared" si="15"/>
        <v>78.619867841409686</v>
      </c>
      <c r="AP64" s="134">
        <f t="shared" si="16"/>
        <v>82.218149779735683</v>
      </c>
      <c r="AQ64" s="134">
        <f t="shared" si="17"/>
        <v>60.99806167400881</v>
      </c>
      <c r="AR64" s="134">
        <f t="shared" si="18"/>
        <v>0</v>
      </c>
      <c r="AS64" s="134">
        <f t="shared" si="19"/>
        <v>44.276035242290739</v>
      </c>
      <c r="AT64" s="134">
        <f t="shared" si="20"/>
        <v>0</v>
      </c>
      <c r="AU64" s="134">
        <f t="shared" si="21"/>
        <v>0</v>
      </c>
      <c r="AV64" s="134">
        <f t="shared" si="22"/>
        <v>25.631057268722468</v>
      </c>
      <c r="AW64" s="134">
        <f t="shared" si="23"/>
        <v>680.64674008810562</v>
      </c>
      <c r="AX64" s="134">
        <f t="shared" si="24"/>
        <v>2910.3183700440532</v>
      </c>
      <c r="AY64" s="134">
        <f t="shared" si="25"/>
        <v>0</v>
      </c>
      <c r="AZ64" s="134">
        <f t="shared" si="26"/>
        <v>2.9383259911894273</v>
      </c>
      <c r="BA64" s="134">
        <f t="shared" si="27"/>
        <v>2.066387665198238</v>
      </c>
      <c r="BB64" s="2"/>
      <c r="BC64" s="134">
        <f t="shared" si="28"/>
        <v>41.128320482927322</v>
      </c>
      <c r="BD64" s="134">
        <f t="shared" si="29"/>
        <v>0</v>
      </c>
      <c r="BE64" s="134">
        <f t="shared" si="30"/>
        <v>0</v>
      </c>
      <c r="BF64" s="134">
        <f t="shared" si="31"/>
        <v>0.15344672207361207</v>
      </c>
      <c r="BG64" s="134">
        <f t="shared" si="32"/>
        <v>0</v>
      </c>
      <c r="BH64" s="134">
        <f t="shared" si="33"/>
        <v>15.731772211652622</v>
      </c>
      <c r="BI64" s="134">
        <f t="shared" si="34"/>
        <v>0</v>
      </c>
      <c r="BJ64" s="134">
        <f t="shared" si="35"/>
        <v>0.52162873531978193</v>
      </c>
      <c r="BK64" s="134">
        <f t="shared" si="36"/>
        <v>0</v>
      </c>
      <c r="BL64" s="134">
        <f t="shared" si="37"/>
        <v>7.4353498219062466</v>
      </c>
      <c r="BM64" s="134">
        <f t="shared" si="38"/>
        <v>0</v>
      </c>
      <c r="BN64" s="134">
        <f t="shared" si="39"/>
        <v>12.764608694408285</v>
      </c>
      <c r="BO64" s="134">
        <f t="shared" si="40"/>
        <v>13.348820575907991</v>
      </c>
      <c r="BP64" s="134">
        <f t="shared" si="41"/>
        <v>9.9035575836468439</v>
      </c>
      <c r="BQ64" s="134">
        <f t="shared" si="42"/>
        <v>0</v>
      </c>
      <c r="BR64" s="134">
        <f t="shared" si="43"/>
        <v>7.1885934169682555</v>
      </c>
      <c r="BS64" s="134">
        <f t="shared" si="44"/>
        <v>0</v>
      </c>
      <c r="BT64" s="134">
        <f t="shared" si="45"/>
        <v>0</v>
      </c>
      <c r="BU64" s="134">
        <f t="shared" si="46"/>
        <v>4.1614216029868247</v>
      </c>
      <c r="BV64" s="134">
        <f t="shared" si="47"/>
        <v>110.50882601170123</v>
      </c>
      <c r="BW64" s="134">
        <f t="shared" si="48"/>
        <v>472.51510578339793</v>
      </c>
      <c r="BX64" s="134">
        <f t="shared" si="49"/>
        <v>0</v>
      </c>
      <c r="BY64" s="134">
        <f t="shared" si="50"/>
        <v>0.4770623828801121</v>
      </c>
      <c r="BZ64" s="134">
        <f t="shared" si="51"/>
        <v>0.33549573004134059</v>
      </c>
    </row>
    <row r="65" spans="1:78" x14ac:dyDescent="0.25">
      <c r="A65" s="18" t="s">
        <v>166</v>
      </c>
      <c r="B65" s="21" t="s">
        <v>167</v>
      </c>
      <c r="C65" s="22">
        <f t="shared" si="0"/>
        <v>264</v>
      </c>
      <c r="D65" s="159">
        <f t="shared" si="1"/>
        <v>1316.31</v>
      </c>
      <c r="E65" s="162">
        <v>53576.39</v>
      </c>
      <c r="F65" s="162">
        <v>0</v>
      </c>
      <c r="G65" s="162">
        <v>0</v>
      </c>
      <c r="H65" s="162">
        <v>0</v>
      </c>
      <c r="I65" s="162">
        <v>0</v>
      </c>
      <c r="J65" s="162">
        <v>0</v>
      </c>
      <c r="K65" s="162">
        <v>0</v>
      </c>
      <c r="L65" s="162">
        <v>7139.2800000000007</v>
      </c>
      <c r="M65" s="162">
        <v>0</v>
      </c>
      <c r="N65" s="162">
        <v>8039.28</v>
      </c>
      <c r="O65" s="162">
        <v>0</v>
      </c>
      <c r="P65" s="162">
        <v>24498.520000000011</v>
      </c>
      <c r="Q65" s="162">
        <v>41320.869999999995</v>
      </c>
      <c r="R65" s="162">
        <v>22274.420000000002</v>
      </c>
      <c r="S65" s="162">
        <v>0</v>
      </c>
      <c r="T65" s="162">
        <v>5104.9799999999996</v>
      </c>
      <c r="U65" s="162">
        <v>0</v>
      </c>
      <c r="V65" s="162">
        <v>0</v>
      </c>
      <c r="W65" s="162">
        <v>35781.470000000008</v>
      </c>
      <c r="X65" s="162">
        <v>224636.21999999997</v>
      </c>
      <c r="Y65" s="162">
        <v>762974.41999999969</v>
      </c>
      <c r="Z65" s="162">
        <v>0</v>
      </c>
      <c r="AA65" s="162">
        <v>6142.5</v>
      </c>
      <c r="AB65" s="162">
        <v>3828.34</v>
      </c>
      <c r="AC65" s="162">
        <f t="shared" si="4"/>
        <v>1195316.6899999997</v>
      </c>
      <c r="AD65" s="200">
        <v>198.50782442748101</v>
      </c>
      <c r="AE65" s="134">
        <f t="shared" si="5"/>
        <v>0</v>
      </c>
      <c r="AF65" s="134">
        <f t="shared" si="6"/>
        <v>0</v>
      </c>
      <c r="AG65" s="134">
        <f t="shared" si="7"/>
        <v>0</v>
      </c>
      <c r="AH65" s="134">
        <f t="shared" si="8"/>
        <v>0</v>
      </c>
      <c r="AI65" s="134">
        <f t="shared" si="9"/>
        <v>0</v>
      </c>
      <c r="AJ65" s="134">
        <f t="shared" si="10"/>
        <v>0</v>
      </c>
      <c r="AK65" s="134">
        <f t="shared" si="11"/>
        <v>27.042727272727276</v>
      </c>
      <c r="AL65" s="134">
        <f t="shared" si="12"/>
        <v>0</v>
      </c>
      <c r="AM65" s="134">
        <f t="shared" si="13"/>
        <v>30.451818181818179</v>
      </c>
      <c r="AN65" s="134">
        <f t="shared" si="14"/>
        <v>0</v>
      </c>
      <c r="AO65" s="134">
        <f t="shared" si="15"/>
        <v>92.797424242424285</v>
      </c>
      <c r="AP65" s="134">
        <f t="shared" si="16"/>
        <v>156.51844696969695</v>
      </c>
      <c r="AQ65" s="134">
        <f t="shared" si="17"/>
        <v>84.372803030303032</v>
      </c>
      <c r="AR65" s="134">
        <f t="shared" si="18"/>
        <v>0</v>
      </c>
      <c r="AS65" s="134">
        <f t="shared" si="19"/>
        <v>19.337045454545454</v>
      </c>
      <c r="AT65" s="134">
        <f t="shared" si="20"/>
        <v>0</v>
      </c>
      <c r="AU65" s="134">
        <f t="shared" si="21"/>
        <v>0</v>
      </c>
      <c r="AV65" s="134">
        <f t="shared" si="22"/>
        <v>135.53587121212124</v>
      </c>
      <c r="AW65" s="134">
        <f t="shared" si="23"/>
        <v>850.89477272727265</v>
      </c>
      <c r="AX65" s="134">
        <f t="shared" si="24"/>
        <v>2890.0546212121199</v>
      </c>
      <c r="AY65" s="134">
        <f t="shared" si="25"/>
        <v>0</v>
      </c>
      <c r="AZ65" s="134">
        <f t="shared" si="26"/>
        <v>23.267045454545453</v>
      </c>
      <c r="BA65" s="134">
        <f t="shared" si="27"/>
        <v>14.501287878787879</v>
      </c>
      <c r="BB65" s="2"/>
      <c r="BC65" s="134">
        <f t="shared" si="28"/>
        <v>40.701954706718027</v>
      </c>
      <c r="BD65" s="134">
        <f t="shared" si="29"/>
        <v>0</v>
      </c>
      <c r="BE65" s="134">
        <f t="shared" si="30"/>
        <v>0</v>
      </c>
      <c r="BF65" s="134">
        <f t="shared" si="31"/>
        <v>0</v>
      </c>
      <c r="BG65" s="134">
        <f t="shared" si="32"/>
        <v>0</v>
      </c>
      <c r="BH65" s="134">
        <f t="shared" si="33"/>
        <v>0</v>
      </c>
      <c r="BI65" s="134">
        <f t="shared" si="34"/>
        <v>0</v>
      </c>
      <c r="BJ65" s="134">
        <f t="shared" si="35"/>
        <v>5.4237071814390232</v>
      </c>
      <c r="BK65" s="134">
        <f t="shared" si="36"/>
        <v>0</v>
      </c>
      <c r="BL65" s="134">
        <f t="shared" si="37"/>
        <v>6.107436698042255</v>
      </c>
      <c r="BM65" s="134">
        <f t="shared" si="38"/>
        <v>0</v>
      </c>
      <c r="BN65" s="134">
        <f t="shared" si="39"/>
        <v>18.611512485660683</v>
      </c>
      <c r="BO65" s="134">
        <f t="shared" si="40"/>
        <v>31.391442745249975</v>
      </c>
      <c r="BP65" s="134">
        <f t="shared" si="41"/>
        <v>16.92186491024151</v>
      </c>
      <c r="BQ65" s="134">
        <f t="shared" si="42"/>
        <v>0</v>
      </c>
      <c r="BR65" s="134">
        <f t="shared" si="43"/>
        <v>3.878250564076851</v>
      </c>
      <c r="BS65" s="134">
        <f t="shared" si="44"/>
        <v>0</v>
      </c>
      <c r="BT65" s="134">
        <f t="shared" si="45"/>
        <v>0</v>
      </c>
      <c r="BU65" s="134">
        <f t="shared" si="46"/>
        <v>27.183163540503383</v>
      </c>
      <c r="BV65" s="134">
        <f t="shared" si="47"/>
        <v>170.6560156801969</v>
      </c>
      <c r="BW65" s="134">
        <f t="shared" si="48"/>
        <v>579.63125707470101</v>
      </c>
      <c r="BX65" s="134">
        <f t="shared" si="49"/>
        <v>0</v>
      </c>
      <c r="BY65" s="134">
        <f t="shared" si="50"/>
        <v>4.6664539508170568</v>
      </c>
      <c r="BZ65" s="134">
        <f t="shared" si="51"/>
        <v>2.9083878417697959</v>
      </c>
    </row>
    <row r="66" spans="1:78" x14ac:dyDescent="0.25">
      <c r="A66" s="18" t="s">
        <v>188</v>
      </c>
      <c r="B66" s="21" t="s">
        <v>189</v>
      </c>
      <c r="C66" s="22">
        <f t="shared" si="0"/>
        <v>325</v>
      </c>
      <c r="D66" s="159">
        <f t="shared" si="1"/>
        <v>2816.62</v>
      </c>
      <c r="E66" s="162">
        <v>83944.039999999979</v>
      </c>
      <c r="F66" s="162">
        <v>18792.439999999999</v>
      </c>
      <c r="G66" s="162">
        <v>0</v>
      </c>
      <c r="H66" s="162">
        <v>0</v>
      </c>
      <c r="I66" s="162">
        <v>0</v>
      </c>
      <c r="J66" s="162">
        <v>0</v>
      </c>
      <c r="K66" s="162">
        <v>0</v>
      </c>
      <c r="L66" s="162">
        <v>4301.7899999999991</v>
      </c>
      <c r="M66" s="162">
        <v>8690.2500000000018</v>
      </c>
      <c r="N66" s="162">
        <v>15645.300000000001</v>
      </c>
      <c r="O66" s="162">
        <v>0</v>
      </c>
      <c r="P66" s="162">
        <v>4955.3899999999976</v>
      </c>
      <c r="Q66" s="162">
        <v>40313.620000000003</v>
      </c>
      <c r="R66" s="162">
        <v>43039.37000000001</v>
      </c>
      <c r="S66" s="162">
        <v>0</v>
      </c>
      <c r="T66" s="162">
        <v>21854.53</v>
      </c>
      <c r="U66" s="162">
        <v>0</v>
      </c>
      <c r="V66" s="162">
        <v>0</v>
      </c>
      <c r="W66" s="162">
        <v>57693.799999999996</v>
      </c>
      <c r="X66" s="162">
        <v>371119.95</v>
      </c>
      <c r="Y66" s="162">
        <v>911533.30000000028</v>
      </c>
      <c r="Z66" s="162">
        <v>0</v>
      </c>
      <c r="AA66" s="162">
        <v>2465</v>
      </c>
      <c r="AB66" s="162">
        <v>10847.25</v>
      </c>
      <c r="AC66" s="162">
        <f t="shared" si="4"/>
        <v>1595196.0300000003</v>
      </c>
      <c r="AD66" s="200">
        <v>232.0909365558912</v>
      </c>
      <c r="AE66" s="134">
        <f t="shared" si="5"/>
        <v>57.822892307692307</v>
      </c>
      <c r="AF66" s="134">
        <f t="shared" si="6"/>
        <v>0</v>
      </c>
      <c r="AG66" s="134">
        <f t="shared" si="7"/>
        <v>0</v>
      </c>
      <c r="AH66" s="134">
        <f t="shared" si="8"/>
        <v>0</v>
      </c>
      <c r="AI66" s="134">
        <f t="shared" si="9"/>
        <v>0</v>
      </c>
      <c r="AJ66" s="134">
        <f t="shared" si="10"/>
        <v>0</v>
      </c>
      <c r="AK66" s="134">
        <f t="shared" si="11"/>
        <v>13.23627692307692</v>
      </c>
      <c r="AL66" s="134">
        <f t="shared" si="12"/>
        <v>26.739230769230776</v>
      </c>
      <c r="AM66" s="134">
        <f t="shared" si="13"/>
        <v>48.139384615384621</v>
      </c>
      <c r="AN66" s="134">
        <f t="shared" si="14"/>
        <v>0</v>
      </c>
      <c r="AO66" s="134">
        <f t="shared" si="15"/>
        <v>15.247353846153839</v>
      </c>
      <c r="AP66" s="134">
        <f t="shared" si="16"/>
        <v>124.0419076923077</v>
      </c>
      <c r="AQ66" s="134">
        <f t="shared" si="17"/>
        <v>132.42883076923081</v>
      </c>
      <c r="AR66" s="134">
        <f t="shared" si="18"/>
        <v>0</v>
      </c>
      <c r="AS66" s="134">
        <f t="shared" si="19"/>
        <v>67.244707692307685</v>
      </c>
      <c r="AT66" s="134">
        <f t="shared" si="20"/>
        <v>0</v>
      </c>
      <c r="AU66" s="134">
        <f t="shared" si="21"/>
        <v>0</v>
      </c>
      <c r="AV66" s="134">
        <f t="shared" si="22"/>
        <v>177.51938461538461</v>
      </c>
      <c r="AW66" s="134">
        <f t="shared" si="23"/>
        <v>1141.9075384615385</v>
      </c>
      <c r="AX66" s="134">
        <f t="shared" si="24"/>
        <v>2804.7178461538469</v>
      </c>
      <c r="AY66" s="134">
        <f t="shared" si="25"/>
        <v>0</v>
      </c>
      <c r="AZ66" s="134">
        <f t="shared" si="26"/>
        <v>7.5846153846153843</v>
      </c>
      <c r="BA66" s="134">
        <f t="shared" si="27"/>
        <v>33.376153846153848</v>
      </c>
      <c r="BB66" s="2"/>
      <c r="BC66" s="134">
        <f t="shared" si="28"/>
        <v>29.803111530841925</v>
      </c>
      <c r="BD66" s="134">
        <f t="shared" si="29"/>
        <v>6.6719827310748343</v>
      </c>
      <c r="BE66" s="134">
        <f t="shared" si="30"/>
        <v>0</v>
      </c>
      <c r="BF66" s="134">
        <f t="shared" si="31"/>
        <v>0</v>
      </c>
      <c r="BG66" s="134">
        <f t="shared" si="32"/>
        <v>0</v>
      </c>
      <c r="BH66" s="134">
        <f t="shared" si="33"/>
        <v>0</v>
      </c>
      <c r="BI66" s="134">
        <f t="shared" si="34"/>
        <v>0</v>
      </c>
      <c r="BJ66" s="134">
        <f t="shared" si="35"/>
        <v>1.5272880260738044</v>
      </c>
      <c r="BK66" s="134">
        <f t="shared" si="36"/>
        <v>3.0853469761629193</v>
      </c>
      <c r="BL66" s="134">
        <f t="shared" si="37"/>
        <v>5.5546364081771777</v>
      </c>
      <c r="BM66" s="134">
        <f t="shared" si="38"/>
        <v>0</v>
      </c>
      <c r="BN66" s="134">
        <f t="shared" si="39"/>
        <v>1.759339207986877</v>
      </c>
      <c r="BO66" s="134">
        <f t="shared" si="40"/>
        <v>14.312764945218028</v>
      </c>
      <c r="BP66" s="134">
        <f t="shared" si="41"/>
        <v>15.280502872236941</v>
      </c>
      <c r="BQ66" s="134">
        <f t="shared" si="42"/>
        <v>0</v>
      </c>
      <c r="BR66" s="134">
        <f t="shared" si="43"/>
        <v>7.7591332874154126</v>
      </c>
      <c r="BS66" s="134">
        <f t="shared" si="44"/>
        <v>0</v>
      </c>
      <c r="BT66" s="134">
        <f t="shared" si="45"/>
        <v>0</v>
      </c>
      <c r="BU66" s="134">
        <f t="shared" si="46"/>
        <v>20.483345286194091</v>
      </c>
      <c r="BV66" s="134">
        <f t="shared" si="47"/>
        <v>131.76074514844035</v>
      </c>
      <c r="BW66" s="134">
        <f t="shared" si="48"/>
        <v>323.6266518025152</v>
      </c>
      <c r="BX66" s="134">
        <f t="shared" si="49"/>
        <v>0</v>
      </c>
      <c r="BY66" s="134">
        <f t="shared" si="50"/>
        <v>0.87516242872662986</v>
      </c>
      <c r="BZ66" s="134">
        <f t="shared" si="51"/>
        <v>3.8511584807322254</v>
      </c>
    </row>
    <row r="67" spans="1:78" x14ac:dyDescent="0.25">
      <c r="A67" s="18" t="s">
        <v>206</v>
      </c>
      <c r="B67" s="21" t="s">
        <v>207</v>
      </c>
      <c r="C67" s="22">
        <f t="shared" ref="C67:C130" si="52">VLOOKUP(A67,pupil,2,FALSE)</f>
        <v>394</v>
      </c>
      <c r="D67" s="159">
        <f t="shared" ref="D67:D130" si="53">VLOOKUP(A67,pupil,3,FALSE)</f>
        <v>1637.91</v>
      </c>
      <c r="E67" s="162">
        <v>113335.92</v>
      </c>
      <c r="F67" s="162">
        <v>0</v>
      </c>
      <c r="G67" s="162">
        <v>0</v>
      </c>
      <c r="H67" s="162">
        <v>23639.38</v>
      </c>
      <c r="I67" s="162">
        <v>0</v>
      </c>
      <c r="J67" s="162">
        <v>31481.39</v>
      </c>
      <c r="K67" s="162">
        <v>0</v>
      </c>
      <c r="L67" s="162">
        <v>24919.57</v>
      </c>
      <c r="M67" s="162">
        <v>13356.519999999999</v>
      </c>
      <c r="N67" s="162">
        <v>29572.68</v>
      </c>
      <c r="O67" s="162">
        <v>0</v>
      </c>
      <c r="P67" s="162">
        <v>21036.429999999997</v>
      </c>
      <c r="Q67" s="162">
        <v>26043.920000000006</v>
      </c>
      <c r="R67" s="162">
        <v>61826.179999999993</v>
      </c>
      <c r="S67" s="162">
        <v>0</v>
      </c>
      <c r="T67" s="162">
        <v>21828.720000000005</v>
      </c>
      <c r="U67" s="162">
        <v>0</v>
      </c>
      <c r="V67" s="162">
        <v>0</v>
      </c>
      <c r="W67" s="162">
        <v>77260.219999999987</v>
      </c>
      <c r="X67" s="162">
        <v>359365.95999999996</v>
      </c>
      <c r="Y67" s="162">
        <v>1139198.92</v>
      </c>
      <c r="Z67" s="162">
        <v>0</v>
      </c>
      <c r="AA67" s="162">
        <v>7062.99</v>
      </c>
      <c r="AB67" s="162">
        <v>8190.0599999999995</v>
      </c>
      <c r="AC67" s="162">
        <f t="shared" si="4"/>
        <v>1958118.8599999999</v>
      </c>
      <c r="AD67" s="200">
        <v>265.30248717948723</v>
      </c>
      <c r="AE67" s="134">
        <f t="shared" si="5"/>
        <v>0</v>
      </c>
      <c r="AF67" s="134">
        <f t="shared" si="6"/>
        <v>0</v>
      </c>
      <c r="AG67" s="134">
        <f t="shared" si="7"/>
        <v>59.998426395939092</v>
      </c>
      <c r="AH67" s="134">
        <f t="shared" si="8"/>
        <v>0</v>
      </c>
      <c r="AI67" s="134">
        <f t="shared" si="9"/>
        <v>79.902005076142132</v>
      </c>
      <c r="AJ67" s="134">
        <f t="shared" si="10"/>
        <v>0</v>
      </c>
      <c r="AK67" s="134">
        <f t="shared" si="11"/>
        <v>63.24763959390863</v>
      </c>
      <c r="AL67" s="134">
        <f t="shared" si="12"/>
        <v>33.899796954314716</v>
      </c>
      <c r="AM67" s="134">
        <f t="shared" si="13"/>
        <v>75.057563451776645</v>
      </c>
      <c r="AN67" s="134">
        <f t="shared" si="14"/>
        <v>0</v>
      </c>
      <c r="AO67" s="134">
        <f t="shared" si="15"/>
        <v>53.391954314720806</v>
      </c>
      <c r="AP67" s="134">
        <f t="shared" si="16"/>
        <v>66.101319796954328</v>
      </c>
      <c r="AQ67" s="134">
        <f t="shared" si="17"/>
        <v>156.91923857868019</v>
      </c>
      <c r="AR67" s="134">
        <f t="shared" si="18"/>
        <v>0</v>
      </c>
      <c r="AS67" s="134">
        <f t="shared" si="19"/>
        <v>55.402842639593921</v>
      </c>
      <c r="AT67" s="134">
        <f t="shared" si="20"/>
        <v>0</v>
      </c>
      <c r="AU67" s="134">
        <f t="shared" si="21"/>
        <v>0</v>
      </c>
      <c r="AV67" s="134">
        <f t="shared" si="22"/>
        <v>196.09192893401013</v>
      </c>
      <c r="AW67" s="134">
        <f t="shared" si="23"/>
        <v>912.09634517766483</v>
      </c>
      <c r="AX67" s="134">
        <f t="shared" si="24"/>
        <v>2891.367817258883</v>
      </c>
      <c r="AY67" s="134">
        <f t="shared" si="25"/>
        <v>0</v>
      </c>
      <c r="AZ67" s="134">
        <f t="shared" si="26"/>
        <v>17.926370558375634</v>
      </c>
      <c r="BA67" s="134">
        <f t="shared" si="27"/>
        <v>20.786954314720809</v>
      </c>
      <c r="BB67" s="2"/>
      <c r="BC67" s="134">
        <f t="shared" si="28"/>
        <v>69.195450299466998</v>
      </c>
      <c r="BD67" s="134">
        <f t="shared" si="29"/>
        <v>0</v>
      </c>
      <c r="BE67" s="134">
        <f t="shared" si="30"/>
        <v>0</v>
      </c>
      <c r="BF67" s="134">
        <f t="shared" si="31"/>
        <v>14.432648924544084</v>
      </c>
      <c r="BG67" s="134">
        <f t="shared" si="32"/>
        <v>0</v>
      </c>
      <c r="BH67" s="134">
        <f t="shared" si="33"/>
        <v>19.220463883851981</v>
      </c>
      <c r="BI67" s="134">
        <f t="shared" si="34"/>
        <v>0</v>
      </c>
      <c r="BJ67" s="134">
        <f t="shared" si="35"/>
        <v>15.214248646140508</v>
      </c>
      <c r="BK67" s="134">
        <f t="shared" si="36"/>
        <v>8.1546116697498636</v>
      </c>
      <c r="BL67" s="134">
        <f t="shared" si="37"/>
        <v>18.055131234316903</v>
      </c>
      <c r="BM67" s="134">
        <f t="shared" si="38"/>
        <v>0</v>
      </c>
      <c r="BN67" s="134">
        <f t="shared" si="39"/>
        <v>12.84345904231612</v>
      </c>
      <c r="BO67" s="134">
        <f t="shared" si="40"/>
        <v>15.900702724813943</v>
      </c>
      <c r="BP67" s="134">
        <f t="shared" si="41"/>
        <v>37.746994645615445</v>
      </c>
      <c r="BQ67" s="134">
        <f t="shared" si="42"/>
        <v>0</v>
      </c>
      <c r="BR67" s="134">
        <f t="shared" si="43"/>
        <v>13.327179149037494</v>
      </c>
      <c r="BS67" s="134">
        <f t="shared" si="44"/>
        <v>0</v>
      </c>
      <c r="BT67" s="134">
        <f t="shared" si="45"/>
        <v>0</v>
      </c>
      <c r="BU67" s="134">
        <f t="shared" si="46"/>
        <v>47.170003235831018</v>
      </c>
      <c r="BV67" s="134">
        <f t="shared" si="47"/>
        <v>219.40519320353374</v>
      </c>
      <c r="BW67" s="134">
        <f t="shared" si="48"/>
        <v>695.51985151809311</v>
      </c>
      <c r="BX67" s="134">
        <f t="shared" si="49"/>
        <v>0</v>
      </c>
      <c r="BY67" s="134">
        <f t="shared" si="50"/>
        <v>4.3121966408410719</v>
      </c>
      <c r="BZ67" s="134">
        <f t="shared" si="51"/>
        <v>5.0003113724197297</v>
      </c>
    </row>
    <row r="68" spans="1:78" x14ac:dyDescent="0.25">
      <c r="A68" s="18" t="s">
        <v>210</v>
      </c>
      <c r="B68" s="21" t="s">
        <v>211</v>
      </c>
      <c r="C68" s="22">
        <f t="shared" si="52"/>
        <v>166</v>
      </c>
      <c r="D68" s="159">
        <f t="shared" si="53"/>
        <v>1046.02</v>
      </c>
      <c r="E68" s="162">
        <v>94436.959999999992</v>
      </c>
      <c r="F68" s="162">
        <v>3483.06</v>
      </c>
      <c r="G68" s="162">
        <v>0</v>
      </c>
      <c r="H68" s="162">
        <v>29964.090000000007</v>
      </c>
      <c r="I68" s="162">
        <v>0</v>
      </c>
      <c r="J68" s="162">
        <v>8547.1800000000021</v>
      </c>
      <c r="K68" s="162">
        <v>0</v>
      </c>
      <c r="L68" s="162">
        <v>11450.36</v>
      </c>
      <c r="M68" s="162">
        <v>0</v>
      </c>
      <c r="N68" s="162">
        <v>9919.739999999998</v>
      </c>
      <c r="O68" s="162">
        <v>0</v>
      </c>
      <c r="P68" s="162">
        <v>16588.259999999995</v>
      </c>
      <c r="Q68" s="162">
        <v>19702.12</v>
      </c>
      <c r="R68" s="162">
        <v>20765.449999999997</v>
      </c>
      <c r="S68" s="162">
        <v>0</v>
      </c>
      <c r="T68" s="162">
        <v>7186.97</v>
      </c>
      <c r="U68" s="162">
        <v>0</v>
      </c>
      <c r="V68" s="162">
        <v>0</v>
      </c>
      <c r="W68" s="162">
        <v>8972.630000000001</v>
      </c>
      <c r="X68" s="162">
        <v>171269.09</v>
      </c>
      <c r="Y68" s="162">
        <v>522613.6100000001</v>
      </c>
      <c r="Z68" s="162">
        <v>0</v>
      </c>
      <c r="AA68" s="162">
        <v>11725.98</v>
      </c>
      <c r="AB68" s="162">
        <v>1897.9799999999998</v>
      </c>
      <c r="AC68" s="162">
        <f t="shared" si="4"/>
        <v>938523.4800000001</v>
      </c>
      <c r="AD68" s="200">
        <v>518.45658682634735</v>
      </c>
      <c r="AE68" s="134">
        <f t="shared" si="5"/>
        <v>20.982289156626507</v>
      </c>
      <c r="AF68" s="134">
        <f t="shared" si="6"/>
        <v>0</v>
      </c>
      <c r="AG68" s="134">
        <f t="shared" si="7"/>
        <v>180.50656626506029</v>
      </c>
      <c r="AH68" s="134">
        <f t="shared" si="8"/>
        <v>0</v>
      </c>
      <c r="AI68" s="134">
        <f t="shared" si="9"/>
        <v>51.489036144578328</v>
      </c>
      <c r="AJ68" s="134">
        <f t="shared" si="10"/>
        <v>0</v>
      </c>
      <c r="AK68" s="134">
        <f t="shared" si="11"/>
        <v>68.978072289156628</v>
      </c>
      <c r="AL68" s="134">
        <f t="shared" si="12"/>
        <v>0</v>
      </c>
      <c r="AM68" s="134">
        <f t="shared" si="13"/>
        <v>59.757469879518062</v>
      </c>
      <c r="AN68" s="134">
        <f t="shared" si="14"/>
        <v>0</v>
      </c>
      <c r="AO68" s="134">
        <f t="shared" si="15"/>
        <v>99.929277108433709</v>
      </c>
      <c r="AP68" s="134">
        <f t="shared" si="16"/>
        <v>118.68746987951806</v>
      </c>
      <c r="AQ68" s="134">
        <f t="shared" si="17"/>
        <v>125.09307228915661</v>
      </c>
      <c r="AR68" s="134">
        <f t="shared" si="18"/>
        <v>0</v>
      </c>
      <c r="AS68" s="134">
        <f t="shared" si="19"/>
        <v>43.295000000000002</v>
      </c>
      <c r="AT68" s="134">
        <f t="shared" si="20"/>
        <v>0</v>
      </c>
      <c r="AU68" s="134">
        <f t="shared" si="21"/>
        <v>0</v>
      </c>
      <c r="AV68" s="134">
        <f t="shared" si="22"/>
        <v>54.051987951807234</v>
      </c>
      <c r="AW68" s="134">
        <f t="shared" si="23"/>
        <v>1031.7415060240965</v>
      </c>
      <c r="AX68" s="134">
        <f t="shared" si="24"/>
        <v>3148.274759036145</v>
      </c>
      <c r="AY68" s="134">
        <f t="shared" si="25"/>
        <v>0</v>
      </c>
      <c r="AZ68" s="134">
        <f t="shared" si="26"/>
        <v>70.638433734939753</v>
      </c>
      <c r="BA68" s="134">
        <f t="shared" si="27"/>
        <v>11.433614457831323</v>
      </c>
      <c r="BB68" s="2"/>
      <c r="BC68" s="134">
        <f t="shared" si="28"/>
        <v>90.282174337010758</v>
      </c>
      <c r="BD68" s="134">
        <f t="shared" si="29"/>
        <v>3.3298216095294544</v>
      </c>
      <c r="BE68" s="134">
        <f t="shared" si="30"/>
        <v>0</v>
      </c>
      <c r="BF68" s="134">
        <f t="shared" si="31"/>
        <v>28.645809831551986</v>
      </c>
      <c r="BG68" s="134">
        <f t="shared" si="32"/>
        <v>0</v>
      </c>
      <c r="BH68" s="134">
        <f t="shared" si="33"/>
        <v>8.1711439551825027</v>
      </c>
      <c r="BI68" s="134">
        <f t="shared" si="34"/>
        <v>0</v>
      </c>
      <c r="BJ68" s="134">
        <f t="shared" si="35"/>
        <v>10.946597579396188</v>
      </c>
      <c r="BK68" s="134">
        <f t="shared" si="36"/>
        <v>0</v>
      </c>
      <c r="BL68" s="134">
        <f t="shared" si="37"/>
        <v>9.4833177185904649</v>
      </c>
      <c r="BM68" s="134">
        <f t="shared" si="38"/>
        <v>0</v>
      </c>
      <c r="BN68" s="134">
        <f t="shared" si="39"/>
        <v>15.858453949255267</v>
      </c>
      <c r="BO68" s="134">
        <f t="shared" si="40"/>
        <v>18.835318636354945</v>
      </c>
      <c r="BP68" s="134">
        <f t="shared" si="41"/>
        <v>19.851867077111333</v>
      </c>
      <c r="BQ68" s="134">
        <f t="shared" si="42"/>
        <v>0</v>
      </c>
      <c r="BR68" s="134">
        <f t="shared" si="43"/>
        <v>6.8707768493910253</v>
      </c>
      <c r="BS68" s="134">
        <f t="shared" si="44"/>
        <v>0</v>
      </c>
      <c r="BT68" s="134">
        <f t="shared" si="45"/>
        <v>0</v>
      </c>
      <c r="BU68" s="134">
        <f t="shared" si="46"/>
        <v>8.5778761400355652</v>
      </c>
      <c r="BV68" s="134">
        <f t="shared" si="47"/>
        <v>163.73404906215941</v>
      </c>
      <c r="BW68" s="134">
        <f t="shared" si="48"/>
        <v>499.62104931072076</v>
      </c>
      <c r="BX68" s="134">
        <f t="shared" si="49"/>
        <v>0</v>
      </c>
      <c r="BY68" s="134">
        <f t="shared" si="50"/>
        <v>11.210091585246936</v>
      </c>
      <c r="BZ68" s="134">
        <f t="shared" si="51"/>
        <v>1.814477734651345</v>
      </c>
    </row>
    <row r="69" spans="1:78" x14ac:dyDescent="0.25">
      <c r="A69" s="18" t="s">
        <v>220</v>
      </c>
      <c r="B69" s="21" t="s">
        <v>221</v>
      </c>
      <c r="C69" s="22">
        <f t="shared" si="52"/>
        <v>287</v>
      </c>
      <c r="D69" s="159">
        <f t="shared" si="53"/>
        <v>1728.77</v>
      </c>
      <c r="E69" s="162">
        <v>59532.79</v>
      </c>
      <c r="F69" s="162">
        <v>0</v>
      </c>
      <c r="G69" s="162">
        <v>0</v>
      </c>
      <c r="H69" s="162">
        <v>29454.940000000013</v>
      </c>
      <c r="I69" s="162">
        <v>0</v>
      </c>
      <c r="J69" s="162">
        <v>0</v>
      </c>
      <c r="K69" s="162">
        <v>0</v>
      </c>
      <c r="L69" s="162">
        <v>15763.44</v>
      </c>
      <c r="M69" s="162">
        <v>3749.3300000000017</v>
      </c>
      <c r="N69" s="162">
        <v>19983.080000000002</v>
      </c>
      <c r="O69" s="162">
        <v>0</v>
      </c>
      <c r="P69" s="162">
        <v>28358.810000000074</v>
      </c>
      <c r="Q69" s="162">
        <v>22143.11</v>
      </c>
      <c r="R69" s="162">
        <v>41254.509999999995</v>
      </c>
      <c r="S69" s="162">
        <v>0</v>
      </c>
      <c r="T69" s="162">
        <v>17265.459999999992</v>
      </c>
      <c r="U69" s="162">
        <v>0</v>
      </c>
      <c r="V69" s="162">
        <v>0</v>
      </c>
      <c r="W69" s="162">
        <v>2105.0699999999997</v>
      </c>
      <c r="X69" s="162">
        <v>282211.25000000006</v>
      </c>
      <c r="Y69" s="162">
        <v>942005.46</v>
      </c>
      <c r="Z69" s="162">
        <v>0</v>
      </c>
      <c r="AA69" s="162">
        <v>4592</v>
      </c>
      <c r="AB69" s="162">
        <v>1744.69</v>
      </c>
      <c r="AC69" s="162">
        <f t="shared" ref="AC69:AC132" si="54">SUM(E69:AB69)</f>
        <v>1470163.94</v>
      </c>
      <c r="AD69" s="200">
        <v>176.70321543408357</v>
      </c>
      <c r="AE69" s="134">
        <f t="shared" ref="AD69:AE132" si="55">F69/$C69</f>
        <v>0</v>
      </c>
      <c r="AF69" s="134">
        <f t="shared" ref="AF69:AF132" si="56">G69/$C69</f>
        <v>0</v>
      </c>
      <c r="AG69" s="134">
        <f t="shared" ref="AG69:AG132" si="57">H69/$C69</f>
        <v>102.63045296167252</v>
      </c>
      <c r="AH69" s="134">
        <f t="shared" ref="AH69:AH132" si="58">I69/$C69</f>
        <v>0</v>
      </c>
      <c r="AI69" s="134">
        <f t="shared" ref="AI69:AI132" si="59">J69/$C69</f>
        <v>0</v>
      </c>
      <c r="AJ69" s="134">
        <f t="shared" ref="AJ69:AJ132" si="60">K69/$C69</f>
        <v>0</v>
      </c>
      <c r="AK69" s="134">
        <f t="shared" ref="AK69:AK132" si="61">L69/$C69</f>
        <v>54.924878048780492</v>
      </c>
      <c r="AL69" s="134">
        <f t="shared" ref="AL69:AL132" si="62">M69/$C69</f>
        <v>13.063867595818822</v>
      </c>
      <c r="AM69" s="134">
        <f t="shared" ref="AM69:AM132" si="63">N69/$C69</f>
        <v>69.627456445993033</v>
      </c>
      <c r="AN69" s="134">
        <f t="shared" ref="AN69:AN132" si="64">O69/$C69</f>
        <v>0</v>
      </c>
      <c r="AO69" s="134">
        <f t="shared" ref="AO69:AO132" si="65">P69/$C69</f>
        <v>98.81118466898981</v>
      </c>
      <c r="AP69" s="134">
        <f t="shared" ref="AP69:AP132" si="66">Q69/$C69</f>
        <v>77.153693379790937</v>
      </c>
      <c r="AQ69" s="134">
        <f t="shared" ref="AQ69:AQ132" si="67">R69/$C69</f>
        <v>143.74393728222995</v>
      </c>
      <c r="AR69" s="134">
        <f t="shared" ref="AR69:AR132" si="68">S69/$C69</f>
        <v>0</v>
      </c>
      <c r="AS69" s="134">
        <f t="shared" ref="AS69:AS132" si="69">T69/$C69</f>
        <v>60.158397212543527</v>
      </c>
      <c r="AT69" s="134">
        <f t="shared" ref="AT69:AT132" si="70">U69/$C69</f>
        <v>0</v>
      </c>
      <c r="AU69" s="134">
        <f t="shared" ref="AU69:AU132" si="71">V69/$C69</f>
        <v>0</v>
      </c>
      <c r="AV69" s="134">
        <f t="shared" ref="AV69:AV132" si="72">W69/$C69</f>
        <v>7.334738675958187</v>
      </c>
      <c r="AW69" s="134">
        <f t="shared" ref="AW69:AW132" si="73">X69/$C69</f>
        <v>983.31445993031377</v>
      </c>
      <c r="AX69" s="134">
        <f t="shared" ref="AX69:AX132" si="74">Y69/$C69</f>
        <v>3282.248989547038</v>
      </c>
      <c r="AY69" s="134">
        <f t="shared" ref="AY69:AY132" si="75">Z69/$C69</f>
        <v>0</v>
      </c>
      <c r="AZ69" s="134">
        <f t="shared" ref="AZ69:AZ132" si="76">AA69/$C69</f>
        <v>16</v>
      </c>
      <c r="BA69" s="134">
        <f t="shared" ref="BA69:BA132" si="77">AB69/$C69</f>
        <v>6.0790592334494775</v>
      </c>
      <c r="BB69" s="2"/>
      <c r="BC69" s="134">
        <f t="shared" ref="BC69:BC132" si="78">E69/$D69</f>
        <v>34.436501096155069</v>
      </c>
      <c r="BD69" s="134">
        <f t="shared" ref="BD69:BD132" si="79">F69/$D69</f>
        <v>0</v>
      </c>
      <c r="BE69" s="134">
        <f t="shared" ref="BE69:BE132" si="80">G69/$D69</f>
        <v>0</v>
      </c>
      <c r="BF69" s="134">
        <f t="shared" ref="BF69:BF132" si="81">H69/$D69</f>
        <v>17.038090665617759</v>
      </c>
      <c r="BG69" s="134">
        <f t="shared" ref="BG69:BG132" si="82">I69/$D69</f>
        <v>0</v>
      </c>
      <c r="BH69" s="134">
        <f t="shared" ref="BH69:BH132" si="83">J69/$D69</f>
        <v>0</v>
      </c>
      <c r="BI69" s="134">
        <f t="shared" ref="BI69:BI132" si="84">K69/$D69</f>
        <v>0</v>
      </c>
      <c r="BJ69" s="134">
        <f t="shared" ref="BJ69:BJ132" si="85">L69/$D69</f>
        <v>9.1182979806451989</v>
      </c>
      <c r="BK69" s="134">
        <f t="shared" ref="BK69:BK132" si="86">M69/$D69</f>
        <v>2.1687847429097</v>
      </c>
      <c r="BL69" s="134">
        <f t="shared" ref="BL69:BL132" si="87">N69/$D69</f>
        <v>11.559131636944187</v>
      </c>
      <c r="BM69" s="134">
        <f t="shared" ref="BM69:BM132" si="88">O69/$D69</f>
        <v>0</v>
      </c>
      <c r="BN69" s="134">
        <f t="shared" ref="BN69:BN132" si="89">P69/$D69</f>
        <v>16.404038709602823</v>
      </c>
      <c r="BO69" s="134">
        <f t="shared" ref="BO69:BO132" si="90">Q69/$D69</f>
        <v>12.808592236098498</v>
      </c>
      <c r="BP69" s="134">
        <f t="shared" ref="BP69:BP132" si="91">R69/$D69</f>
        <v>23.86350410985845</v>
      </c>
      <c r="BQ69" s="134">
        <f t="shared" ref="BQ69:BQ132" si="92">S69/$D69</f>
        <v>0</v>
      </c>
      <c r="BR69" s="134">
        <f t="shared" ref="BR69:BR132" si="93">T69/$D69</f>
        <v>9.9871353621360814</v>
      </c>
      <c r="BS69" s="134">
        <f t="shared" ref="BS69:BS132" si="94">U69/$D69</f>
        <v>0</v>
      </c>
      <c r="BT69" s="134">
        <f t="shared" ref="BT69:BT132" si="95">V69/$D69</f>
        <v>0</v>
      </c>
      <c r="BU69" s="134">
        <f t="shared" ref="BU69:BU132" si="96">W69/$D69</f>
        <v>1.2176692099006807</v>
      </c>
      <c r="BV69" s="134">
        <f t="shared" ref="BV69:BV132" si="97">X69/$D69</f>
        <v>163.24395379373777</v>
      </c>
      <c r="BW69" s="134">
        <f t="shared" ref="BW69:BW132" si="98">Y69/$D69</f>
        <v>544.89924050047136</v>
      </c>
      <c r="BX69" s="134">
        <f t="shared" ref="BX69:BX132" si="99">Z69/$D69</f>
        <v>0</v>
      </c>
      <c r="BY69" s="134">
        <f t="shared" ref="BY69:BY132" si="100">AA69/$D69</f>
        <v>2.6562237891680214</v>
      </c>
      <c r="BZ69" s="134">
        <f t="shared" ref="BZ69:BZ132" si="101">AB69/$D69</f>
        <v>1.0092088594781261</v>
      </c>
    </row>
    <row r="70" spans="1:78" x14ac:dyDescent="0.25">
      <c r="A70" s="18" t="s">
        <v>226</v>
      </c>
      <c r="B70" s="21" t="s">
        <v>227</v>
      </c>
      <c r="C70" s="22">
        <f t="shared" si="52"/>
        <v>162</v>
      </c>
      <c r="D70" s="159">
        <f t="shared" si="53"/>
        <v>909.88</v>
      </c>
      <c r="E70" s="162">
        <v>24345.699999999997</v>
      </c>
      <c r="F70" s="162">
        <v>0</v>
      </c>
      <c r="G70" s="162">
        <v>0</v>
      </c>
      <c r="H70" s="162">
        <v>0</v>
      </c>
      <c r="I70" s="162">
        <v>0</v>
      </c>
      <c r="J70" s="162">
        <v>8642.869999999999</v>
      </c>
      <c r="K70" s="162">
        <v>0</v>
      </c>
      <c r="L70" s="162">
        <v>-3623.5200000000009</v>
      </c>
      <c r="M70" s="162">
        <v>10182.15</v>
      </c>
      <c r="N70" s="162">
        <v>4966.9699999999993</v>
      </c>
      <c r="O70" s="162">
        <v>0</v>
      </c>
      <c r="P70" s="162">
        <v>14186.879999999988</v>
      </c>
      <c r="Q70" s="162">
        <v>16894.560000000001</v>
      </c>
      <c r="R70" s="162">
        <v>19972.809999999998</v>
      </c>
      <c r="S70" s="162">
        <v>0</v>
      </c>
      <c r="T70" s="162">
        <v>6704.1399999999994</v>
      </c>
      <c r="U70" s="162">
        <v>0</v>
      </c>
      <c r="V70" s="162">
        <v>0</v>
      </c>
      <c r="W70" s="162">
        <v>29704.97</v>
      </c>
      <c r="X70" s="162">
        <v>207513.66</v>
      </c>
      <c r="Y70" s="162">
        <v>396594.10000000009</v>
      </c>
      <c r="Z70" s="162">
        <v>0</v>
      </c>
      <c r="AA70" s="162">
        <v>5370</v>
      </c>
      <c r="AB70" s="162">
        <v>2122.6099999999997</v>
      </c>
      <c r="AC70" s="162">
        <f t="shared" si="54"/>
        <v>743577.9</v>
      </c>
      <c r="AD70" s="200">
        <v>232.48319767441862</v>
      </c>
      <c r="AE70" s="134">
        <f t="shared" si="55"/>
        <v>0</v>
      </c>
      <c r="AF70" s="134">
        <f t="shared" si="56"/>
        <v>0</v>
      </c>
      <c r="AG70" s="134">
        <f t="shared" si="57"/>
        <v>0</v>
      </c>
      <c r="AH70" s="134">
        <f t="shared" si="58"/>
        <v>0</v>
      </c>
      <c r="AI70" s="134">
        <f t="shared" si="59"/>
        <v>53.351049382716042</v>
      </c>
      <c r="AJ70" s="134">
        <f t="shared" si="60"/>
        <v>0</v>
      </c>
      <c r="AK70" s="134">
        <f t="shared" si="61"/>
        <v>-22.367407407407413</v>
      </c>
      <c r="AL70" s="134">
        <f t="shared" si="62"/>
        <v>62.852777777777774</v>
      </c>
      <c r="AM70" s="134">
        <f t="shared" si="63"/>
        <v>30.660308641975305</v>
      </c>
      <c r="AN70" s="134">
        <f t="shared" si="64"/>
        <v>0</v>
      </c>
      <c r="AO70" s="134">
        <f t="shared" si="65"/>
        <v>87.573333333333267</v>
      </c>
      <c r="AP70" s="134">
        <f t="shared" si="66"/>
        <v>104.28740740740741</v>
      </c>
      <c r="AQ70" s="134">
        <f t="shared" si="67"/>
        <v>123.28895061728393</v>
      </c>
      <c r="AR70" s="134">
        <f t="shared" si="68"/>
        <v>0</v>
      </c>
      <c r="AS70" s="134">
        <f t="shared" si="69"/>
        <v>41.383580246913574</v>
      </c>
      <c r="AT70" s="134">
        <f t="shared" si="70"/>
        <v>0</v>
      </c>
      <c r="AU70" s="134">
        <f t="shared" si="71"/>
        <v>0</v>
      </c>
      <c r="AV70" s="134">
        <f t="shared" si="72"/>
        <v>183.36401234567901</v>
      </c>
      <c r="AW70" s="134">
        <f t="shared" si="73"/>
        <v>1280.9485185185185</v>
      </c>
      <c r="AX70" s="134">
        <f t="shared" si="74"/>
        <v>2448.1117283950625</v>
      </c>
      <c r="AY70" s="134">
        <f t="shared" si="75"/>
        <v>0</v>
      </c>
      <c r="AZ70" s="134">
        <f t="shared" si="76"/>
        <v>33.148148148148145</v>
      </c>
      <c r="BA70" s="134">
        <f t="shared" si="77"/>
        <v>13.102530864197529</v>
      </c>
      <c r="BB70" s="2"/>
      <c r="BC70" s="134">
        <f t="shared" si="78"/>
        <v>26.757044885039782</v>
      </c>
      <c r="BD70" s="134">
        <f t="shared" si="79"/>
        <v>0</v>
      </c>
      <c r="BE70" s="134">
        <f t="shared" si="80"/>
        <v>0</v>
      </c>
      <c r="BF70" s="134">
        <f t="shared" si="81"/>
        <v>0</v>
      </c>
      <c r="BG70" s="134">
        <f t="shared" si="82"/>
        <v>0</v>
      </c>
      <c r="BH70" s="134">
        <f t="shared" si="83"/>
        <v>9.4989119444322316</v>
      </c>
      <c r="BI70" s="134">
        <f t="shared" si="84"/>
        <v>0</v>
      </c>
      <c r="BJ70" s="134">
        <f t="shared" si="85"/>
        <v>-3.9824152635512386</v>
      </c>
      <c r="BK70" s="134">
        <f t="shared" si="86"/>
        <v>11.190651514485426</v>
      </c>
      <c r="BL70" s="134">
        <f t="shared" si="87"/>
        <v>5.4589286499318588</v>
      </c>
      <c r="BM70" s="134">
        <f t="shared" si="88"/>
        <v>0</v>
      </c>
      <c r="BN70" s="134">
        <f t="shared" si="89"/>
        <v>15.592034114388698</v>
      </c>
      <c r="BO70" s="134">
        <f t="shared" si="90"/>
        <v>18.567899063612785</v>
      </c>
      <c r="BP70" s="134">
        <f t="shared" si="91"/>
        <v>21.951037499450475</v>
      </c>
      <c r="BQ70" s="134">
        <f t="shared" si="92"/>
        <v>0</v>
      </c>
      <c r="BR70" s="134">
        <f t="shared" si="93"/>
        <v>7.3681584384754029</v>
      </c>
      <c r="BS70" s="134">
        <f t="shared" si="94"/>
        <v>0</v>
      </c>
      <c r="BT70" s="134">
        <f t="shared" si="95"/>
        <v>0</v>
      </c>
      <c r="BU70" s="134">
        <f t="shared" si="96"/>
        <v>32.647129291774739</v>
      </c>
      <c r="BV70" s="134">
        <f t="shared" si="97"/>
        <v>228.06706378863149</v>
      </c>
      <c r="BW70" s="134">
        <f t="shared" si="98"/>
        <v>435.87517035213443</v>
      </c>
      <c r="BX70" s="134">
        <f t="shared" si="99"/>
        <v>0</v>
      </c>
      <c r="BY70" s="134">
        <f t="shared" si="100"/>
        <v>5.9018771706159052</v>
      </c>
      <c r="BZ70" s="134">
        <f t="shared" si="101"/>
        <v>2.332846089594232</v>
      </c>
    </row>
    <row r="71" spans="1:78" x14ac:dyDescent="0.25">
      <c r="A71" s="18" t="s">
        <v>230</v>
      </c>
      <c r="B71" s="21" t="s">
        <v>231</v>
      </c>
      <c r="C71" s="22">
        <f t="shared" si="52"/>
        <v>52</v>
      </c>
      <c r="D71" s="159">
        <f t="shared" si="53"/>
        <v>564.04</v>
      </c>
      <c r="E71" s="162">
        <v>26100.119999999995</v>
      </c>
      <c r="F71" s="162">
        <v>0</v>
      </c>
      <c r="G71" s="162">
        <v>0</v>
      </c>
      <c r="H71" s="162">
        <v>0</v>
      </c>
      <c r="I71" s="162">
        <v>0</v>
      </c>
      <c r="J71" s="162">
        <v>0</v>
      </c>
      <c r="K71" s="162">
        <v>0</v>
      </c>
      <c r="L71" s="162">
        <v>6862.0000000000009</v>
      </c>
      <c r="M71" s="162">
        <v>0</v>
      </c>
      <c r="N71" s="162">
        <v>10232.870000000004</v>
      </c>
      <c r="O71" s="162">
        <v>0</v>
      </c>
      <c r="P71" s="162">
        <v>6744.7899999999991</v>
      </c>
      <c r="Q71" s="162">
        <v>10051.370000000001</v>
      </c>
      <c r="R71" s="162">
        <v>8206.4800000000014</v>
      </c>
      <c r="S71" s="162">
        <v>0</v>
      </c>
      <c r="T71" s="162">
        <v>4317.5</v>
      </c>
      <c r="U71" s="162">
        <v>0</v>
      </c>
      <c r="V71" s="162">
        <v>0</v>
      </c>
      <c r="W71" s="162">
        <v>4648.93</v>
      </c>
      <c r="X71" s="162">
        <v>71552.84</v>
      </c>
      <c r="Y71" s="162">
        <v>182064.93</v>
      </c>
      <c r="Z71" s="162">
        <v>0</v>
      </c>
      <c r="AA71" s="162">
        <v>747</v>
      </c>
      <c r="AB71" s="162">
        <v>3725.829999999999</v>
      </c>
      <c r="AC71" s="162">
        <f t="shared" si="54"/>
        <v>335254.65999999997</v>
      </c>
      <c r="AD71" s="200">
        <v>497.4343750000001</v>
      </c>
      <c r="AE71" s="134">
        <f t="shared" si="55"/>
        <v>0</v>
      </c>
      <c r="AF71" s="134">
        <f t="shared" si="56"/>
        <v>0</v>
      </c>
      <c r="AG71" s="134">
        <f t="shared" si="57"/>
        <v>0</v>
      </c>
      <c r="AH71" s="134">
        <f t="shared" si="58"/>
        <v>0</v>
      </c>
      <c r="AI71" s="134">
        <f t="shared" si="59"/>
        <v>0</v>
      </c>
      <c r="AJ71" s="134">
        <f t="shared" si="60"/>
        <v>0</v>
      </c>
      <c r="AK71" s="134">
        <f t="shared" si="61"/>
        <v>131.96153846153848</v>
      </c>
      <c r="AL71" s="134">
        <f t="shared" si="62"/>
        <v>0</v>
      </c>
      <c r="AM71" s="134">
        <f t="shared" si="63"/>
        <v>196.78596153846163</v>
      </c>
      <c r="AN71" s="134">
        <f t="shared" si="64"/>
        <v>0</v>
      </c>
      <c r="AO71" s="134">
        <f t="shared" si="65"/>
        <v>129.70749999999998</v>
      </c>
      <c r="AP71" s="134">
        <f t="shared" si="66"/>
        <v>193.29557692307694</v>
      </c>
      <c r="AQ71" s="134">
        <f t="shared" si="67"/>
        <v>157.8169230769231</v>
      </c>
      <c r="AR71" s="134">
        <f t="shared" si="68"/>
        <v>0</v>
      </c>
      <c r="AS71" s="134">
        <f t="shared" si="69"/>
        <v>83.02884615384616</v>
      </c>
      <c r="AT71" s="134">
        <f t="shared" si="70"/>
        <v>0</v>
      </c>
      <c r="AU71" s="134">
        <f t="shared" si="71"/>
        <v>0</v>
      </c>
      <c r="AV71" s="134">
        <f t="shared" si="72"/>
        <v>89.402500000000003</v>
      </c>
      <c r="AW71" s="134">
        <f t="shared" si="73"/>
        <v>1376.0161538461539</v>
      </c>
      <c r="AX71" s="134">
        <f t="shared" si="74"/>
        <v>3501.2486538461535</v>
      </c>
      <c r="AY71" s="134">
        <f t="shared" si="75"/>
        <v>0</v>
      </c>
      <c r="AZ71" s="134">
        <f t="shared" si="76"/>
        <v>14.365384615384615</v>
      </c>
      <c r="BA71" s="134">
        <f t="shared" si="77"/>
        <v>71.650576923076898</v>
      </c>
      <c r="BB71" s="2"/>
      <c r="BC71" s="134">
        <f t="shared" si="78"/>
        <v>46.273526700234022</v>
      </c>
      <c r="BD71" s="134">
        <f t="shared" si="79"/>
        <v>0</v>
      </c>
      <c r="BE71" s="134">
        <f t="shared" si="80"/>
        <v>0</v>
      </c>
      <c r="BF71" s="134">
        <f t="shared" si="81"/>
        <v>0</v>
      </c>
      <c r="BG71" s="134">
        <f t="shared" si="82"/>
        <v>0</v>
      </c>
      <c r="BH71" s="134">
        <f t="shared" si="83"/>
        <v>0</v>
      </c>
      <c r="BI71" s="134">
        <f t="shared" si="84"/>
        <v>0</v>
      </c>
      <c r="BJ71" s="134">
        <f t="shared" si="85"/>
        <v>12.165803843699031</v>
      </c>
      <c r="BK71" s="134">
        <f t="shared" si="86"/>
        <v>0</v>
      </c>
      <c r="BL71" s="134">
        <f t="shared" si="87"/>
        <v>18.142099851074402</v>
      </c>
      <c r="BM71" s="134">
        <f t="shared" si="88"/>
        <v>0</v>
      </c>
      <c r="BN71" s="134">
        <f t="shared" si="89"/>
        <v>11.95799943266435</v>
      </c>
      <c r="BO71" s="134">
        <f t="shared" si="90"/>
        <v>17.820314162116166</v>
      </c>
      <c r="BP71" s="134">
        <f t="shared" si="91"/>
        <v>14.549464576980359</v>
      </c>
      <c r="BQ71" s="134">
        <f t="shared" si="92"/>
        <v>0</v>
      </c>
      <c r="BR71" s="134">
        <f t="shared" si="93"/>
        <v>7.6545989646124397</v>
      </c>
      <c r="BS71" s="134">
        <f t="shared" si="94"/>
        <v>0</v>
      </c>
      <c r="BT71" s="134">
        <f t="shared" si="95"/>
        <v>0</v>
      </c>
      <c r="BU71" s="134">
        <f t="shared" si="96"/>
        <v>8.2421991348131343</v>
      </c>
      <c r="BV71" s="134">
        <f t="shared" si="97"/>
        <v>126.85774058577407</v>
      </c>
      <c r="BW71" s="134">
        <f t="shared" si="98"/>
        <v>322.78726686050635</v>
      </c>
      <c r="BX71" s="134">
        <f t="shared" si="99"/>
        <v>0</v>
      </c>
      <c r="BY71" s="134">
        <f t="shared" si="100"/>
        <v>1.3243741578611448</v>
      </c>
      <c r="BZ71" s="134">
        <f t="shared" si="101"/>
        <v>6.6056130770867298</v>
      </c>
    </row>
    <row r="72" spans="1:78" x14ac:dyDescent="0.25">
      <c r="A72" s="18" t="s">
        <v>244</v>
      </c>
      <c r="B72" s="21" t="s">
        <v>245</v>
      </c>
      <c r="C72" s="22">
        <f t="shared" si="52"/>
        <v>134</v>
      </c>
      <c r="D72" s="159">
        <f t="shared" si="53"/>
        <v>1101.23</v>
      </c>
      <c r="E72" s="162">
        <v>38657.44999999999</v>
      </c>
      <c r="F72" s="162">
        <v>0</v>
      </c>
      <c r="G72" s="162">
        <v>0</v>
      </c>
      <c r="H72" s="162">
        <v>18393.82</v>
      </c>
      <c r="I72" s="162">
        <v>0</v>
      </c>
      <c r="J72" s="162">
        <v>9851.17</v>
      </c>
      <c r="K72" s="162">
        <v>0</v>
      </c>
      <c r="L72" s="162">
        <v>14056.74</v>
      </c>
      <c r="M72" s="162">
        <v>0</v>
      </c>
      <c r="N72" s="162">
        <v>13967.02</v>
      </c>
      <c r="O72" s="162">
        <v>0</v>
      </c>
      <c r="P72" s="162">
        <v>14843.990000000002</v>
      </c>
      <c r="Q72" s="162">
        <v>30567.710000000003</v>
      </c>
      <c r="R72" s="162">
        <v>19509.370000000006</v>
      </c>
      <c r="S72" s="162">
        <v>0</v>
      </c>
      <c r="T72" s="162">
        <v>4302.08</v>
      </c>
      <c r="U72" s="162">
        <v>0</v>
      </c>
      <c r="V72" s="162">
        <v>0</v>
      </c>
      <c r="W72" s="162">
        <v>52321.160000000011</v>
      </c>
      <c r="X72" s="162">
        <v>99015.08</v>
      </c>
      <c r="Y72" s="162">
        <v>305307.07000000007</v>
      </c>
      <c r="Z72" s="162">
        <v>0</v>
      </c>
      <c r="AA72" s="162">
        <v>3220.5</v>
      </c>
      <c r="AB72" s="162">
        <v>2416.27</v>
      </c>
      <c r="AC72" s="162">
        <f t="shared" si="54"/>
        <v>626429.43000000005</v>
      </c>
      <c r="AD72" s="200">
        <v>289.76233576642335</v>
      </c>
      <c r="AE72" s="134">
        <f t="shared" si="55"/>
        <v>0</v>
      </c>
      <c r="AF72" s="134">
        <f t="shared" si="56"/>
        <v>0</v>
      </c>
      <c r="AG72" s="134">
        <f t="shared" si="57"/>
        <v>137.26731343283581</v>
      </c>
      <c r="AH72" s="134">
        <f t="shared" si="58"/>
        <v>0</v>
      </c>
      <c r="AI72" s="134">
        <f t="shared" si="59"/>
        <v>73.516194029850752</v>
      </c>
      <c r="AJ72" s="134">
        <f t="shared" si="60"/>
        <v>0</v>
      </c>
      <c r="AK72" s="134">
        <f t="shared" si="61"/>
        <v>104.90104477611941</v>
      </c>
      <c r="AL72" s="134">
        <f t="shared" si="62"/>
        <v>0</v>
      </c>
      <c r="AM72" s="134">
        <f t="shared" si="63"/>
        <v>104.23149253731344</v>
      </c>
      <c r="AN72" s="134">
        <f t="shared" si="64"/>
        <v>0</v>
      </c>
      <c r="AO72" s="134">
        <f t="shared" si="65"/>
        <v>110.77604477611942</v>
      </c>
      <c r="AP72" s="134">
        <f t="shared" si="66"/>
        <v>228.11723880597017</v>
      </c>
      <c r="AQ72" s="134">
        <f t="shared" si="67"/>
        <v>145.59231343283588</v>
      </c>
      <c r="AR72" s="134">
        <f t="shared" si="68"/>
        <v>0</v>
      </c>
      <c r="AS72" s="134">
        <f t="shared" si="69"/>
        <v>32.105074626865672</v>
      </c>
      <c r="AT72" s="134">
        <f t="shared" si="70"/>
        <v>0</v>
      </c>
      <c r="AU72" s="134">
        <f t="shared" si="71"/>
        <v>0</v>
      </c>
      <c r="AV72" s="134">
        <f t="shared" si="72"/>
        <v>390.45641791044784</v>
      </c>
      <c r="AW72" s="134">
        <f t="shared" si="73"/>
        <v>738.91850746268653</v>
      </c>
      <c r="AX72" s="134">
        <f t="shared" si="74"/>
        <v>2278.4109701492544</v>
      </c>
      <c r="AY72" s="134">
        <f t="shared" si="75"/>
        <v>0</v>
      </c>
      <c r="AZ72" s="134">
        <f t="shared" si="76"/>
        <v>24.03358208955224</v>
      </c>
      <c r="BA72" s="134">
        <f t="shared" si="77"/>
        <v>18.031865671641793</v>
      </c>
      <c r="BB72" s="2"/>
      <c r="BC72" s="134">
        <f t="shared" si="78"/>
        <v>35.103883838980039</v>
      </c>
      <c r="BD72" s="134">
        <f t="shared" si="79"/>
        <v>0</v>
      </c>
      <c r="BE72" s="134">
        <f t="shared" si="80"/>
        <v>0</v>
      </c>
      <c r="BF72" s="134">
        <f t="shared" si="81"/>
        <v>16.702977579615521</v>
      </c>
      <c r="BG72" s="134">
        <f t="shared" si="82"/>
        <v>0</v>
      </c>
      <c r="BH72" s="134">
        <f t="shared" si="83"/>
        <v>8.9456062766179638</v>
      </c>
      <c r="BI72" s="134">
        <f t="shared" si="84"/>
        <v>0</v>
      </c>
      <c r="BJ72" s="134">
        <f t="shared" si="85"/>
        <v>12.764581422591101</v>
      </c>
      <c r="BK72" s="134">
        <f t="shared" si="86"/>
        <v>0</v>
      </c>
      <c r="BL72" s="134">
        <f t="shared" si="87"/>
        <v>12.68310888733507</v>
      </c>
      <c r="BM72" s="134">
        <f t="shared" si="88"/>
        <v>0</v>
      </c>
      <c r="BN72" s="134">
        <f t="shared" si="89"/>
        <v>13.479463872215614</v>
      </c>
      <c r="BO72" s="134">
        <f t="shared" si="90"/>
        <v>27.757789017734716</v>
      </c>
      <c r="BP72" s="134">
        <f t="shared" si="91"/>
        <v>17.715981220998344</v>
      </c>
      <c r="BQ72" s="134">
        <f t="shared" si="92"/>
        <v>0</v>
      </c>
      <c r="BR72" s="134">
        <f t="shared" si="93"/>
        <v>3.9066135139798224</v>
      </c>
      <c r="BS72" s="134">
        <f t="shared" si="94"/>
        <v>0</v>
      </c>
      <c r="BT72" s="134">
        <f t="shared" si="95"/>
        <v>0</v>
      </c>
      <c r="BU72" s="134">
        <f t="shared" si="96"/>
        <v>47.511564341690665</v>
      </c>
      <c r="BV72" s="134">
        <f t="shared" si="97"/>
        <v>89.913169819202167</v>
      </c>
      <c r="BW72" s="134">
        <f t="shared" si="98"/>
        <v>277.24187499432458</v>
      </c>
      <c r="BX72" s="134">
        <f t="shared" si="99"/>
        <v>0</v>
      </c>
      <c r="BY72" s="134">
        <f t="shared" si="100"/>
        <v>2.924457197860574</v>
      </c>
      <c r="BZ72" s="134">
        <f t="shared" si="101"/>
        <v>2.1941556259818564</v>
      </c>
    </row>
    <row r="73" spans="1:78" x14ac:dyDescent="0.25">
      <c r="A73" s="18" t="s">
        <v>254</v>
      </c>
      <c r="B73" s="21" t="s">
        <v>255</v>
      </c>
      <c r="C73" s="22">
        <f t="shared" si="52"/>
        <v>106</v>
      </c>
      <c r="D73" s="159">
        <f t="shared" si="53"/>
        <v>1152.5899999999999</v>
      </c>
      <c r="E73" s="162">
        <v>33742.26</v>
      </c>
      <c r="F73" s="162">
        <v>0</v>
      </c>
      <c r="G73" s="162">
        <v>0</v>
      </c>
      <c r="H73" s="162">
        <v>24792.63</v>
      </c>
      <c r="I73" s="162">
        <v>0</v>
      </c>
      <c r="J73" s="162">
        <v>5722.7200000000012</v>
      </c>
      <c r="K73" s="162">
        <v>0</v>
      </c>
      <c r="L73" s="162">
        <v>9296.41</v>
      </c>
      <c r="M73" s="162">
        <v>0</v>
      </c>
      <c r="N73" s="162">
        <v>6210.98</v>
      </c>
      <c r="O73" s="162">
        <v>0</v>
      </c>
      <c r="P73" s="162">
        <v>11296.630000000001</v>
      </c>
      <c r="Q73" s="162">
        <v>13658.539999999999</v>
      </c>
      <c r="R73" s="162">
        <v>2224.0699999999997</v>
      </c>
      <c r="S73" s="162">
        <v>0</v>
      </c>
      <c r="T73" s="162">
        <v>4688.8099999999995</v>
      </c>
      <c r="U73" s="162">
        <v>0</v>
      </c>
      <c r="V73" s="162">
        <v>0</v>
      </c>
      <c r="W73" s="162">
        <v>35940.21</v>
      </c>
      <c r="X73" s="162">
        <v>120514.15999999999</v>
      </c>
      <c r="Y73" s="162">
        <v>292164.01000000007</v>
      </c>
      <c r="Z73" s="162">
        <v>0</v>
      </c>
      <c r="AA73" s="162">
        <v>2295</v>
      </c>
      <c r="AB73" s="162">
        <v>1526.8999999999999</v>
      </c>
      <c r="AC73" s="162">
        <f t="shared" si="54"/>
        <v>564073.33000000007</v>
      </c>
      <c r="AD73" s="200">
        <v>285.69405660377356</v>
      </c>
      <c r="AE73" s="134">
        <f t="shared" si="55"/>
        <v>0</v>
      </c>
      <c r="AF73" s="134">
        <f t="shared" si="56"/>
        <v>0</v>
      </c>
      <c r="AG73" s="134">
        <f t="shared" si="57"/>
        <v>233.89273584905661</v>
      </c>
      <c r="AH73" s="134">
        <f t="shared" si="58"/>
        <v>0</v>
      </c>
      <c r="AI73" s="134">
        <f t="shared" si="59"/>
        <v>53.987924528301896</v>
      </c>
      <c r="AJ73" s="134">
        <f t="shared" si="60"/>
        <v>0</v>
      </c>
      <c r="AK73" s="134">
        <f t="shared" si="61"/>
        <v>87.701981132075474</v>
      </c>
      <c r="AL73" s="134">
        <f t="shared" si="62"/>
        <v>0</v>
      </c>
      <c r="AM73" s="134">
        <f t="shared" si="63"/>
        <v>58.594150943396222</v>
      </c>
      <c r="AN73" s="134">
        <f t="shared" si="64"/>
        <v>0</v>
      </c>
      <c r="AO73" s="134">
        <f t="shared" si="65"/>
        <v>106.57198113207548</v>
      </c>
      <c r="AP73" s="134">
        <f t="shared" si="66"/>
        <v>128.85415094339621</v>
      </c>
      <c r="AQ73" s="134">
        <f t="shared" si="67"/>
        <v>20.981792452830184</v>
      </c>
      <c r="AR73" s="134">
        <f t="shared" si="68"/>
        <v>0</v>
      </c>
      <c r="AS73" s="134">
        <f t="shared" si="69"/>
        <v>44.234056603773581</v>
      </c>
      <c r="AT73" s="134">
        <f t="shared" si="70"/>
        <v>0</v>
      </c>
      <c r="AU73" s="134">
        <f t="shared" si="71"/>
        <v>0</v>
      </c>
      <c r="AV73" s="134">
        <f t="shared" si="72"/>
        <v>339.05858490566038</v>
      </c>
      <c r="AW73" s="134">
        <f t="shared" si="73"/>
        <v>1136.9260377358489</v>
      </c>
      <c r="AX73" s="134">
        <f t="shared" si="74"/>
        <v>2756.2642452830196</v>
      </c>
      <c r="AY73" s="134">
        <f t="shared" si="75"/>
        <v>0</v>
      </c>
      <c r="AZ73" s="134">
        <f t="shared" si="76"/>
        <v>21.650943396226417</v>
      </c>
      <c r="BA73" s="134">
        <f t="shared" si="77"/>
        <v>14.404716981132074</v>
      </c>
      <c r="BB73" s="2"/>
      <c r="BC73" s="134">
        <f t="shared" si="78"/>
        <v>29.275162894003945</v>
      </c>
      <c r="BD73" s="134">
        <f t="shared" si="79"/>
        <v>0</v>
      </c>
      <c r="BE73" s="134">
        <f t="shared" si="80"/>
        <v>0</v>
      </c>
      <c r="BF73" s="134">
        <f t="shared" si="81"/>
        <v>21.510363615856466</v>
      </c>
      <c r="BG73" s="134">
        <f t="shared" si="82"/>
        <v>0</v>
      </c>
      <c r="BH73" s="134">
        <f t="shared" si="83"/>
        <v>4.965096001179953</v>
      </c>
      <c r="BI73" s="134">
        <f t="shared" si="84"/>
        <v>0</v>
      </c>
      <c r="BJ73" s="134">
        <f t="shared" si="85"/>
        <v>8.0656694921871619</v>
      </c>
      <c r="BK73" s="134">
        <f t="shared" si="86"/>
        <v>0</v>
      </c>
      <c r="BL73" s="134">
        <f t="shared" si="87"/>
        <v>5.3887158486539013</v>
      </c>
      <c r="BM73" s="134">
        <f t="shared" si="88"/>
        <v>0</v>
      </c>
      <c r="BN73" s="134">
        <f t="shared" si="89"/>
        <v>9.8010827787851724</v>
      </c>
      <c r="BO73" s="134">
        <f t="shared" si="90"/>
        <v>11.850302362505314</v>
      </c>
      <c r="BP73" s="134">
        <f t="shared" si="91"/>
        <v>1.9296280550759592</v>
      </c>
      <c r="BQ73" s="134">
        <f t="shared" si="92"/>
        <v>0</v>
      </c>
      <c r="BR73" s="134">
        <f t="shared" si="93"/>
        <v>4.0680640991159036</v>
      </c>
      <c r="BS73" s="134">
        <f t="shared" si="94"/>
        <v>0</v>
      </c>
      <c r="BT73" s="134">
        <f t="shared" si="95"/>
        <v>0</v>
      </c>
      <c r="BU73" s="134">
        <f t="shared" si="96"/>
        <v>31.182128944377446</v>
      </c>
      <c r="BV73" s="134">
        <f t="shared" si="97"/>
        <v>104.55943570567158</v>
      </c>
      <c r="BW73" s="134">
        <f t="shared" si="98"/>
        <v>253.48476908527758</v>
      </c>
      <c r="BX73" s="134">
        <f t="shared" si="99"/>
        <v>0</v>
      </c>
      <c r="BY73" s="134">
        <f t="shared" si="100"/>
        <v>1.9911677179222449</v>
      </c>
      <c r="BZ73" s="134">
        <f t="shared" si="101"/>
        <v>1.3247555505426907</v>
      </c>
    </row>
    <row r="74" spans="1:78" x14ac:dyDescent="0.25">
      <c r="A74" s="18" t="s">
        <v>258</v>
      </c>
      <c r="B74" s="21" t="s">
        <v>259</v>
      </c>
      <c r="C74" s="22">
        <f t="shared" si="52"/>
        <v>187</v>
      </c>
      <c r="D74" s="159">
        <f t="shared" si="53"/>
        <v>1487.72</v>
      </c>
      <c r="E74" s="162">
        <v>80928.320000000022</v>
      </c>
      <c r="F74" s="162">
        <v>67120.099999999977</v>
      </c>
      <c r="G74" s="162">
        <v>0</v>
      </c>
      <c r="H74" s="162">
        <v>26554.019999999997</v>
      </c>
      <c r="I74" s="162">
        <v>0</v>
      </c>
      <c r="J74" s="162">
        <v>23321.94</v>
      </c>
      <c r="K74" s="162">
        <v>0</v>
      </c>
      <c r="L74" s="162">
        <v>13503.26</v>
      </c>
      <c r="M74" s="162">
        <v>0</v>
      </c>
      <c r="N74" s="162">
        <v>11914.459999999995</v>
      </c>
      <c r="O74" s="162">
        <v>0</v>
      </c>
      <c r="P74" s="162">
        <v>14279.789999999995</v>
      </c>
      <c r="Q74" s="162">
        <v>18333.620000000003</v>
      </c>
      <c r="R74" s="162">
        <v>18692.620000000006</v>
      </c>
      <c r="S74" s="162">
        <v>0</v>
      </c>
      <c r="T74" s="162">
        <v>11775.340000000002</v>
      </c>
      <c r="U74" s="162">
        <v>0</v>
      </c>
      <c r="V74" s="162">
        <v>0</v>
      </c>
      <c r="W74" s="162">
        <v>17980.899999999998</v>
      </c>
      <c r="X74" s="162">
        <v>221275.91000000003</v>
      </c>
      <c r="Y74" s="162">
        <v>566681.72000000009</v>
      </c>
      <c r="Z74" s="162">
        <v>1234.57</v>
      </c>
      <c r="AA74" s="162">
        <v>4107.33</v>
      </c>
      <c r="AB74" s="162">
        <v>3620.4599999999996</v>
      </c>
      <c r="AC74" s="162">
        <f t="shared" si="54"/>
        <v>1101324.3600000001</v>
      </c>
      <c r="AD74" s="200">
        <v>377.90925133689836</v>
      </c>
      <c r="AE74" s="134">
        <f t="shared" si="55"/>
        <v>358.93101604278064</v>
      </c>
      <c r="AF74" s="134">
        <f t="shared" si="56"/>
        <v>0</v>
      </c>
      <c r="AG74" s="134">
        <f t="shared" si="57"/>
        <v>142.00010695187163</v>
      </c>
      <c r="AH74" s="134">
        <f t="shared" si="58"/>
        <v>0</v>
      </c>
      <c r="AI74" s="134">
        <f t="shared" si="59"/>
        <v>124.71625668449197</v>
      </c>
      <c r="AJ74" s="134">
        <f t="shared" si="60"/>
        <v>0</v>
      </c>
      <c r="AK74" s="134">
        <f t="shared" si="61"/>
        <v>72.209946524064179</v>
      </c>
      <c r="AL74" s="134">
        <f t="shared" si="62"/>
        <v>0</v>
      </c>
      <c r="AM74" s="134">
        <f t="shared" si="63"/>
        <v>63.713689839572169</v>
      </c>
      <c r="AN74" s="134">
        <f t="shared" si="64"/>
        <v>0</v>
      </c>
      <c r="AO74" s="134">
        <f t="shared" si="65"/>
        <v>76.362513368983926</v>
      </c>
      <c r="AP74" s="134">
        <f t="shared" si="66"/>
        <v>98.040748663101624</v>
      </c>
      <c r="AQ74" s="134">
        <f t="shared" si="67"/>
        <v>99.960534759358325</v>
      </c>
      <c r="AR74" s="134">
        <f t="shared" si="68"/>
        <v>0</v>
      </c>
      <c r="AS74" s="134">
        <f t="shared" si="69"/>
        <v>62.969732620320869</v>
      </c>
      <c r="AT74" s="134">
        <f t="shared" si="70"/>
        <v>0</v>
      </c>
      <c r="AU74" s="134">
        <f t="shared" si="71"/>
        <v>0</v>
      </c>
      <c r="AV74" s="134">
        <f t="shared" si="72"/>
        <v>96.154545454545442</v>
      </c>
      <c r="AW74" s="134">
        <f t="shared" si="73"/>
        <v>1183.2936363636366</v>
      </c>
      <c r="AX74" s="134">
        <f t="shared" si="74"/>
        <v>3030.3835294117653</v>
      </c>
      <c r="AY74" s="134">
        <f t="shared" si="75"/>
        <v>6.6019786096256681</v>
      </c>
      <c r="AZ74" s="134">
        <f t="shared" si="76"/>
        <v>21.96433155080214</v>
      </c>
      <c r="BA74" s="134">
        <f t="shared" si="77"/>
        <v>19.360748663101603</v>
      </c>
      <c r="BB74" s="2"/>
      <c r="BC74" s="134">
        <f t="shared" si="78"/>
        <v>54.397547925684954</v>
      </c>
      <c r="BD74" s="134">
        <f t="shared" si="79"/>
        <v>45.116083671658629</v>
      </c>
      <c r="BE74" s="134">
        <f t="shared" si="80"/>
        <v>0</v>
      </c>
      <c r="BF74" s="134">
        <f t="shared" si="81"/>
        <v>17.848802193961227</v>
      </c>
      <c r="BG74" s="134">
        <f t="shared" si="82"/>
        <v>0</v>
      </c>
      <c r="BH74" s="134">
        <f t="shared" si="83"/>
        <v>15.676296614954426</v>
      </c>
      <c r="BI74" s="134">
        <f t="shared" si="84"/>
        <v>0</v>
      </c>
      <c r="BJ74" s="134">
        <f t="shared" si="85"/>
        <v>9.0764794450568651</v>
      </c>
      <c r="BK74" s="134">
        <f t="shared" si="86"/>
        <v>0</v>
      </c>
      <c r="BL74" s="134">
        <f t="shared" si="87"/>
        <v>8.0085365525770946</v>
      </c>
      <c r="BM74" s="134">
        <f t="shared" si="88"/>
        <v>0</v>
      </c>
      <c r="BN74" s="134">
        <f t="shared" si="89"/>
        <v>9.598439222434326</v>
      </c>
      <c r="BO74" s="134">
        <f t="shared" si="90"/>
        <v>12.323300083349018</v>
      </c>
      <c r="BP74" s="134">
        <f t="shared" si="91"/>
        <v>12.564608931788245</v>
      </c>
      <c r="BQ74" s="134">
        <f t="shared" si="92"/>
        <v>0</v>
      </c>
      <c r="BR74" s="134">
        <f t="shared" si="93"/>
        <v>7.915024332535693</v>
      </c>
      <c r="BS74" s="134">
        <f t="shared" si="94"/>
        <v>0</v>
      </c>
      <c r="BT74" s="134">
        <f t="shared" si="95"/>
        <v>0</v>
      </c>
      <c r="BU74" s="134">
        <f t="shared" si="96"/>
        <v>12.086212459333744</v>
      </c>
      <c r="BV74" s="134">
        <f t="shared" si="97"/>
        <v>148.73491651654882</v>
      </c>
      <c r="BW74" s="134">
        <f t="shared" si="98"/>
        <v>380.90616513860141</v>
      </c>
      <c r="BX74" s="134">
        <f t="shared" si="99"/>
        <v>0.82984029252816383</v>
      </c>
      <c r="BY74" s="134">
        <f t="shared" si="100"/>
        <v>2.7608219288575806</v>
      </c>
      <c r="BZ74" s="134">
        <f t="shared" si="101"/>
        <v>2.4335627671873739</v>
      </c>
    </row>
    <row r="75" spans="1:78" x14ac:dyDescent="0.25">
      <c r="A75" s="18" t="s">
        <v>260</v>
      </c>
      <c r="B75" s="21" t="s">
        <v>261</v>
      </c>
      <c r="C75" s="22">
        <f t="shared" si="52"/>
        <v>376</v>
      </c>
      <c r="D75" s="159">
        <f t="shared" si="53"/>
        <v>2009.64</v>
      </c>
      <c r="E75" s="162">
        <v>127425.93</v>
      </c>
      <c r="F75" s="162">
        <v>22744.980000000003</v>
      </c>
      <c r="G75" s="162">
        <v>0</v>
      </c>
      <c r="H75" s="162">
        <v>25846.959999999999</v>
      </c>
      <c r="I75" s="162">
        <v>0</v>
      </c>
      <c r="J75" s="162">
        <v>0</v>
      </c>
      <c r="K75" s="162">
        <v>0</v>
      </c>
      <c r="L75" s="162">
        <v>18227.030000000002</v>
      </c>
      <c r="M75" s="162">
        <v>8653.1700000000019</v>
      </c>
      <c r="N75" s="162">
        <v>13402.739999999998</v>
      </c>
      <c r="O75" s="162">
        <v>0</v>
      </c>
      <c r="P75" s="162">
        <v>31463.049999999985</v>
      </c>
      <c r="Q75" s="162">
        <v>7629.3899999999994</v>
      </c>
      <c r="R75" s="162">
        <v>60832.740000000005</v>
      </c>
      <c r="S75" s="162">
        <v>0</v>
      </c>
      <c r="T75" s="162">
        <v>10126.550000000001</v>
      </c>
      <c r="U75" s="162">
        <v>0</v>
      </c>
      <c r="V75" s="162">
        <v>0</v>
      </c>
      <c r="W75" s="162">
        <v>57716.52</v>
      </c>
      <c r="X75" s="162">
        <v>383571.8600000001</v>
      </c>
      <c r="Y75" s="162">
        <v>974864.85000000033</v>
      </c>
      <c r="Z75" s="162">
        <v>0</v>
      </c>
      <c r="AA75" s="162">
        <v>5943.5</v>
      </c>
      <c r="AB75" s="162">
        <v>4917.3799999999992</v>
      </c>
      <c r="AC75" s="162">
        <f t="shared" si="54"/>
        <v>1753366.6500000004</v>
      </c>
      <c r="AD75" s="200">
        <v>280.95344736842111</v>
      </c>
      <c r="AE75" s="134">
        <f t="shared" si="55"/>
        <v>60.491968085106393</v>
      </c>
      <c r="AF75" s="134">
        <f t="shared" si="56"/>
        <v>0</v>
      </c>
      <c r="AG75" s="134">
        <f t="shared" si="57"/>
        <v>68.741914893617022</v>
      </c>
      <c r="AH75" s="134">
        <f t="shared" si="58"/>
        <v>0</v>
      </c>
      <c r="AI75" s="134">
        <f t="shared" si="59"/>
        <v>0</v>
      </c>
      <c r="AJ75" s="134">
        <f t="shared" si="60"/>
        <v>0</v>
      </c>
      <c r="AK75" s="134">
        <f t="shared" si="61"/>
        <v>48.476143617021286</v>
      </c>
      <c r="AL75" s="134">
        <f t="shared" si="62"/>
        <v>23.013750000000005</v>
      </c>
      <c r="AM75" s="134">
        <f t="shared" si="63"/>
        <v>35.645585106382974</v>
      </c>
      <c r="AN75" s="134">
        <f t="shared" si="64"/>
        <v>0</v>
      </c>
      <c r="AO75" s="134">
        <f t="shared" si="65"/>
        <v>83.678324468085066</v>
      </c>
      <c r="AP75" s="134">
        <f t="shared" si="66"/>
        <v>20.290930851063827</v>
      </c>
      <c r="AQ75" s="134">
        <f t="shared" si="67"/>
        <v>161.78920212765959</v>
      </c>
      <c r="AR75" s="134">
        <f t="shared" si="68"/>
        <v>0</v>
      </c>
      <c r="AS75" s="134">
        <f t="shared" si="69"/>
        <v>26.932313829787237</v>
      </c>
      <c r="AT75" s="134">
        <f t="shared" si="70"/>
        <v>0</v>
      </c>
      <c r="AU75" s="134">
        <f t="shared" si="71"/>
        <v>0</v>
      </c>
      <c r="AV75" s="134">
        <f t="shared" si="72"/>
        <v>153.5013829787234</v>
      </c>
      <c r="AW75" s="134">
        <f t="shared" si="73"/>
        <v>1020.1379255319151</v>
      </c>
      <c r="AX75" s="134">
        <f t="shared" si="74"/>
        <v>2592.7256648936177</v>
      </c>
      <c r="AY75" s="134">
        <f t="shared" si="75"/>
        <v>0</v>
      </c>
      <c r="AZ75" s="134">
        <f t="shared" si="76"/>
        <v>15.80718085106383</v>
      </c>
      <c r="BA75" s="134">
        <f t="shared" si="77"/>
        <v>13.078138297872338</v>
      </c>
      <c r="BB75" s="2"/>
      <c r="BC75" s="134">
        <f t="shared" si="78"/>
        <v>63.407341613423291</v>
      </c>
      <c r="BD75" s="134">
        <f t="shared" si="79"/>
        <v>11.31793754105213</v>
      </c>
      <c r="BE75" s="134">
        <f t="shared" si="80"/>
        <v>0</v>
      </c>
      <c r="BF75" s="134">
        <f t="shared" si="81"/>
        <v>12.861487629625206</v>
      </c>
      <c r="BG75" s="134">
        <f t="shared" si="82"/>
        <v>0</v>
      </c>
      <c r="BH75" s="134">
        <f t="shared" si="83"/>
        <v>0</v>
      </c>
      <c r="BI75" s="134">
        <f t="shared" si="84"/>
        <v>0</v>
      </c>
      <c r="BJ75" s="134">
        <f t="shared" si="85"/>
        <v>9.0697985708883184</v>
      </c>
      <c r="BK75" s="134">
        <f t="shared" si="86"/>
        <v>4.3058308950856876</v>
      </c>
      <c r="BL75" s="134">
        <f t="shared" si="87"/>
        <v>6.669224338687525</v>
      </c>
      <c r="BM75" s="134">
        <f t="shared" si="88"/>
        <v>0</v>
      </c>
      <c r="BN75" s="134">
        <f t="shared" si="89"/>
        <v>15.656062777412862</v>
      </c>
      <c r="BO75" s="134">
        <f t="shared" si="90"/>
        <v>3.7963963694990142</v>
      </c>
      <c r="BP75" s="134">
        <f t="shared" si="91"/>
        <v>30.270466352182481</v>
      </c>
      <c r="BQ75" s="134">
        <f t="shared" si="92"/>
        <v>0</v>
      </c>
      <c r="BR75" s="134">
        <f t="shared" si="93"/>
        <v>5.0389870822634899</v>
      </c>
      <c r="BS75" s="134">
        <f t="shared" si="94"/>
        <v>0</v>
      </c>
      <c r="BT75" s="134">
        <f t="shared" si="95"/>
        <v>0</v>
      </c>
      <c r="BU75" s="134">
        <f t="shared" si="96"/>
        <v>28.719830417388184</v>
      </c>
      <c r="BV75" s="134">
        <f t="shared" si="97"/>
        <v>190.86595609163834</v>
      </c>
      <c r="BW75" s="134">
        <f t="shared" si="98"/>
        <v>485.09427061563281</v>
      </c>
      <c r="BX75" s="134">
        <f t="shared" si="99"/>
        <v>0</v>
      </c>
      <c r="BY75" s="134">
        <f t="shared" si="100"/>
        <v>2.9574948747039271</v>
      </c>
      <c r="BZ75" s="134">
        <f t="shared" si="101"/>
        <v>2.4468959614657346</v>
      </c>
    </row>
    <row r="76" spans="1:78" x14ac:dyDescent="0.25">
      <c r="A76" s="18" t="s">
        <v>280</v>
      </c>
      <c r="B76" s="21" t="s">
        <v>281</v>
      </c>
      <c r="C76" s="22">
        <f t="shared" si="52"/>
        <v>197</v>
      </c>
      <c r="D76" s="159">
        <f t="shared" si="53"/>
        <v>1510.88</v>
      </c>
      <c r="E76" s="162">
        <v>95237.049999999959</v>
      </c>
      <c r="F76" s="162">
        <v>0</v>
      </c>
      <c r="G76" s="162">
        <v>0</v>
      </c>
      <c r="H76" s="162">
        <v>36669.839999999997</v>
      </c>
      <c r="I76" s="162">
        <v>53154.23</v>
      </c>
      <c r="J76" s="162">
        <v>16070.329999999994</v>
      </c>
      <c r="K76" s="162">
        <v>0</v>
      </c>
      <c r="L76" s="162">
        <v>17482.53</v>
      </c>
      <c r="M76" s="162">
        <v>10725.379999999997</v>
      </c>
      <c r="N76" s="162">
        <v>9657.0300000000007</v>
      </c>
      <c r="O76" s="162">
        <v>0</v>
      </c>
      <c r="P76" s="162">
        <v>1559.9299999999998</v>
      </c>
      <c r="Q76" s="162">
        <v>24520.84</v>
      </c>
      <c r="R76" s="162">
        <v>31156.520000000004</v>
      </c>
      <c r="S76" s="162">
        <v>0</v>
      </c>
      <c r="T76" s="162">
        <v>10558.77</v>
      </c>
      <c r="U76" s="162">
        <v>0</v>
      </c>
      <c r="V76" s="162">
        <v>0</v>
      </c>
      <c r="W76" s="162">
        <v>7192.619999999999</v>
      </c>
      <c r="X76" s="162">
        <v>223241.35999999996</v>
      </c>
      <c r="Y76" s="162">
        <v>581972.40000000014</v>
      </c>
      <c r="Z76" s="162">
        <v>0</v>
      </c>
      <c r="AA76" s="162">
        <v>2228.4899999999998</v>
      </c>
      <c r="AB76" s="162">
        <v>3485.2899999999995</v>
      </c>
      <c r="AC76" s="162">
        <f t="shared" si="54"/>
        <v>1124912.6100000001</v>
      </c>
      <c r="AD76" s="200">
        <v>438.43970149253721</v>
      </c>
      <c r="AE76" s="134">
        <f t="shared" si="55"/>
        <v>0</v>
      </c>
      <c r="AF76" s="134">
        <f t="shared" si="56"/>
        <v>0</v>
      </c>
      <c r="AG76" s="134">
        <f t="shared" si="57"/>
        <v>186.14131979695429</v>
      </c>
      <c r="AH76" s="134">
        <f t="shared" si="58"/>
        <v>269.81842639593913</v>
      </c>
      <c r="AI76" s="134">
        <f t="shared" si="59"/>
        <v>81.57527918781723</v>
      </c>
      <c r="AJ76" s="134">
        <f t="shared" si="60"/>
        <v>0</v>
      </c>
      <c r="AK76" s="134">
        <f t="shared" si="61"/>
        <v>88.743807106598979</v>
      </c>
      <c r="AL76" s="134">
        <f t="shared" si="62"/>
        <v>54.443553299492372</v>
      </c>
      <c r="AM76" s="134">
        <f t="shared" si="63"/>
        <v>49.020456852791881</v>
      </c>
      <c r="AN76" s="134">
        <f t="shared" si="64"/>
        <v>0</v>
      </c>
      <c r="AO76" s="134">
        <f t="shared" si="65"/>
        <v>7.9184263959390853</v>
      </c>
      <c r="AP76" s="134">
        <f t="shared" si="66"/>
        <v>124.471269035533</v>
      </c>
      <c r="AQ76" s="134">
        <f t="shared" si="67"/>
        <v>158.15492385786803</v>
      </c>
      <c r="AR76" s="134">
        <f t="shared" si="68"/>
        <v>0</v>
      </c>
      <c r="AS76" s="134">
        <f t="shared" si="69"/>
        <v>53.597817258883254</v>
      </c>
      <c r="AT76" s="134">
        <f t="shared" si="70"/>
        <v>0</v>
      </c>
      <c r="AU76" s="134">
        <f t="shared" si="71"/>
        <v>0</v>
      </c>
      <c r="AV76" s="134">
        <f t="shared" si="72"/>
        <v>36.510761421319792</v>
      </c>
      <c r="AW76" s="134">
        <f t="shared" si="73"/>
        <v>1133.2048730964466</v>
      </c>
      <c r="AX76" s="134">
        <f t="shared" si="74"/>
        <v>2954.1746192893406</v>
      </c>
      <c r="AY76" s="134">
        <f t="shared" si="75"/>
        <v>0</v>
      </c>
      <c r="AZ76" s="134">
        <f t="shared" si="76"/>
        <v>11.31213197969543</v>
      </c>
      <c r="BA76" s="134">
        <f t="shared" si="77"/>
        <v>17.691827411167509</v>
      </c>
      <c r="BB76" s="2"/>
      <c r="BC76" s="134">
        <f t="shared" si="78"/>
        <v>63.034158900773029</v>
      </c>
      <c r="BD76" s="134">
        <f t="shared" si="79"/>
        <v>0</v>
      </c>
      <c r="BE76" s="134">
        <f t="shared" si="80"/>
        <v>0</v>
      </c>
      <c r="BF76" s="134">
        <f t="shared" si="81"/>
        <v>24.270517843905534</v>
      </c>
      <c r="BG76" s="134">
        <f t="shared" si="82"/>
        <v>35.180974001906172</v>
      </c>
      <c r="BH76" s="134">
        <f t="shared" si="83"/>
        <v>10.636403950015881</v>
      </c>
      <c r="BI76" s="134">
        <f t="shared" si="84"/>
        <v>0</v>
      </c>
      <c r="BJ76" s="134">
        <f t="shared" si="85"/>
        <v>11.571091019803028</v>
      </c>
      <c r="BK76" s="134">
        <f t="shared" si="86"/>
        <v>7.0987636344382059</v>
      </c>
      <c r="BL76" s="134">
        <f t="shared" si="87"/>
        <v>6.3916591655194326</v>
      </c>
      <c r="BM76" s="134">
        <f t="shared" si="88"/>
        <v>0</v>
      </c>
      <c r="BN76" s="134">
        <f t="shared" si="89"/>
        <v>1.0324645239860213</v>
      </c>
      <c r="BO76" s="134">
        <f t="shared" si="90"/>
        <v>16.229508630731758</v>
      </c>
      <c r="BP76" s="134">
        <f t="shared" si="91"/>
        <v>20.62143916128349</v>
      </c>
      <c r="BQ76" s="134">
        <f t="shared" si="92"/>
        <v>0</v>
      </c>
      <c r="BR76" s="134">
        <f t="shared" si="93"/>
        <v>6.9884901514349247</v>
      </c>
      <c r="BS76" s="134">
        <f t="shared" si="94"/>
        <v>0</v>
      </c>
      <c r="BT76" s="134">
        <f t="shared" si="95"/>
        <v>0</v>
      </c>
      <c r="BU76" s="134">
        <f t="shared" si="96"/>
        <v>4.7605501429630408</v>
      </c>
      <c r="BV76" s="134">
        <f t="shared" si="97"/>
        <v>147.75585089484269</v>
      </c>
      <c r="BW76" s="134">
        <f t="shared" si="98"/>
        <v>385.1877051784391</v>
      </c>
      <c r="BX76" s="134">
        <f t="shared" si="99"/>
        <v>0</v>
      </c>
      <c r="BY76" s="134">
        <f t="shared" si="100"/>
        <v>1.4749616117759183</v>
      </c>
      <c r="BZ76" s="134">
        <f t="shared" si="101"/>
        <v>2.3067947156623951</v>
      </c>
    </row>
    <row r="77" spans="1:78" x14ac:dyDescent="0.25">
      <c r="A77" s="18" t="s">
        <v>286</v>
      </c>
      <c r="B77" s="21" t="s">
        <v>287</v>
      </c>
      <c r="C77" s="22">
        <f t="shared" si="52"/>
        <v>257</v>
      </c>
      <c r="D77" s="159">
        <f t="shared" si="53"/>
        <v>1194.08</v>
      </c>
      <c r="E77" s="162">
        <v>121296.59</v>
      </c>
      <c r="F77" s="162">
        <v>41688.710000000006</v>
      </c>
      <c r="G77" s="162">
        <v>0</v>
      </c>
      <c r="H77" s="162">
        <v>36452.090000000004</v>
      </c>
      <c r="I77" s="162">
        <v>1259.1099999999999</v>
      </c>
      <c r="J77" s="162">
        <v>30664.289999999997</v>
      </c>
      <c r="K77" s="162">
        <v>0</v>
      </c>
      <c r="L77" s="162">
        <v>9427.4599999999991</v>
      </c>
      <c r="M77" s="162">
        <v>6556.35</v>
      </c>
      <c r="N77" s="162">
        <v>12565.08</v>
      </c>
      <c r="O77" s="162">
        <v>0</v>
      </c>
      <c r="P77" s="162">
        <v>44544.680000000029</v>
      </c>
      <c r="Q77" s="162">
        <v>27762.389999999996</v>
      </c>
      <c r="R77" s="162">
        <v>24732.529999999988</v>
      </c>
      <c r="S77" s="162">
        <v>0</v>
      </c>
      <c r="T77" s="162">
        <v>9766.2099999999991</v>
      </c>
      <c r="U77" s="162">
        <v>0</v>
      </c>
      <c r="V77" s="162">
        <v>0</v>
      </c>
      <c r="W77" s="162">
        <v>24644.369999999995</v>
      </c>
      <c r="X77" s="162">
        <v>241216.09999999995</v>
      </c>
      <c r="Y77" s="162">
        <v>723998.84000000008</v>
      </c>
      <c r="Z77" s="162">
        <v>0</v>
      </c>
      <c r="AA77" s="162">
        <v>4998</v>
      </c>
      <c r="AB77" s="162">
        <v>2918.3099999999995</v>
      </c>
      <c r="AC77" s="162">
        <f t="shared" si="54"/>
        <v>1364491.11</v>
      </c>
      <c r="AD77" s="200">
        <v>428.6357421875</v>
      </c>
      <c r="AE77" s="134">
        <f t="shared" si="55"/>
        <v>162.21287937743193</v>
      </c>
      <c r="AF77" s="134">
        <f t="shared" si="56"/>
        <v>0</v>
      </c>
      <c r="AG77" s="134">
        <f t="shared" si="57"/>
        <v>141.83692607003891</v>
      </c>
      <c r="AH77" s="134">
        <f t="shared" si="58"/>
        <v>4.8992607003891049</v>
      </c>
      <c r="AI77" s="134">
        <f t="shared" si="59"/>
        <v>119.31630350194551</v>
      </c>
      <c r="AJ77" s="134">
        <f t="shared" si="60"/>
        <v>0</v>
      </c>
      <c r="AK77" s="134">
        <f t="shared" si="61"/>
        <v>36.682723735408558</v>
      </c>
      <c r="AL77" s="134">
        <f t="shared" si="62"/>
        <v>25.511089494163425</v>
      </c>
      <c r="AM77" s="134">
        <f t="shared" si="63"/>
        <v>48.891361867704283</v>
      </c>
      <c r="AN77" s="134">
        <f t="shared" si="64"/>
        <v>0</v>
      </c>
      <c r="AO77" s="134">
        <f t="shared" si="65"/>
        <v>173.32560311284058</v>
      </c>
      <c r="AP77" s="134">
        <f t="shared" si="66"/>
        <v>108.02486381322956</v>
      </c>
      <c r="AQ77" s="134">
        <f t="shared" si="67"/>
        <v>96.23552529182875</v>
      </c>
      <c r="AR77" s="134">
        <f t="shared" si="68"/>
        <v>0</v>
      </c>
      <c r="AS77" s="134">
        <f t="shared" si="69"/>
        <v>38.000817120622564</v>
      </c>
      <c r="AT77" s="134">
        <f t="shared" si="70"/>
        <v>0</v>
      </c>
      <c r="AU77" s="134">
        <f t="shared" si="71"/>
        <v>0</v>
      </c>
      <c r="AV77" s="134">
        <f t="shared" si="72"/>
        <v>95.892490272373522</v>
      </c>
      <c r="AW77" s="134">
        <f t="shared" si="73"/>
        <v>938.58404669260676</v>
      </c>
      <c r="AX77" s="134">
        <f t="shared" si="74"/>
        <v>2817.1161089494167</v>
      </c>
      <c r="AY77" s="134">
        <f t="shared" si="75"/>
        <v>0</v>
      </c>
      <c r="AZ77" s="134">
        <f t="shared" si="76"/>
        <v>19.447470817120621</v>
      </c>
      <c r="BA77" s="134">
        <f t="shared" si="77"/>
        <v>11.355291828793773</v>
      </c>
      <c r="BB77" s="2"/>
      <c r="BC77" s="134">
        <f t="shared" si="78"/>
        <v>101.58162769663674</v>
      </c>
      <c r="BD77" s="134">
        <f t="shared" si="79"/>
        <v>34.912828286211983</v>
      </c>
      <c r="BE77" s="134">
        <f t="shared" si="80"/>
        <v>0</v>
      </c>
      <c r="BF77" s="134">
        <f t="shared" si="81"/>
        <v>30.527343226584488</v>
      </c>
      <c r="BG77" s="134">
        <f t="shared" si="82"/>
        <v>1.0544603376658179</v>
      </c>
      <c r="BH77" s="134">
        <f t="shared" si="83"/>
        <v>25.680264303899236</v>
      </c>
      <c r="BI77" s="134">
        <f t="shared" si="84"/>
        <v>0</v>
      </c>
      <c r="BJ77" s="134">
        <f t="shared" si="85"/>
        <v>7.8951661530215729</v>
      </c>
      <c r="BK77" s="134">
        <f t="shared" si="86"/>
        <v>5.4907125150743674</v>
      </c>
      <c r="BL77" s="134">
        <f t="shared" si="87"/>
        <v>10.522812541873241</v>
      </c>
      <c r="BM77" s="134">
        <f t="shared" si="88"/>
        <v>0</v>
      </c>
      <c r="BN77" s="134">
        <f t="shared" si="89"/>
        <v>37.304602706686346</v>
      </c>
      <c r="BO77" s="134">
        <f t="shared" si="90"/>
        <v>23.250025123944791</v>
      </c>
      <c r="BP77" s="134">
        <f t="shared" si="91"/>
        <v>20.712623944794309</v>
      </c>
      <c r="BQ77" s="134">
        <f t="shared" si="92"/>
        <v>0</v>
      </c>
      <c r="BR77" s="134">
        <f t="shared" si="93"/>
        <v>8.1788573629907546</v>
      </c>
      <c r="BS77" s="134">
        <f t="shared" si="94"/>
        <v>0</v>
      </c>
      <c r="BT77" s="134">
        <f t="shared" si="95"/>
        <v>0</v>
      </c>
      <c r="BU77" s="134">
        <f t="shared" si="96"/>
        <v>20.638793045692079</v>
      </c>
      <c r="BV77" s="134">
        <f t="shared" si="97"/>
        <v>202.00999933002811</v>
      </c>
      <c r="BW77" s="134">
        <f t="shared" si="98"/>
        <v>606.32356291035785</v>
      </c>
      <c r="BX77" s="134">
        <f t="shared" si="99"/>
        <v>0</v>
      </c>
      <c r="BY77" s="134">
        <f t="shared" si="100"/>
        <v>4.1856492027334857</v>
      </c>
      <c r="BZ77" s="134">
        <f t="shared" si="101"/>
        <v>2.443981977756934</v>
      </c>
    </row>
    <row r="78" spans="1:78" x14ac:dyDescent="0.25">
      <c r="A78" s="18" t="s">
        <v>288</v>
      </c>
      <c r="B78" s="21" t="s">
        <v>289</v>
      </c>
      <c r="C78" s="22">
        <f t="shared" si="52"/>
        <v>159</v>
      </c>
      <c r="D78" s="159">
        <f t="shared" si="53"/>
        <v>1272.99</v>
      </c>
      <c r="E78" s="162">
        <v>51645.140000000014</v>
      </c>
      <c r="F78" s="162">
        <v>0</v>
      </c>
      <c r="G78" s="162">
        <v>0</v>
      </c>
      <c r="H78" s="162">
        <v>0</v>
      </c>
      <c r="I78" s="162">
        <v>0</v>
      </c>
      <c r="J78" s="162">
        <v>6058.1</v>
      </c>
      <c r="K78" s="162">
        <v>0</v>
      </c>
      <c r="L78" s="162">
        <v>11166.439999999999</v>
      </c>
      <c r="M78" s="162">
        <v>0</v>
      </c>
      <c r="N78" s="162">
        <v>10389.17</v>
      </c>
      <c r="O78" s="162">
        <v>0</v>
      </c>
      <c r="P78" s="162">
        <v>12793.550000000016</v>
      </c>
      <c r="Q78" s="162">
        <v>7672.09</v>
      </c>
      <c r="R78" s="162">
        <v>14698.380000000003</v>
      </c>
      <c r="S78" s="162">
        <v>0</v>
      </c>
      <c r="T78" s="162">
        <v>5704.58</v>
      </c>
      <c r="U78" s="162">
        <v>0</v>
      </c>
      <c r="V78" s="162">
        <v>0</v>
      </c>
      <c r="W78" s="162">
        <v>12172.070000000002</v>
      </c>
      <c r="X78" s="162">
        <v>108404.21000000002</v>
      </c>
      <c r="Y78" s="162">
        <v>486810.9700000002</v>
      </c>
      <c r="Z78" s="162">
        <v>0</v>
      </c>
      <c r="AA78" s="162">
        <v>1618.99</v>
      </c>
      <c r="AB78" s="162">
        <v>8635.42</v>
      </c>
      <c r="AC78" s="162">
        <f t="shared" si="54"/>
        <v>737769.11000000022</v>
      </c>
      <c r="AD78" s="200">
        <v>255.56836257309931</v>
      </c>
      <c r="AE78" s="134">
        <f t="shared" si="55"/>
        <v>0</v>
      </c>
      <c r="AF78" s="134">
        <f t="shared" si="56"/>
        <v>0</v>
      </c>
      <c r="AG78" s="134">
        <f t="shared" si="57"/>
        <v>0</v>
      </c>
      <c r="AH78" s="134">
        <f t="shared" si="58"/>
        <v>0</v>
      </c>
      <c r="AI78" s="134">
        <f t="shared" si="59"/>
        <v>38.101257861635226</v>
      </c>
      <c r="AJ78" s="134">
        <f t="shared" si="60"/>
        <v>0</v>
      </c>
      <c r="AK78" s="134">
        <f t="shared" si="61"/>
        <v>70.229182389937094</v>
      </c>
      <c r="AL78" s="134">
        <f t="shared" si="62"/>
        <v>0</v>
      </c>
      <c r="AM78" s="134">
        <f t="shared" si="63"/>
        <v>65.340691823899377</v>
      </c>
      <c r="AN78" s="134">
        <f t="shared" si="64"/>
        <v>0</v>
      </c>
      <c r="AO78" s="134">
        <f t="shared" si="65"/>
        <v>80.462578616352303</v>
      </c>
      <c r="AP78" s="134">
        <f t="shared" si="66"/>
        <v>48.252138364779874</v>
      </c>
      <c r="AQ78" s="134">
        <f t="shared" si="67"/>
        <v>92.442641509433983</v>
      </c>
      <c r="AR78" s="134">
        <f t="shared" si="68"/>
        <v>0</v>
      </c>
      <c r="AS78" s="134">
        <f t="shared" si="69"/>
        <v>35.877861635220128</v>
      </c>
      <c r="AT78" s="134">
        <f t="shared" si="70"/>
        <v>0</v>
      </c>
      <c r="AU78" s="134">
        <f t="shared" si="71"/>
        <v>0</v>
      </c>
      <c r="AV78" s="134">
        <f t="shared" si="72"/>
        <v>76.553899371069193</v>
      </c>
      <c r="AW78" s="134">
        <f t="shared" si="73"/>
        <v>681.78748427672974</v>
      </c>
      <c r="AX78" s="134">
        <f t="shared" si="74"/>
        <v>3061.7042138364791</v>
      </c>
      <c r="AY78" s="134">
        <f t="shared" si="75"/>
        <v>0</v>
      </c>
      <c r="AZ78" s="134">
        <f t="shared" si="76"/>
        <v>10.182327044025158</v>
      </c>
      <c r="BA78" s="134">
        <f t="shared" si="77"/>
        <v>54.310817610062891</v>
      </c>
      <c r="BB78" s="2"/>
      <c r="BC78" s="134">
        <f t="shared" si="78"/>
        <v>40.569949488998354</v>
      </c>
      <c r="BD78" s="134">
        <f t="shared" si="79"/>
        <v>0</v>
      </c>
      <c r="BE78" s="134">
        <f t="shared" si="80"/>
        <v>0</v>
      </c>
      <c r="BF78" s="134">
        <f t="shared" si="81"/>
        <v>0</v>
      </c>
      <c r="BG78" s="134">
        <f t="shared" si="82"/>
        <v>0</v>
      </c>
      <c r="BH78" s="134">
        <f t="shared" si="83"/>
        <v>4.7589533303482359</v>
      </c>
      <c r="BI78" s="134">
        <f t="shared" si="84"/>
        <v>0</v>
      </c>
      <c r="BJ78" s="134">
        <f t="shared" si="85"/>
        <v>8.771820674160832</v>
      </c>
      <c r="BK78" s="134">
        <f t="shared" si="86"/>
        <v>0</v>
      </c>
      <c r="BL78" s="134">
        <f t="shared" si="87"/>
        <v>8.1612345737201384</v>
      </c>
      <c r="BM78" s="134">
        <f t="shared" si="88"/>
        <v>0</v>
      </c>
      <c r="BN78" s="134">
        <f t="shared" si="89"/>
        <v>10.050000392776075</v>
      </c>
      <c r="BO78" s="134">
        <f t="shared" si="90"/>
        <v>6.0268266050793802</v>
      </c>
      <c r="BP78" s="134">
        <f t="shared" si="91"/>
        <v>11.546343647632741</v>
      </c>
      <c r="BQ78" s="134">
        <f t="shared" si="92"/>
        <v>0</v>
      </c>
      <c r="BR78" s="134">
        <f t="shared" si="93"/>
        <v>4.4812449430081935</v>
      </c>
      <c r="BS78" s="134">
        <f t="shared" si="94"/>
        <v>0</v>
      </c>
      <c r="BT78" s="134">
        <f t="shared" si="95"/>
        <v>0</v>
      </c>
      <c r="BU78" s="134">
        <f t="shared" si="96"/>
        <v>9.5617954579376132</v>
      </c>
      <c r="BV78" s="134">
        <f t="shared" si="97"/>
        <v>85.157157558189795</v>
      </c>
      <c r="BW78" s="134">
        <f t="shared" si="98"/>
        <v>382.4153921083435</v>
      </c>
      <c r="BX78" s="134">
        <f t="shared" si="99"/>
        <v>0</v>
      </c>
      <c r="BY78" s="134">
        <f t="shared" si="100"/>
        <v>1.2718010353577012</v>
      </c>
      <c r="BZ78" s="134">
        <f t="shared" si="101"/>
        <v>6.7835725339554909</v>
      </c>
    </row>
    <row r="79" spans="1:78" x14ac:dyDescent="0.25">
      <c r="A79" s="18" t="s">
        <v>298</v>
      </c>
      <c r="B79" s="21" t="s">
        <v>299</v>
      </c>
      <c r="C79" s="22">
        <f t="shared" si="52"/>
        <v>253</v>
      </c>
      <c r="D79" s="159">
        <f t="shared" si="53"/>
        <v>1194.98</v>
      </c>
      <c r="E79" s="162">
        <v>58136.939999999995</v>
      </c>
      <c r="F79" s="162">
        <v>8907.7899999999991</v>
      </c>
      <c r="G79" s="162">
        <v>0</v>
      </c>
      <c r="H79" s="162">
        <v>0</v>
      </c>
      <c r="I79" s="162">
        <v>0</v>
      </c>
      <c r="J79" s="162">
        <v>0</v>
      </c>
      <c r="K79" s="162">
        <v>0</v>
      </c>
      <c r="L79" s="162">
        <v>12933.090000000002</v>
      </c>
      <c r="M79" s="162">
        <v>1945.95</v>
      </c>
      <c r="N79" s="162">
        <v>7725.0000000000018</v>
      </c>
      <c r="O79" s="162">
        <v>0</v>
      </c>
      <c r="P79" s="162">
        <v>17706.569999999996</v>
      </c>
      <c r="Q79" s="162">
        <v>16439.849999999999</v>
      </c>
      <c r="R79" s="162">
        <v>21018.170000000006</v>
      </c>
      <c r="S79" s="162">
        <v>0</v>
      </c>
      <c r="T79" s="162">
        <v>6852.59</v>
      </c>
      <c r="U79" s="162">
        <v>0</v>
      </c>
      <c r="V79" s="162">
        <v>0</v>
      </c>
      <c r="W79" s="162">
        <v>3696.09</v>
      </c>
      <c r="X79" s="162">
        <v>214154.31999999998</v>
      </c>
      <c r="Y79" s="162">
        <v>645517.33999999973</v>
      </c>
      <c r="Z79" s="162">
        <v>0</v>
      </c>
      <c r="AA79" s="162">
        <v>6655.34</v>
      </c>
      <c r="AB79" s="162">
        <v>4185.55</v>
      </c>
      <c r="AC79" s="162">
        <f t="shared" si="54"/>
        <v>1025874.5899999997</v>
      </c>
      <c r="AD79" s="200">
        <v>191.39705882352936</v>
      </c>
      <c r="AE79" s="134">
        <f t="shared" si="55"/>
        <v>35.208656126482211</v>
      </c>
      <c r="AF79" s="134">
        <f t="shared" si="56"/>
        <v>0</v>
      </c>
      <c r="AG79" s="134">
        <f t="shared" si="57"/>
        <v>0</v>
      </c>
      <c r="AH79" s="134">
        <f t="shared" si="58"/>
        <v>0</v>
      </c>
      <c r="AI79" s="134">
        <f t="shared" si="59"/>
        <v>0</v>
      </c>
      <c r="AJ79" s="134">
        <f t="shared" si="60"/>
        <v>0</v>
      </c>
      <c r="AK79" s="134">
        <f t="shared" si="61"/>
        <v>51.118932806324118</v>
      </c>
      <c r="AL79" s="134">
        <f t="shared" si="62"/>
        <v>7.6915019762845853</v>
      </c>
      <c r="AM79" s="134">
        <f t="shared" si="63"/>
        <v>30.533596837944671</v>
      </c>
      <c r="AN79" s="134">
        <f t="shared" si="64"/>
        <v>0</v>
      </c>
      <c r="AO79" s="134">
        <f t="shared" si="65"/>
        <v>69.986442687747015</v>
      </c>
      <c r="AP79" s="134">
        <f t="shared" si="66"/>
        <v>64.979644268774692</v>
      </c>
      <c r="AQ79" s="134">
        <f t="shared" si="67"/>
        <v>83.07577075098817</v>
      </c>
      <c r="AR79" s="134">
        <f t="shared" si="68"/>
        <v>0</v>
      </c>
      <c r="AS79" s="134">
        <f t="shared" si="69"/>
        <v>27.085335968379447</v>
      </c>
      <c r="AT79" s="134">
        <f t="shared" si="70"/>
        <v>0</v>
      </c>
      <c r="AU79" s="134">
        <f t="shared" si="71"/>
        <v>0</v>
      </c>
      <c r="AV79" s="134">
        <f t="shared" si="72"/>
        <v>14.60905138339921</v>
      </c>
      <c r="AW79" s="134">
        <f t="shared" si="73"/>
        <v>846.4597628458497</v>
      </c>
      <c r="AX79" s="134">
        <f t="shared" si="74"/>
        <v>2551.4519367588923</v>
      </c>
      <c r="AY79" s="134">
        <f t="shared" si="75"/>
        <v>0</v>
      </c>
      <c r="AZ79" s="134">
        <f t="shared" si="76"/>
        <v>26.305691699604743</v>
      </c>
      <c r="BA79" s="134">
        <f t="shared" si="77"/>
        <v>16.543675889328064</v>
      </c>
      <c r="BB79" s="2"/>
      <c r="BC79" s="134">
        <f t="shared" si="78"/>
        <v>48.650973238045822</v>
      </c>
      <c r="BD79" s="134">
        <f t="shared" si="79"/>
        <v>7.4543423320892392</v>
      </c>
      <c r="BE79" s="134">
        <f t="shared" si="80"/>
        <v>0</v>
      </c>
      <c r="BF79" s="134">
        <f t="shared" si="81"/>
        <v>0</v>
      </c>
      <c r="BG79" s="134">
        <f t="shared" si="82"/>
        <v>0</v>
      </c>
      <c r="BH79" s="134">
        <f t="shared" si="83"/>
        <v>0</v>
      </c>
      <c r="BI79" s="134">
        <f t="shared" si="84"/>
        <v>0</v>
      </c>
      <c r="BJ79" s="134">
        <f t="shared" si="85"/>
        <v>10.822850591641702</v>
      </c>
      <c r="BK79" s="134">
        <f t="shared" si="86"/>
        <v>1.6284372960216908</v>
      </c>
      <c r="BL79" s="134">
        <f t="shared" si="87"/>
        <v>6.4645433396374852</v>
      </c>
      <c r="BM79" s="134">
        <f t="shared" si="88"/>
        <v>0</v>
      </c>
      <c r="BN79" s="134">
        <f t="shared" si="89"/>
        <v>14.817461380106776</v>
      </c>
      <c r="BO79" s="134">
        <f t="shared" si="90"/>
        <v>13.757426902542301</v>
      </c>
      <c r="BP79" s="134">
        <f t="shared" si="91"/>
        <v>17.588721150144778</v>
      </c>
      <c r="BQ79" s="134">
        <f t="shared" si="92"/>
        <v>0</v>
      </c>
      <c r="BR79" s="134">
        <f t="shared" si="93"/>
        <v>5.7344809118144235</v>
      </c>
      <c r="BS79" s="134">
        <f t="shared" si="94"/>
        <v>0</v>
      </c>
      <c r="BT79" s="134">
        <f t="shared" si="95"/>
        <v>0</v>
      </c>
      <c r="BU79" s="134">
        <f t="shared" si="96"/>
        <v>3.0930141090227452</v>
      </c>
      <c r="BV79" s="134">
        <f t="shared" si="97"/>
        <v>179.21163534117724</v>
      </c>
      <c r="BW79" s="134">
        <f t="shared" si="98"/>
        <v>540.1909153291266</v>
      </c>
      <c r="BX79" s="134">
        <f t="shared" si="99"/>
        <v>0</v>
      </c>
      <c r="BY79" s="134">
        <f t="shared" si="100"/>
        <v>5.5694153877052335</v>
      </c>
      <c r="BZ79" s="134">
        <f t="shared" si="101"/>
        <v>3.5026109223585333</v>
      </c>
    </row>
    <row r="80" spans="1:78" x14ac:dyDescent="0.25">
      <c r="A80" s="18" t="s">
        <v>306</v>
      </c>
      <c r="B80" s="21" t="s">
        <v>307</v>
      </c>
      <c r="C80" s="22">
        <f t="shared" si="52"/>
        <v>171</v>
      </c>
      <c r="D80" s="159">
        <f t="shared" si="53"/>
        <v>1139.03</v>
      </c>
      <c r="E80" s="162">
        <v>33102.729999999996</v>
      </c>
      <c r="F80" s="162">
        <v>33370.03</v>
      </c>
      <c r="G80" s="162">
        <v>0</v>
      </c>
      <c r="H80" s="162">
        <v>20129.879999999997</v>
      </c>
      <c r="I80" s="162">
        <v>0</v>
      </c>
      <c r="J80" s="162">
        <v>0</v>
      </c>
      <c r="K80" s="162">
        <v>0</v>
      </c>
      <c r="L80" s="162">
        <v>13831.009999999998</v>
      </c>
      <c r="M80" s="162">
        <v>0</v>
      </c>
      <c r="N80" s="162">
        <v>17974.149999999998</v>
      </c>
      <c r="O80" s="162">
        <v>0</v>
      </c>
      <c r="P80" s="162">
        <v>10928.349999999999</v>
      </c>
      <c r="Q80" s="162">
        <v>29399.32</v>
      </c>
      <c r="R80" s="162">
        <v>21350.25</v>
      </c>
      <c r="S80" s="162">
        <v>0</v>
      </c>
      <c r="T80" s="162">
        <v>4699.63</v>
      </c>
      <c r="U80" s="162">
        <v>0</v>
      </c>
      <c r="V80" s="162">
        <v>0</v>
      </c>
      <c r="W80" s="162">
        <v>26226.079999999987</v>
      </c>
      <c r="X80" s="162">
        <v>180429.55000000002</v>
      </c>
      <c r="Y80" s="162">
        <v>449844.35000000015</v>
      </c>
      <c r="Z80" s="162">
        <v>0</v>
      </c>
      <c r="AA80" s="162">
        <v>3752.6899999999996</v>
      </c>
      <c r="AB80" s="162">
        <v>3021.1500000000005</v>
      </c>
      <c r="AC80" s="162">
        <f t="shared" si="54"/>
        <v>848059.17</v>
      </c>
      <c r="AD80" s="200">
        <v>190.91256410256423</v>
      </c>
      <c r="AE80" s="134">
        <f t="shared" si="55"/>
        <v>195.14637426900583</v>
      </c>
      <c r="AF80" s="134">
        <f t="shared" si="56"/>
        <v>0</v>
      </c>
      <c r="AG80" s="134">
        <f t="shared" si="57"/>
        <v>117.71859649122806</v>
      </c>
      <c r="AH80" s="134">
        <f t="shared" si="58"/>
        <v>0</v>
      </c>
      <c r="AI80" s="134">
        <f t="shared" si="59"/>
        <v>0</v>
      </c>
      <c r="AJ80" s="134">
        <f t="shared" si="60"/>
        <v>0</v>
      </c>
      <c r="AK80" s="134">
        <f t="shared" si="61"/>
        <v>80.883099415204669</v>
      </c>
      <c r="AL80" s="134">
        <f t="shared" si="62"/>
        <v>0</v>
      </c>
      <c r="AM80" s="134">
        <f t="shared" si="63"/>
        <v>105.11198830409356</v>
      </c>
      <c r="AN80" s="134">
        <f t="shared" si="64"/>
        <v>0</v>
      </c>
      <c r="AO80" s="134">
        <f t="shared" si="65"/>
        <v>63.908479532163732</v>
      </c>
      <c r="AP80" s="134">
        <f t="shared" si="66"/>
        <v>171.92584795321636</v>
      </c>
      <c r="AQ80" s="134">
        <f t="shared" si="67"/>
        <v>124.85526315789474</v>
      </c>
      <c r="AR80" s="134">
        <f t="shared" si="68"/>
        <v>0</v>
      </c>
      <c r="AS80" s="134">
        <f t="shared" si="69"/>
        <v>27.483216374269006</v>
      </c>
      <c r="AT80" s="134">
        <f t="shared" si="70"/>
        <v>0</v>
      </c>
      <c r="AU80" s="134">
        <f t="shared" si="71"/>
        <v>0</v>
      </c>
      <c r="AV80" s="134">
        <f t="shared" si="72"/>
        <v>153.36888888888882</v>
      </c>
      <c r="AW80" s="134">
        <f t="shared" si="73"/>
        <v>1055.1435672514622</v>
      </c>
      <c r="AX80" s="134">
        <f t="shared" si="74"/>
        <v>2630.6687134502931</v>
      </c>
      <c r="AY80" s="134">
        <f t="shared" si="75"/>
        <v>0</v>
      </c>
      <c r="AZ80" s="134">
        <f t="shared" si="76"/>
        <v>21.945555555555554</v>
      </c>
      <c r="BA80" s="134">
        <f t="shared" si="77"/>
        <v>17.667543859649125</v>
      </c>
      <c r="BB80" s="2"/>
      <c r="BC80" s="134">
        <f t="shared" si="78"/>
        <v>29.062210828511976</v>
      </c>
      <c r="BD80" s="134">
        <f t="shared" si="79"/>
        <v>29.296884190934392</v>
      </c>
      <c r="BE80" s="134">
        <f t="shared" si="80"/>
        <v>0</v>
      </c>
      <c r="BF80" s="134">
        <f t="shared" si="81"/>
        <v>17.672826879011087</v>
      </c>
      <c r="BG80" s="134">
        <f t="shared" si="82"/>
        <v>0</v>
      </c>
      <c r="BH80" s="134">
        <f t="shared" si="83"/>
        <v>0</v>
      </c>
      <c r="BI80" s="134">
        <f t="shared" si="84"/>
        <v>0</v>
      </c>
      <c r="BJ80" s="134">
        <f t="shared" si="85"/>
        <v>12.142796941257034</v>
      </c>
      <c r="BK80" s="134">
        <f t="shared" si="86"/>
        <v>0</v>
      </c>
      <c r="BL80" s="134">
        <f t="shared" si="87"/>
        <v>15.780225279404403</v>
      </c>
      <c r="BM80" s="134">
        <f t="shared" si="88"/>
        <v>0</v>
      </c>
      <c r="BN80" s="134">
        <f t="shared" si="89"/>
        <v>9.5944356162699833</v>
      </c>
      <c r="BO80" s="134">
        <f t="shared" si="90"/>
        <v>25.81083904725951</v>
      </c>
      <c r="BP80" s="134">
        <f t="shared" si="91"/>
        <v>18.744238518739628</v>
      </c>
      <c r="BQ80" s="134">
        <f t="shared" si="92"/>
        <v>0</v>
      </c>
      <c r="BR80" s="134">
        <f t="shared" si="93"/>
        <v>4.1259931696267875</v>
      </c>
      <c r="BS80" s="134">
        <f t="shared" si="94"/>
        <v>0</v>
      </c>
      <c r="BT80" s="134">
        <f t="shared" si="95"/>
        <v>0</v>
      </c>
      <c r="BU80" s="134">
        <f t="shared" si="96"/>
        <v>23.024924716644854</v>
      </c>
      <c r="BV80" s="134">
        <f t="shared" si="97"/>
        <v>158.40631941213138</v>
      </c>
      <c r="BW80" s="134">
        <f t="shared" si="98"/>
        <v>394.93634934988557</v>
      </c>
      <c r="BX80" s="134">
        <f t="shared" si="99"/>
        <v>0</v>
      </c>
      <c r="BY80" s="134">
        <f t="shared" si="100"/>
        <v>3.2946366645303455</v>
      </c>
      <c r="BZ80" s="134">
        <f t="shared" si="101"/>
        <v>2.6523884357742999</v>
      </c>
    </row>
    <row r="81" spans="1:78" x14ac:dyDescent="0.25">
      <c r="A81" s="18" t="s">
        <v>349</v>
      </c>
      <c r="B81" s="21" t="s">
        <v>350</v>
      </c>
      <c r="C81" s="22">
        <f t="shared" si="52"/>
        <v>192</v>
      </c>
      <c r="D81" s="159">
        <f t="shared" si="53"/>
        <v>1291.1500000000001</v>
      </c>
      <c r="E81" s="162">
        <v>81043.570000000007</v>
      </c>
      <c r="F81" s="162">
        <v>32848.85</v>
      </c>
      <c r="G81" s="162">
        <v>0</v>
      </c>
      <c r="H81" s="162">
        <v>27701.279999999995</v>
      </c>
      <c r="I81" s="162">
        <v>0</v>
      </c>
      <c r="J81" s="162">
        <v>29320.610000000022</v>
      </c>
      <c r="K81" s="162">
        <v>0</v>
      </c>
      <c r="L81" s="162">
        <v>9029.2900000000009</v>
      </c>
      <c r="M81" s="162">
        <v>0</v>
      </c>
      <c r="N81" s="162">
        <v>25541.549999999996</v>
      </c>
      <c r="O81" s="162">
        <v>0</v>
      </c>
      <c r="P81" s="162">
        <v>67280.27</v>
      </c>
      <c r="Q81" s="162">
        <v>18384.169999999998</v>
      </c>
      <c r="R81" s="162">
        <v>42484.390000000007</v>
      </c>
      <c r="S81" s="162">
        <v>0</v>
      </c>
      <c r="T81" s="162">
        <v>13788.180000000002</v>
      </c>
      <c r="U81" s="162">
        <v>0</v>
      </c>
      <c r="V81" s="162">
        <v>0</v>
      </c>
      <c r="W81" s="162">
        <v>41823.939999999988</v>
      </c>
      <c r="X81" s="162">
        <v>185036.01999999996</v>
      </c>
      <c r="Y81" s="162">
        <v>591113.39</v>
      </c>
      <c r="Z81" s="162">
        <v>1629.1200000000003</v>
      </c>
      <c r="AA81" s="162">
        <v>7326.2000000000007</v>
      </c>
      <c r="AB81" s="162">
        <v>8001.38</v>
      </c>
      <c r="AC81" s="162">
        <f t="shared" si="54"/>
        <v>1182352.21</v>
      </c>
      <c r="AD81" s="200">
        <v>356.5328292682928</v>
      </c>
      <c r="AE81" s="134">
        <f t="shared" si="55"/>
        <v>171.08776041666667</v>
      </c>
      <c r="AF81" s="134">
        <f t="shared" si="56"/>
        <v>0</v>
      </c>
      <c r="AG81" s="134">
        <f t="shared" si="57"/>
        <v>144.27749999999997</v>
      </c>
      <c r="AH81" s="134">
        <f t="shared" si="58"/>
        <v>0</v>
      </c>
      <c r="AI81" s="134">
        <f t="shared" si="59"/>
        <v>152.71151041666678</v>
      </c>
      <c r="AJ81" s="134">
        <f t="shared" si="60"/>
        <v>0</v>
      </c>
      <c r="AK81" s="134">
        <f t="shared" si="61"/>
        <v>47.02755208333334</v>
      </c>
      <c r="AL81" s="134">
        <f t="shared" si="62"/>
        <v>0</v>
      </c>
      <c r="AM81" s="134">
        <f t="shared" si="63"/>
        <v>133.02890624999998</v>
      </c>
      <c r="AN81" s="134">
        <f t="shared" si="64"/>
        <v>0</v>
      </c>
      <c r="AO81" s="134">
        <f t="shared" si="65"/>
        <v>350.41807291666669</v>
      </c>
      <c r="AP81" s="134">
        <f t="shared" si="66"/>
        <v>95.750885416666662</v>
      </c>
      <c r="AQ81" s="134">
        <f t="shared" si="67"/>
        <v>221.27286458333336</v>
      </c>
      <c r="AR81" s="134">
        <f t="shared" si="68"/>
        <v>0</v>
      </c>
      <c r="AS81" s="134">
        <f t="shared" si="69"/>
        <v>71.813437500000006</v>
      </c>
      <c r="AT81" s="134">
        <f t="shared" si="70"/>
        <v>0</v>
      </c>
      <c r="AU81" s="134">
        <f t="shared" si="71"/>
        <v>0</v>
      </c>
      <c r="AV81" s="134">
        <f t="shared" si="72"/>
        <v>217.83302083333328</v>
      </c>
      <c r="AW81" s="134">
        <f t="shared" si="73"/>
        <v>963.72927083333309</v>
      </c>
      <c r="AX81" s="134">
        <f t="shared" si="74"/>
        <v>3078.7155729166666</v>
      </c>
      <c r="AY81" s="134">
        <f t="shared" si="75"/>
        <v>8.4850000000000012</v>
      </c>
      <c r="AZ81" s="134">
        <f t="shared" si="76"/>
        <v>38.157291666666673</v>
      </c>
      <c r="BA81" s="134">
        <f t="shared" si="77"/>
        <v>41.673854166666665</v>
      </c>
      <c r="BB81" s="2"/>
      <c r="BC81" s="134">
        <f t="shared" si="78"/>
        <v>62.768516438833601</v>
      </c>
      <c r="BD81" s="134">
        <f t="shared" si="79"/>
        <v>25.441544359679352</v>
      </c>
      <c r="BE81" s="134">
        <f t="shared" si="80"/>
        <v>0</v>
      </c>
      <c r="BF81" s="134">
        <f t="shared" si="81"/>
        <v>21.454734151725201</v>
      </c>
      <c r="BG81" s="134">
        <f t="shared" si="82"/>
        <v>0</v>
      </c>
      <c r="BH81" s="134">
        <f t="shared" si="83"/>
        <v>22.708910661038626</v>
      </c>
      <c r="BI81" s="134">
        <f t="shared" si="84"/>
        <v>0</v>
      </c>
      <c r="BJ81" s="134">
        <f t="shared" si="85"/>
        <v>6.9932153506563921</v>
      </c>
      <c r="BK81" s="134">
        <f t="shared" si="86"/>
        <v>0</v>
      </c>
      <c r="BL81" s="134">
        <f t="shared" si="87"/>
        <v>19.782016032219335</v>
      </c>
      <c r="BM81" s="134">
        <f t="shared" si="88"/>
        <v>0</v>
      </c>
      <c r="BN81" s="134">
        <f t="shared" si="89"/>
        <v>52.108794485536151</v>
      </c>
      <c r="BO81" s="134">
        <f t="shared" si="90"/>
        <v>14.23860124695039</v>
      </c>
      <c r="BP81" s="134">
        <f t="shared" si="91"/>
        <v>32.904302366107736</v>
      </c>
      <c r="BQ81" s="134">
        <f t="shared" si="92"/>
        <v>0</v>
      </c>
      <c r="BR81" s="134">
        <f t="shared" si="93"/>
        <v>10.678991596638657</v>
      </c>
      <c r="BS81" s="134">
        <f t="shared" si="94"/>
        <v>0</v>
      </c>
      <c r="BT81" s="134">
        <f t="shared" si="95"/>
        <v>0</v>
      </c>
      <c r="BU81" s="134">
        <f t="shared" si="96"/>
        <v>32.392781628780533</v>
      </c>
      <c r="BV81" s="134">
        <f t="shared" si="97"/>
        <v>143.31101731014982</v>
      </c>
      <c r="BW81" s="134">
        <f t="shared" si="98"/>
        <v>457.81930062347516</v>
      </c>
      <c r="BX81" s="134">
        <f t="shared" si="99"/>
        <v>1.2617588971072302</v>
      </c>
      <c r="BY81" s="134">
        <f t="shared" si="100"/>
        <v>5.6741664407698567</v>
      </c>
      <c r="BZ81" s="134">
        <f t="shared" si="101"/>
        <v>6.197095612438523</v>
      </c>
    </row>
    <row r="82" spans="1:78" x14ac:dyDescent="0.25">
      <c r="A82" s="18" t="s">
        <v>387</v>
      </c>
      <c r="B82" s="21" t="s">
        <v>388</v>
      </c>
      <c r="C82" s="22">
        <f t="shared" si="52"/>
        <v>181</v>
      </c>
      <c r="D82" s="159">
        <f t="shared" si="53"/>
        <v>1071.7</v>
      </c>
      <c r="E82" s="162">
        <v>82877.359999999986</v>
      </c>
      <c r="F82" s="162">
        <v>0</v>
      </c>
      <c r="G82" s="162">
        <v>0</v>
      </c>
      <c r="H82" s="162">
        <v>16742.979999999996</v>
      </c>
      <c r="I82" s="162">
        <v>0</v>
      </c>
      <c r="J82" s="162">
        <v>20498.529999999995</v>
      </c>
      <c r="K82" s="162">
        <v>0</v>
      </c>
      <c r="L82" s="162">
        <v>12911.86</v>
      </c>
      <c r="M82" s="162">
        <v>0</v>
      </c>
      <c r="N82" s="162">
        <v>6357.77</v>
      </c>
      <c r="O82" s="162">
        <v>0</v>
      </c>
      <c r="P82" s="162">
        <v>8851.9000000000015</v>
      </c>
      <c r="Q82" s="162">
        <v>13279.68</v>
      </c>
      <c r="R82" s="162">
        <v>20375.220000000005</v>
      </c>
      <c r="S82" s="162">
        <v>0</v>
      </c>
      <c r="T82" s="162">
        <v>13208.05</v>
      </c>
      <c r="U82" s="162">
        <v>0</v>
      </c>
      <c r="V82" s="162">
        <v>0</v>
      </c>
      <c r="W82" s="162">
        <v>31806.290000000008</v>
      </c>
      <c r="X82" s="162">
        <v>268027.59000000003</v>
      </c>
      <c r="Y82" s="162">
        <v>468252.95000000019</v>
      </c>
      <c r="Z82" s="162">
        <v>0</v>
      </c>
      <c r="AA82" s="162">
        <v>5740</v>
      </c>
      <c r="AB82" s="162">
        <v>7831.1600000000008</v>
      </c>
      <c r="AC82" s="162">
        <f t="shared" si="54"/>
        <v>976761.3400000002</v>
      </c>
      <c r="AD82" s="200">
        <v>432.62617486338786</v>
      </c>
      <c r="AE82" s="134">
        <f t="shared" si="55"/>
        <v>0</v>
      </c>
      <c r="AF82" s="134">
        <f t="shared" si="56"/>
        <v>0</v>
      </c>
      <c r="AG82" s="134">
        <f t="shared" si="57"/>
        <v>92.502651933701628</v>
      </c>
      <c r="AH82" s="134">
        <f t="shared" si="58"/>
        <v>0</v>
      </c>
      <c r="AI82" s="134">
        <f t="shared" si="59"/>
        <v>113.25154696132594</v>
      </c>
      <c r="AJ82" s="134">
        <f t="shared" si="60"/>
        <v>0</v>
      </c>
      <c r="AK82" s="134">
        <f t="shared" si="61"/>
        <v>71.336243093922661</v>
      </c>
      <c r="AL82" s="134">
        <f t="shared" si="62"/>
        <v>0</v>
      </c>
      <c r="AM82" s="134">
        <f t="shared" si="63"/>
        <v>35.125801104972375</v>
      </c>
      <c r="AN82" s="134">
        <f t="shared" si="64"/>
        <v>0</v>
      </c>
      <c r="AO82" s="134">
        <f t="shared" si="65"/>
        <v>48.905524861878462</v>
      </c>
      <c r="AP82" s="134">
        <f t="shared" si="66"/>
        <v>73.368397790055255</v>
      </c>
      <c r="AQ82" s="134">
        <f t="shared" si="67"/>
        <v>112.57027624309394</v>
      </c>
      <c r="AR82" s="134">
        <f t="shared" si="68"/>
        <v>0</v>
      </c>
      <c r="AS82" s="134">
        <f t="shared" si="69"/>
        <v>72.972651933701655</v>
      </c>
      <c r="AT82" s="134">
        <f t="shared" si="70"/>
        <v>0</v>
      </c>
      <c r="AU82" s="134">
        <f t="shared" si="71"/>
        <v>0</v>
      </c>
      <c r="AV82" s="134">
        <f t="shared" si="72"/>
        <v>175.72535911602213</v>
      </c>
      <c r="AW82" s="134">
        <f t="shared" si="73"/>
        <v>1480.8154143646411</v>
      </c>
      <c r="AX82" s="134">
        <f t="shared" si="74"/>
        <v>2587.0328729281778</v>
      </c>
      <c r="AY82" s="134">
        <f t="shared" si="75"/>
        <v>0</v>
      </c>
      <c r="AZ82" s="134">
        <f t="shared" si="76"/>
        <v>31.712707182320443</v>
      </c>
      <c r="BA82" s="134">
        <f t="shared" si="77"/>
        <v>43.266077348066304</v>
      </c>
      <c r="BB82" s="2"/>
      <c r="BC82" s="134">
        <f t="shared" si="78"/>
        <v>77.332611738359603</v>
      </c>
      <c r="BD82" s="134">
        <f t="shared" si="79"/>
        <v>0</v>
      </c>
      <c r="BE82" s="134">
        <f t="shared" si="80"/>
        <v>0</v>
      </c>
      <c r="BF82" s="134">
        <f t="shared" si="81"/>
        <v>15.622823551366983</v>
      </c>
      <c r="BG82" s="134">
        <f t="shared" si="82"/>
        <v>0</v>
      </c>
      <c r="BH82" s="134">
        <f t="shared" si="83"/>
        <v>19.127115797331339</v>
      </c>
      <c r="BI82" s="134">
        <f t="shared" si="84"/>
        <v>0</v>
      </c>
      <c r="BJ82" s="134">
        <f t="shared" si="85"/>
        <v>12.048017168983858</v>
      </c>
      <c r="BK82" s="134">
        <f t="shared" si="86"/>
        <v>0</v>
      </c>
      <c r="BL82" s="134">
        <f t="shared" si="87"/>
        <v>5.9324157880003732</v>
      </c>
      <c r="BM82" s="134">
        <f t="shared" si="88"/>
        <v>0</v>
      </c>
      <c r="BN82" s="134">
        <f t="shared" si="89"/>
        <v>8.2596808808435203</v>
      </c>
      <c r="BO82" s="134">
        <f t="shared" si="90"/>
        <v>12.391228888681534</v>
      </c>
      <c r="BP82" s="134">
        <f t="shared" si="91"/>
        <v>19.012055612578152</v>
      </c>
      <c r="BQ82" s="134">
        <f t="shared" si="92"/>
        <v>0</v>
      </c>
      <c r="BR82" s="134">
        <f t="shared" si="93"/>
        <v>12.324391154240924</v>
      </c>
      <c r="BS82" s="134">
        <f t="shared" si="94"/>
        <v>0</v>
      </c>
      <c r="BT82" s="134">
        <f t="shared" si="95"/>
        <v>0</v>
      </c>
      <c r="BU82" s="134">
        <f t="shared" si="96"/>
        <v>29.678352150788474</v>
      </c>
      <c r="BV82" s="134">
        <f t="shared" si="97"/>
        <v>250.09572641597464</v>
      </c>
      <c r="BW82" s="134">
        <f t="shared" si="98"/>
        <v>436.92539889894573</v>
      </c>
      <c r="BX82" s="134">
        <f t="shared" si="99"/>
        <v>0</v>
      </c>
      <c r="BY82" s="134">
        <f t="shared" si="100"/>
        <v>5.3559764859568908</v>
      </c>
      <c r="BZ82" s="134">
        <f t="shared" si="101"/>
        <v>7.3072315013529909</v>
      </c>
    </row>
    <row r="83" spans="1:78" x14ac:dyDescent="0.25">
      <c r="A83" s="18" t="s">
        <v>441</v>
      </c>
      <c r="B83" s="21" t="s">
        <v>442</v>
      </c>
      <c r="C83" s="22">
        <f t="shared" si="52"/>
        <v>320</v>
      </c>
      <c r="D83" s="159">
        <f t="shared" si="53"/>
        <v>1491.1100000000001</v>
      </c>
      <c r="E83" s="162">
        <v>90600.89999999998</v>
      </c>
      <c r="F83" s="162">
        <v>30501.859999999997</v>
      </c>
      <c r="G83" s="162">
        <v>0</v>
      </c>
      <c r="H83" s="162">
        <v>29335.4</v>
      </c>
      <c r="I83" s="162">
        <v>0</v>
      </c>
      <c r="J83" s="162">
        <v>0</v>
      </c>
      <c r="K83" s="162">
        <v>0</v>
      </c>
      <c r="L83" s="162">
        <v>11866.27</v>
      </c>
      <c r="M83" s="162">
        <v>0</v>
      </c>
      <c r="N83" s="162">
        <v>10700.01</v>
      </c>
      <c r="O83" s="162">
        <v>0</v>
      </c>
      <c r="P83" s="162">
        <v>22362.33000000002</v>
      </c>
      <c r="Q83" s="162">
        <v>27780.780000000002</v>
      </c>
      <c r="R83" s="162">
        <v>29790.19</v>
      </c>
      <c r="S83" s="162">
        <v>0</v>
      </c>
      <c r="T83" s="162">
        <v>12186.270000000002</v>
      </c>
      <c r="U83" s="162">
        <v>0</v>
      </c>
      <c r="V83" s="162">
        <v>0</v>
      </c>
      <c r="W83" s="162">
        <v>45467.520000000011</v>
      </c>
      <c r="X83" s="162">
        <v>348430.31999999989</v>
      </c>
      <c r="Y83" s="162">
        <v>847836.54</v>
      </c>
      <c r="Z83" s="162">
        <v>0</v>
      </c>
      <c r="AA83" s="162">
        <v>8782.9</v>
      </c>
      <c r="AB83" s="162">
        <v>3948.2999999999997</v>
      </c>
      <c r="AC83" s="162">
        <f t="shared" si="54"/>
        <v>1519589.5899999999</v>
      </c>
      <c r="AD83" s="200">
        <v>202.2537261146496</v>
      </c>
      <c r="AE83" s="134">
        <f t="shared" si="55"/>
        <v>95.31831249999999</v>
      </c>
      <c r="AF83" s="134">
        <f t="shared" si="56"/>
        <v>0</v>
      </c>
      <c r="AG83" s="134">
        <f t="shared" si="57"/>
        <v>91.673124999999999</v>
      </c>
      <c r="AH83" s="134">
        <f t="shared" si="58"/>
        <v>0</v>
      </c>
      <c r="AI83" s="134">
        <f t="shared" si="59"/>
        <v>0</v>
      </c>
      <c r="AJ83" s="134">
        <f t="shared" si="60"/>
        <v>0</v>
      </c>
      <c r="AK83" s="134">
        <f t="shared" si="61"/>
        <v>37.082093749999999</v>
      </c>
      <c r="AL83" s="134">
        <f t="shared" si="62"/>
        <v>0</v>
      </c>
      <c r="AM83" s="134">
        <f t="shared" si="63"/>
        <v>33.437531249999999</v>
      </c>
      <c r="AN83" s="134">
        <f t="shared" si="64"/>
        <v>0</v>
      </c>
      <c r="AO83" s="134">
        <f t="shared" si="65"/>
        <v>69.882281250000062</v>
      </c>
      <c r="AP83" s="134">
        <f t="shared" si="66"/>
        <v>86.814937500000013</v>
      </c>
      <c r="AQ83" s="134">
        <f t="shared" si="67"/>
        <v>93.094343749999993</v>
      </c>
      <c r="AR83" s="134">
        <f t="shared" si="68"/>
        <v>0</v>
      </c>
      <c r="AS83" s="134">
        <f t="shared" si="69"/>
        <v>38.082093750000006</v>
      </c>
      <c r="AT83" s="134">
        <f t="shared" si="70"/>
        <v>0</v>
      </c>
      <c r="AU83" s="134">
        <f t="shared" si="71"/>
        <v>0</v>
      </c>
      <c r="AV83" s="134">
        <f t="shared" si="72"/>
        <v>142.08600000000004</v>
      </c>
      <c r="AW83" s="134">
        <f t="shared" si="73"/>
        <v>1088.8447499999997</v>
      </c>
      <c r="AX83" s="134">
        <f t="shared" si="74"/>
        <v>2649.4891875000003</v>
      </c>
      <c r="AY83" s="134">
        <f t="shared" si="75"/>
        <v>0</v>
      </c>
      <c r="AZ83" s="134">
        <f t="shared" si="76"/>
        <v>27.446562499999999</v>
      </c>
      <c r="BA83" s="134">
        <f t="shared" si="77"/>
        <v>12.3384375</v>
      </c>
      <c r="BB83" s="2"/>
      <c r="BC83" s="134">
        <f t="shared" si="78"/>
        <v>60.760708465505544</v>
      </c>
      <c r="BD83" s="134">
        <f t="shared" si="79"/>
        <v>20.45580808927577</v>
      </c>
      <c r="BE83" s="134">
        <f t="shared" si="80"/>
        <v>0</v>
      </c>
      <c r="BF83" s="134">
        <f t="shared" si="81"/>
        <v>19.673531798458864</v>
      </c>
      <c r="BG83" s="134">
        <f t="shared" si="82"/>
        <v>0</v>
      </c>
      <c r="BH83" s="134">
        <f t="shared" si="83"/>
        <v>0</v>
      </c>
      <c r="BI83" s="134">
        <f t="shared" si="84"/>
        <v>0</v>
      </c>
      <c r="BJ83" s="134">
        <f t="shared" si="85"/>
        <v>7.9580111460589755</v>
      </c>
      <c r="BK83" s="134">
        <f t="shared" si="86"/>
        <v>0</v>
      </c>
      <c r="BL83" s="134">
        <f t="shared" si="87"/>
        <v>7.1758689835089289</v>
      </c>
      <c r="BM83" s="134">
        <f t="shared" si="88"/>
        <v>0</v>
      </c>
      <c r="BN83" s="134">
        <f t="shared" si="89"/>
        <v>14.997102829435802</v>
      </c>
      <c r="BO83" s="134">
        <f t="shared" si="90"/>
        <v>18.630939367316966</v>
      </c>
      <c r="BP83" s="134">
        <f t="shared" si="91"/>
        <v>19.978532770888798</v>
      </c>
      <c r="BQ83" s="134">
        <f t="shared" si="92"/>
        <v>0</v>
      </c>
      <c r="BR83" s="134">
        <f t="shared" si="93"/>
        <v>8.1726163730375365</v>
      </c>
      <c r="BS83" s="134">
        <f t="shared" si="94"/>
        <v>0</v>
      </c>
      <c r="BT83" s="134">
        <f t="shared" si="95"/>
        <v>0</v>
      </c>
      <c r="BU83" s="134">
        <f t="shared" si="96"/>
        <v>30.492398280475623</v>
      </c>
      <c r="BV83" s="134">
        <f t="shared" si="97"/>
        <v>233.67177471816288</v>
      </c>
      <c r="BW83" s="134">
        <f t="shared" si="98"/>
        <v>568.59422846067696</v>
      </c>
      <c r="BX83" s="134">
        <f t="shared" si="99"/>
        <v>0</v>
      </c>
      <c r="BY83" s="134">
        <f t="shared" si="100"/>
        <v>5.8901757750937218</v>
      </c>
      <c r="BZ83" s="134">
        <f t="shared" si="101"/>
        <v>2.6478931802482708</v>
      </c>
    </row>
    <row r="84" spans="1:78" x14ac:dyDescent="0.25">
      <c r="A84" s="18" t="s">
        <v>449</v>
      </c>
      <c r="B84" s="21" t="s">
        <v>450</v>
      </c>
      <c r="C84" s="22">
        <f t="shared" si="52"/>
        <v>205</v>
      </c>
      <c r="D84" s="159">
        <f t="shared" si="53"/>
        <v>1069.1400000000001</v>
      </c>
      <c r="E84" s="162">
        <v>69570.579999999973</v>
      </c>
      <c r="F84" s="162">
        <v>366.20000000000005</v>
      </c>
      <c r="G84" s="162">
        <v>0</v>
      </c>
      <c r="H84" s="162">
        <v>13973.620000000004</v>
      </c>
      <c r="I84" s="162">
        <v>0</v>
      </c>
      <c r="J84" s="162">
        <v>12039.769999999999</v>
      </c>
      <c r="K84" s="162">
        <v>0</v>
      </c>
      <c r="L84" s="162">
        <v>29550.210000000003</v>
      </c>
      <c r="M84" s="162">
        <v>9950.8099999999977</v>
      </c>
      <c r="N84" s="162">
        <v>11216.420000000004</v>
      </c>
      <c r="O84" s="162">
        <v>0</v>
      </c>
      <c r="P84" s="162">
        <v>23195.78</v>
      </c>
      <c r="Q84" s="162">
        <v>18897.749999999996</v>
      </c>
      <c r="R84" s="162">
        <v>30251.769999999986</v>
      </c>
      <c r="S84" s="162">
        <v>0</v>
      </c>
      <c r="T84" s="162">
        <v>8310.14</v>
      </c>
      <c r="U84" s="162">
        <v>0</v>
      </c>
      <c r="V84" s="162">
        <v>0</v>
      </c>
      <c r="W84" s="162">
        <v>19437.680000000004</v>
      </c>
      <c r="X84" s="162">
        <v>292295.26</v>
      </c>
      <c r="Y84" s="162">
        <v>586193.74999999977</v>
      </c>
      <c r="Z84" s="162">
        <v>0</v>
      </c>
      <c r="AA84" s="162">
        <v>6416.24</v>
      </c>
      <c r="AB84" s="162">
        <v>4328.0300000000007</v>
      </c>
      <c r="AC84" s="162">
        <f t="shared" si="54"/>
        <v>1135994.0099999998</v>
      </c>
      <c r="AD84" s="200">
        <v>277.43190697674413</v>
      </c>
      <c r="AE84" s="134">
        <f t="shared" si="55"/>
        <v>1.7863414634146344</v>
      </c>
      <c r="AF84" s="134">
        <f t="shared" si="56"/>
        <v>0</v>
      </c>
      <c r="AG84" s="134">
        <f t="shared" si="57"/>
        <v>68.164000000000016</v>
      </c>
      <c r="AH84" s="134">
        <f t="shared" si="58"/>
        <v>0</v>
      </c>
      <c r="AI84" s="134">
        <f t="shared" si="59"/>
        <v>58.730585365853649</v>
      </c>
      <c r="AJ84" s="134">
        <f t="shared" si="60"/>
        <v>0</v>
      </c>
      <c r="AK84" s="134">
        <f t="shared" si="61"/>
        <v>144.14736585365856</v>
      </c>
      <c r="AL84" s="134">
        <f t="shared" si="62"/>
        <v>48.540536585365842</v>
      </c>
      <c r="AM84" s="134">
        <f t="shared" si="63"/>
        <v>54.714243902439044</v>
      </c>
      <c r="AN84" s="134">
        <f t="shared" si="64"/>
        <v>0</v>
      </c>
      <c r="AO84" s="134">
        <f t="shared" si="65"/>
        <v>113.15014634146341</v>
      </c>
      <c r="AP84" s="134">
        <f t="shared" si="66"/>
        <v>92.184146341463403</v>
      </c>
      <c r="AQ84" s="134">
        <f t="shared" si="67"/>
        <v>147.56960975609749</v>
      </c>
      <c r="AR84" s="134">
        <f t="shared" si="68"/>
        <v>0</v>
      </c>
      <c r="AS84" s="134">
        <f t="shared" si="69"/>
        <v>40.537268292682924</v>
      </c>
      <c r="AT84" s="134">
        <f t="shared" si="70"/>
        <v>0</v>
      </c>
      <c r="AU84" s="134">
        <f t="shared" si="71"/>
        <v>0</v>
      </c>
      <c r="AV84" s="134">
        <f t="shared" si="72"/>
        <v>94.81795121951221</v>
      </c>
      <c r="AW84" s="134">
        <f t="shared" si="73"/>
        <v>1425.830536585366</v>
      </c>
      <c r="AX84" s="134">
        <f t="shared" si="74"/>
        <v>2859.4817073170721</v>
      </c>
      <c r="AY84" s="134">
        <f t="shared" si="75"/>
        <v>0</v>
      </c>
      <c r="AZ84" s="134">
        <f t="shared" si="76"/>
        <v>31.298731707317071</v>
      </c>
      <c r="BA84" s="134">
        <f t="shared" si="77"/>
        <v>21.112341463414637</v>
      </c>
      <c r="BB84" s="2"/>
      <c r="BC84" s="134">
        <f t="shared" si="78"/>
        <v>65.071534130235491</v>
      </c>
      <c r="BD84" s="134">
        <f t="shared" si="79"/>
        <v>0.34251828572497522</v>
      </c>
      <c r="BE84" s="134">
        <f t="shared" si="80"/>
        <v>0</v>
      </c>
      <c r="BF84" s="134">
        <f t="shared" si="81"/>
        <v>13.069962773818212</v>
      </c>
      <c r="BG84" s="134">
        <f t="shared" si="82"/>
        <v>0</v>
      </c>
      <c r="BH84" s="134">
        <f t="shared" si="83"/>
        <v>11.261172531193294</v>
      </c>
      <c r="BI84" s="134">
        <f t="shared" si="84"/>
        <v>0</v>
      </c>
      <c r="BJ84" s="134">
        <f t="shared" si="85"/>
        <v>27.639233402547841</v>
      </c>
      <c r="BK84" s="134">
        <f t="shared" si="86"/>
        <v>9.3073030660156739</v>
      </c>
      <c r="BL84" s="134">
        <f t="shared" si="87"/>
        <v>10.491067587032571</v>
      </c>
      <c r="BM84" s="134">
        <f t="shared" si="88"/>
        <v>0</v>
      </c>
      <c r="BN84" s="134">
        <f t="shared" si="89"/>
        <v>21.695736760386851</v>
      </c>
      <c r="BO84" s="134">
        <f t="shared" si="90"/>
        <v>17.675655199506139</v>
      </c>
      <c r="BP84" s="134">
        <f t="shared" si="91"/>
        <v>28.295424359765779</v>
      </c>
      <c r="BQ84" s="134">
        <f t="shared" si="92"/>
        <v>0</v>
      </c>
      <c r="BR84" s="134">
        <f t="shared" si="93"/>
        <v>7.772733224834913</v>
      </c>
      <c r="BS84" s="134">
        <f t="shared" si="94"/>
        <v>0</v>
      </c>
      <c r="BT84" s="134">
        <f t="shared" si="95"/>
        <v>0</v>
      </c>
      <c r="BU84" s="134">
        <f t="shared" si="96"/>
        <v>18.180668574742317</v>
      </c>
      <c r="BV84" s="134">
        <f t="shared" si="97"/>
        <v>273.39287651757485</v>
      </c>
      <c r="BW84" s="134">
        <f t="shared" si="98"/>
        <v>548.28530407617313</v>
      </c>
      <c r="BX84" s="134">
        <f t="shared" si="99"/>
        <v>0</v>
      </c>
      <c r="BY84" s="134">
        <f t="shared" si="100"/>
        <v>6.0013094636810891</v>
      </c>
      <c r="BZ84" s="134">
        <f t="shared" si="101"/>
        <v>4.0481414969040541</v>
      </c>
    </row>
    <row r="85" spans="1:78" x14ac:dyDescent="0.25">
      <c r="A85" s="18" t="s">
        <v>451</v>
      </c>
      <c r="B85" s="21" t="s">
        <v>452</v>
      </c>
      <c r="C85" s="22">
        <f t="shared" si="52"/>
        <v>76</v>
      </c>
      <c r="D85" s="159">
        <f t="shared" si="53"/>
        <v>897.57</v>
      </c>
      <c r="E85" s="162">
        <v>21493.42</v>
      </c>
      <c r="F85" s="162">
        <v>0</v>
      </c>
      <c r="G85" s="162">
        <v>0</v>
      </c>
      <c r="H85" s="162">
        <v>18295.580000000002</v>
      </c>
      <c r="I85" s="162">
        <v>0</v>
      </c>
      <c r="J85" s="162">
        <v>6828.2099999999991</v>
      </c>
      <c r="K85" s="162">
        <v>0</v>
      </c>
      <c r="L85" s="162">
        <v>17427.940000000002</v>
      </c>
      <c r="M85" s="162">
        <v>0</v>
      </c>
      <c r="N85" s="162">
        <v>7003.9700000000012</v>
      </c>
      <c r="O85" s="162">
        <v>0</v>
      </c>
      <c r="P85" s="162">
        <v>27097.49</v>
      </c>
      <c r="Q85" s="162">
        <v>28122.54</v>
      </c>
      <c r="R85" s="162">
        <v>0</v>
      </c>
      <c r="S85" s="162">
        <v>0</v>
      </c>
      <c r="T85" s="162">
        <v>1728.07</v>
      </c>
      <c r="U85" s="162">
        <v>0</v>
      </c>
      <c r="V85" s="162">
        <v>0</v>
      </c>
      <c r="W85" s="162">
        <v>5439.2300000000005</v>
      </c>
      <c r="X85" s="162">
        <v>84359.939999999988</v>
      </c>
      <c r="Y85" s="162">
        <v>213576.52000000005</v>
      </c>
      <c r="Z85" s="162">
        <v>0</v>
      </c>
      <c r="AA85" s="162">
        <v>3906.8</v>
      </c>
      <c r="AB85" s="162">
        <v>1608.5900000000001</v>
      </c>
      <c r="AC85" s="162">
        <f t="shared" si="54"/>
        <v>436888.30000000005</v>
      </c>
      <c r="AD85" s="200">
        <v>231.97567901234558</v>
      </c>
      <c r="AE85" s="134">
        <f t="shared" si="55"/>
        <v>0</v>
      </c>
      <c r="AF85" s="134">
        <f t="shared" si="56"/>
        <v>0</v>
      </c>
      <c r="AG85" s="134">
        <f t="shared" si="57"/>
        <v>240.73131578947371</v>
      </c>
      <c r="AH85" s="134">
        <f t="shared" si="58"/>
        <v>0</v>
      </c>
      <c r="AI85" s="134">
        <f t="shared" si="59"/>
        <v>89.844868421052624</v>
      </c>
      <c r="AJ85" s="134">
        <f t="shared" si="60"/>
        <v>0</v>
      </c>
      <c r="AK85" s="134">
        <f t="shared" si="61"/>
        <v>229.31500000000003</v>
      </c>
      <c r="AL85" s="134">
        <f t="shared" si="62"/>
        <v>0</v>
      </c>
      <c r="AM85" s="134">
        <f t="shared" si="63"/>
        <v>92.157500000000013</v>
      </c>
      <c r="AN85" s="134">
        <f t="shared" si="64"/>
        <v>0</v>
      </c>
      <c r="AO85" s="134">
        <f t="shared" si="65"/>
        <v>356.54592105263163</v>
      </c>
      <c r="AP85" s="134">
        <f t="shared" si="66"/>
        <v>370.03342105263158</v>
      </c>
      <c r="AQ85" s="134">
        <f t="shared" si="67"/>
        <v>0</v>
      </c>
      <c r="AR85" s="134">
        <f t="shared" si="68"/>
        <v>0</v>
      </c>
      <c r="AS85" s="134">
        <f t="shared" si="69"/>
        <v>22.737763157894737</v>
      </c>
      <c r="AT85" s="134">
        <f t="shared" si="70"/>
        <v>0</v>
      </c>
      <c r="AU85" s="134">
        <f t="shared" si="71"/>
        <v>0</v>
      </c>
      <c r="AV85" s="134">
        <f t="shared" si="72"/>
        <v>71.568815789473689</v>
      </c>
      <c r="AW85" s="134">
        <f t="shared" si="73"/>
        <v>1109.9992105263157</v>
      </c>
      <c r="AX85" s="134">
        <f t="shared" si="74"/>
        <v>2810.2173684210534</v>
      </c>
      <c r="AY85" s="134">
        <f t="shared" si="75"/>
        <v>0</v>
      </c>
      <c r="AZ85" s="134">
        <f t="shared" si="76"/>
        <v>51.405263157894737</v>
      </c>
      <c r="BA85" s="134">
        <f t="shared" si="77"/>
        <v>21.165657894736842</v>
      </c>
      <c r="BB85" s="2"/>
      <c r="BC85" s="134">
        <f t="shared" si="78"/>
        <v>23.946232605813471</v>
      </c>
      <c r="BD85" s="134">
        <f t="shared" si="79"/>
        <v>0</v>
      </c>
      <c r="BE85" s="134">
        <f t="shared" si="80"/>
        <v>0</v>
      </c>
      <c r="BF85" s="134">
        <f t="shared" si="81"/>
        <v>20.383457557627818</v>
      </c>
      <c r="BG85" s="134">
        <f t="shared" si="82"/>
        <v>0</v>
      </c>
      <c r="BH85" s="134">
        <f t="shared" si="83"/>
        <v>7.607440088238242</v>
      </c>
      <c r="BI85" s="134">
        <f t="shared" si="84"/>
        <v>0</v>
      </c>
      <c r="BJ85" s="134">
        <f t="shared" si="85"/>
        <v>19.416803146272716</v>
      </c>
      <c r="BK85" s="134">
        <f t="shared" si="86"/>
        <v>0</v>
      </c>
      <c r="BL85" s="134">
        <f t="shared" si="87"/>
        <v>7.8032576846374111</v>
      </c>
      <c r="BM85" s="134">
        <f t="shared" si="88"/>
        <v>0</v>
      </c>
      <c r="BN85" s="134">
        <f t="shared" si="89"/>
        <v>30.189834776117742</v>
      </c>
      <c r="BO85" s="134">
        <f t="shared" si="90"/>
        <v>31.33186269594572</v>
      </c>
      <c r="BP85" s="134">
        <f t="shared" si="91"/>
        <v>0</v>
      </c>
      <c r="BQ85" s="134">
        <f t="shared" si="92"/>
        <v>0</v>
      </c>
      <c r="BR85" s="134">
        <f t="shared" si="93"/>
        <v>1.9252760230399855</v>
      </c>
      <c r="BS85" s="134">
        <f t="shared" si="94"/>
        <v>0</v>
      </c>
      <c r="BT85" s="134">
        <f t="shared" si="95"/>
        <v>0</v>
      </c>
      <c r="BU85" s="134">
        <f t="shared" si="96"/>
        <v>6.0599507559298997</v>
      </c>
      <c r="BV85" s="134">
        <f t="shared" si="97"/>
        <v>93.987031652127385</v>
      </c>
      <c r="BW85" s="134">
        <f t="shared" si="98"/>
        <v>237.94970865782059</v>
      </c>
      <c r="BX85" s="134">
        <f t="shared" si="99"/>
        <v>0</v>
      </c>
      <c r="BY85" s="134">
        <f t="shared" si="100"/>
        <v>4.3526410196419221</v>
      </c>
      <c r="BZ85" s="134">
        <f t="shared" si="101"/>
        <v>1.7921610570763284</v>
      </c>
    </row>
    <row r="86" spans="1:78" x14ac:dyDescent="0.25">
      <c r="A86" s="18" t="s">
        <v>24</v>
      </c>
      <c r="B86" s="21" t="s">
        <v>25</v>
      </c>
      <c r="C86" s="22">
        <f t="shared" si="52"/>
        <v>408</v>
      </c>
      <c r="D86" s="159">
        <f t="shared" si="53"/>
        <v>1549.55</v>
      </c>
      <c r="E86" s="162">
        <v>95465.27</v>
      </c>
      <c r="F86" s="162">
        <v>15592.880000000003</v>
      </c>
      <c r="G86" s="162">
        <v>0</v>
      </c>
      <c r="H86" s="162">
        <v>25582.659999999993</v>
      </c>
      <c r="I86" s="162">
        <v>0</v>
      </c>
      <c r="J86" s="162">
        <v>0</v>
      </c>
      <c r="K86" s="162">
        <v>0</v>
      </c>
      <c r="L86" s="162">
        <v>672.19</v>
      </c>
      <c r="M86" s="162">
        <v>24452.57</v>
      </c>
      <c r="N86" s="162">
        <v>10801.349999999997</v>
      </c>
      <c r="O86" s="162">
        <v>0</v>
      </c>
      <c r="P86" s="162">
        <v>28193.350000000009</v>
      </c>
      <c r="Q86" s="162">
        <v>34996.999999999993</v>
      </c>
      <c r="R86" s="162">
        <v>50648.31</v>
      </c>
      <c r="S86" s="162">
        <v>0</v>
      </c>
      <c r="T86" s="162">
        <v>14103.629999999997</v>
      </c>
      <c r="U86" s="162">
        <v>0</v>
      </c>
      <c r="V86" s="162">
        <v>0</v>
      </c>
      <c r="W86" s="162">
        <v>98907.23</v>
      </c>
      <c r="X86" s="162">
        <v>508299.83999999991</v>
      </c>
      <c r="Y86" s="162">
        <v>1039618.5299999999</v>
      </c>
      <c r="Z86" s="162">
        <v>0</v>
      </c>
      <c r="AA86" s="162">
        <v>7065.1</v>
      </c>
      <c r="AB86" s="162">
        <v>7186.88</v>
      </c>
      <c r="AC86" s="162">
        <f t="shared" si="54"/>
        <v>1961586.7899999998</v>
      </c>
      <c r="AD86" s="200">
        <v>212.42509900990103</v>
      </c>
      <c r="AE86" s="134">
        <f t="shared" si="55"/>
        <v>38.21784313725491</v>
      </c>
      <c r="AF86" s="134">
        <f t="shared" si="56"/>
        <v>0</v>
      </c>
      <c r="AG86" s="134">
        <f t="shared" si="57"/>
        <v>62.702598039215665</v>
      </c>
      <c r="AH86" s="134">
        <f t="shared" si="58"/>
        <v>0</v>
      </c>
      <c r="AI86" s="134">
        <f t="shared" si="59"/>
        <v>0</v>
      </c>
      <c r="AJ86" s="134">
        <f t="shared" si="60"/>
        <v>0</v>
      </c>
      <c r="AK86" s="134">
        <f t="shared" si="61"/>
        <v>1.6475245098039217</v>
      </c>
      <c r="AL86" s="134">
        <f t="shared" si="62"/>
        <v>59.932769607843134</v>
      </c>
      <c r="AM86" s="134">
        <f t="shared" si="63"/>
        <v>26.473897058823521</v>
      </c>
      <c r="AN86" s="134">
        <f t="shared" si="64"/>
        <v>0</v>
      </c>
      <c r="AO86" s="134">
        <f t="shared" si="65"/>
        <v>69.101348039215708</v>
      </c>
      <c r="AP86" s="134">
        <f t="shared" si="66"/>
        <v>85.776960784313701</v>
      </c>
      <c r="AQ86" s="134">
        <f t="shared" si="67"/>
        <v>124.13801470588234</v>
      </c>
      <c r="AR86" s="134">
        <f t="shared" si="68"/>
        <v>0</v>
      </c>
      <c r="AS86" s="134">
        <f t="shared" si="69"/>
        <v>34.567720588235289</v>
      </c>
      <c r="AT86" s="134">
        <f t="shared" si="70"/>
        <v>0</v>
      </c>
      <c r="AU86" s="134">
        <f t="shared" si="71"/>
        <v>0</v>
      </c>
      <c r="AV86" s="134">
        <f t="shared" si="72"/>
        <v>242.41968137254901</v>
      </c>
      <c r="AW86" s="134">
        <f t="shared" si="73"/>
        <v>1245.8329411764703</v>
      </c>
      <c r="AX86" s="134">
        <f t="shared" si="74"/>
        <v>2548.0846323529408</v>
      </c>
      <c r="AY86" s="134">
        <f t="shared" si="75"/>
        <v>0</v>
      </c>
      <c r="AZ86" s="134">
        <f t="shared" si="76"/>
        <v>17.316421568627451</v>
      </c>
      <c r="BA86" s="134">
        <f t="shared" si="77"/>
        <v>17.614901960784312</v>
      </c>
      <c r="BB86" s="2"/>
      <c r="BC86" s="134">
        <f t="shared" si="78"/>
        <v>61.608383078958411</v>
      </c>
      <c r="BD86" s="134">
        <f t="shared" si="79"/>
        <v>10.062844051498825</v>
      </c>
      <c r="BE86" s="134">
        <f t="shared" si="80"/>
        <v>0</v>
      </c>
      <c r="BF86" s="134">
        <f t="shared" si="81"/>
        <v>16.509735084379333</v>
      </c>
      <c r="BG86" s="134">
        <f t="shared" si="82"/>
        <v>0</v>
      </c>
      <c r="BH86" s="134">
        <f t="shared" si="83"/>
        <v>0</v>
      </c>
      <c r="BI86" s="134">
        <f t="shared" si="84"/>
        <v>0</v>
      </c>
      <c r="BJ86" s="134">
        <f t="shared" si="85"/>
        <v>0.4337969087799684</v>
      </c>
      <c r="BK86" s="134">
        <f t="shared" si="86"/>
        <v>15.780433028943888</v>
      </c>
      <c r="BL86" s="134">
        <f t="shared" si="87"/>
        <v>6.970636636442836</v>
      </c>
      <c r="BM86" s="134">
        <f t="shared" si="88"/>
        <v>0</v>
      </c>
      <c r="BN86" s="134">
        <f t="shared" si="89"/>
        <v>18.194540350424322</v>
      </c>
      <c r="BO86" s="134">
        <f t="shared" si="90"/>
        <v>22.585266690329448</v>
      </c>
      <c r="BP86" s="134">
        <f t="shared" si="91"/>
        <v>32.685818463424866</v>
      </c>
      <c r="BQ86" s="134">
        <f t="shared" si="92"/>
        <v>0</v>
      </c>
      <c r="BR86" s="134">
        <f t="shared" si="93"/>
        <v>9.1017585750701802</v>
      </c>
      <c r="BS86" s="134">
        <f t="shared" si="94"/>
        <v>0</v>
      </c>
      <c r="BT86" s="134">
        <f t="shared" si="95"/>
        <v>0</v>
      </c>
      <c r="BU86" s="134">
        <f t="shared" si="96"/>
        <v>63.829647316962991</v>
      </c>
      <c r="BV86" s="134">
        <f t="shared" si="97"/>
        <v>328.03061533993736</v>
      </c>
      <c r="BW86" s="134">
        <f t="shared" si="98"/>
        <v>670.91641444290269</v>
      </c>
      <c r="BX86" s="134">
        <f t="shared" si="99"/>
        <v>0</v>
      </c>
      <c r="BY86" s="134">
        <f t="shared" si="100"/>
        <v>4.5594527443451325</v>
      </c>
      <c r="BZ86" s="134">
        <f t="shared" si="101"/>
        <v>4.6380433028943893</v>
      </c>
    </row>
    <row r="87" spans="1:78" x14ac:dyDescent="0.25">
      <c r="A87" s="18" t="s">
        <v>26</v>
      </c>
      <c r="B87" s="21" t="s">
        <v>27</v>
      </c>
      <c r="C87" s="22">
        <f t="shared" si="52"/>
        <v>303.05263157894734</v>
      </c>
      <c r="D87" s="159">
        <f t="shared" si="53"/>
        <v>2074.44</v>
      </c>
      <c r="E87" s="162">
        <v>72148.790000000008</v>
      </c>
      <c r="F87" s="162">
        <v>6084.6299999999983</v>
      </c>
      <c r="G87" s="162">
        <v>0</v>
      </c>
      <c r="H87" s="162">
        <v>44813.109999999993</v>
      </c>
      <c r="I87" s="162">
        <v>581.44000000000005</v>
      </c>
      <c r="J87" s="162">
        <v>35149.439999999973</v>
      </c>
      <c r="K87" s="162">
        <v>0</v>
      </c>
      <c r="L87" s="162">
        <v>16748.049999999996</v>
      </c>
      <c r="M87" s="162">
        <v>2370.7599999999998</v>
      </c>
      <c r="N87" s="162">
        <v>16306.239999999998</v>
      </c>
      <c r="O87" s="162">
        <v>0</v>
      </c>
      <c r="P87" s="162">
        <v>28362.520000000022</v>
      </c>
      <c r="Q87" s="162">
        <v>25740.880000000001</v>
      </c>
      <c r="R87" s="162">
        <v>49791.88</v>
      </c>
      <c r="S87" s="162">
        <v>0</v>
      </c>
      <c r="T87" s="162">
        <v>9695.0099999999984</v>
      </c>
      <c r="U87" s="162">
        <v>0</v>
      </c>
      <c r="V87" s="162">
        <v>0</v>
      </c>
      <c r="W87" s="162">
        <v>14255.999999999998</v>
      </c>
      <c r="X87" s="162">
        <v>867673.87000000011</v>
      </c>
      <c r="Y87" s="162">
        <v>804479.47999999986</v>
      </c>
      <c r="Z87" s="162">
        <v>409.71999999999991</v>
      </c>
      <c r="AA87" s="162">
        <v>4286</v>
      </c>
      <c r="AB87" s="162">
        <v>4099.24</v>
      </c>
      <c r="AC87" s="162">
        <f t="shared" si="54"/>
        <v>2002997.06</v>
      </c>
      <c r="AD87" s="200">
        <v>216.63421094435279</v>
      </c>
      <c r="AE87" s="134">
        <f t="shared" si="55"/>
        <v>20.077799583188604</v>
      </c>
      <c r="AF87" s="134">
        <f t="shared" si="56"/>
        <v>0</v>
      </c>
      <c r="AG87" s="134">
        <f t="shared" si="57"/>
        <v>147.87236714136853</v>
      </c>
      <c r="AH87" s="134">
        <f t="shared" si="58"/>
        <v>1.9186106286905178</v>
      </c>
      <c r="AI87" s="134">
        <f t="shared" si="59"/>
        <v>115.98460576589086</v>
      </c>
      <c r="AJ87" s="134">
        <f t="shared" si="60"/>
        <v>0</v>
      </c>
      <c r="AK87" s="134">
        <f t="shared" si="61"/>
        <v>55.26449287947203</v>
      </c>
      <c r="AL87" s="134">
        <f t="shared" si="62"/>
        <v>7.8229315734630083</v>
      </c>
      <c r="AM87" s="134">
        <f t="shared" si="63"/>
        <v>53.806627301146229</v>
      </c>
      <c r="AN87" s="134">
        <f t="shared" si="64"/>
        <v>0</v>
      </c>
      <c r="AO87" s="134">
        <f t="shared" si="65"/>
        <v>93.589419937478368</v>
      </c>
      <c r="AP87" s="134">
        <f t="shared" si="66"/>
        <v>84.938645362973261</v>
      </c>
      <c r="AQ87" s="134">
        <f t="shared" si="67"/>
        <v>164.30109760333448</v>
      </c>
      <c r="AR87" s="134">
        <f t="shared" si="68"/>
        <v>0</v>
      </c>
      <c r="AS87" s="134">
        <f t="shared" si="69"/>
        <v>31.991175755470646</v>
      </c>
      <c r="AT87" s="134">
        <f t="shared" si="70"/>
        <v>0</v>
      </c>
      <c r="AU87" s="134">
        <f t="shared" si="71"/>
        <v>0</v>
      </c>
      <c r="AV87" s="134">
        <f t="shared" si="72"/>
        <v>47.041333796457103</v>
      </c>
      <c r="AW87" s="134">
        <f t="shared" si="73"/>
        <v>2863.1128047933316</v>
      </c>
      <c r="AX87" s="134">
        <f t="shared" si="74"/>
        <v>2654.5866828759986</v>
      </c>
      <c r="AY87" s="134">
        <f t="shared" si="75"/>
        <v>1.3519763806877387</v>
      </c>
      <c r="AZ87" s="134">
        <f t="shared" si="76"/>
        <v>14.142757902049324</v>
      </c>
      <c r="BA87" s="134">
        <f t="shared" si="77"/>
        <v>13.52649531087183</v>
      </c>
      <c r="BB87" s="2"/>
      <c r="BC87" s="134">
        <f t="shared" si="78"/>
        <v>34.779887584119088</v>
      </c>
      <c r="BD87" s="134">
        <f t="shared" si="79"/>
        <v>2.9331434025568339</v>
      </c>
      <c r="BE87" s="134">
        <f t="shared" si="80"/>
        <v>0</v>
      </c>
      <c r="BF87" s="134">
        <f t="shared" si="81"/>
        <v>21.602509592950383</v>
      </c>
      <c r="BG87" s="134">
        <f t="shared" si="82"/>
        <v>0.28028769210003668</v>
      </c>
      <c r="BH87" s="134">
        <f t="shared" si="83"/>
        <v>16.944062011916454</v>
      </c>
      <c r="BI87" s="134">
        <f t="shared" si="84"/>
        <v>0</v>
      </c>
      <c r="BJ87" s="134">
        <f t="shared" si="85"/>
        <v>8.073528277511036</v>
      </c>
      <c r="BK87" s="134">
        <f t="shared" si="86"/>
        <v>1.1428433697769036</v>
      </c>
      <c r="BL87" s="134">
        <f t="shared" si="87"/>
        <v>7.8605503171940363</v>
      </c>
      <c r="BM87" s="134">
        <f t="shared" si="88"/>
        <v>0</v>
      </c>
      <c r="BN87" s="134">
        <f t="shared" si="89"/>
        <v>13.672374231117805</v>
      </c>
      <c r="BO87" s="134">
        <f t="shared" si="90"/>
        <v>12.408592198376429</v>
      </c>
      <c r="BP87" s="134">
        <f t="shared" si="91"/>
        <v>24.00256454754054</v>
      </c>
      <c r="BQ87" s="134">
        <f t="shared" si="92"/>
        <v>0</v>
      </c>
      <c r="BR87" s="134">
        <f t="shared" si="93"/>
        <v>4.673555272748307</v>
      </c>
      <c r="BS87" s="134">
        <f t="shared" si="94"/>
        <v>0</v>
      </c>
      <c r="BT87" s="134">
        <f t="shared" si="95"/>
        <v>0</v>
      </c>
      <c r="BU87" s="134">
        <f t="shared" si="96"/>
        <v>6.8722161161566486</v>
      </c>
      <c r="BV87" s="134">
        <f t="shared" si="97"/>
        <v>418.26896415418139</v>
      </c>
      <c r="BW87" s="134">
        <f t="shared" si="98"/>
        <v>387.80561500935187</v>
      </c>
      <c r="BX87" s="134">
        <f t="shared" si="99"/>
        <v>0.19750872524633151</v>
      </c>
      <c r="BY87" s="134">
        <f t="shared" si="100"/>
        <v>2.0660997666840206</v>
      </c>
      <c r="BZ87" s="134">
        <f t="shared" si="101"/>
        <v>1.9760706503923948</v>
      </c>
    </row>
    <row r="88" spans="1:78" x14ac:dyDescent="0.25">
      <c r="A88" s="18" t="s">
        <v>28</v>
      </c>
      <c r="B88" s="21" t="s">
        <v>29</v>
      </c>
      <c r="C88" s="22">
        <f t="shared" si="52"/>
        <v>229.87789473684211</v>
      </c>
      <c r="D88" s="159">
        <f t="shared" si="53"/>
        <v>1237.5</v>
      </c>
      <c r="E88" s="162">
        <v>41199.210000000006</v>
      </c>
      <c r="F88" s="162">
        <v>3275.9</v>
      </c>
      <c r="G88" s="162">
        <v>0</v>
      </c>
      <c r="H88" s="162">
        <v>976.37</v>
      </c>
      <c r="I88" s="162">
        <v>0</v>
      </c>
      <c r="J88" s="162">
        <v>0</v>
      </c>
      <c r="K88" s="162">
        <v>0</v>
      </c>
      <c r="L88" s="162">
        <v>13611.54</v>
      </c>
      <c r="M88" s="162">
        <v>21469.689999999991</v>
      </c>
      <c r="N88" s="162">
        <v>14535.81</v>
      </c>
      <c r="O88" s="162">
        <v>0</v>
      </c>
      <c r="P88" s="162">
        <v>10214.129999999994</v>
      </c>
      <c r="Q88" s="162">
        <v>19125.000000000004</v>
      </c>
      <c r="R88" s="162">
        <v>27693.13</v>
      </c>
      <c r="S88" s="162">
        <v>0</v>
      </c>
      <c r="T88" s="162">
        <v>4897.4199999999992</v>
      </c>
      <c r="U88" s="162">
        <v>0</v>
      </c>
      <c r="V88" s="162">
        <v>0</v>
      </c>
      <c r="W88" s="162">
        <v>11785.039999999995</v>
      </c>
      <c r="X88" s="162">
        <v>221220.6699999999</v>
      </c>
      <c r="Y88" s="162">
        <v>584229.60999999964</v>
      </c>
      <c r="Z88" s="162">
        <v>0</v>
      </c>
      <c r="AA88" s="162">
        <v>4483</v>
      </c>
      <c r="AB88" s="162">
        <v>4826.71</v>
      </c>
      <c r="AC88" s="162">
        <f t="shared" si="54"/>
        <v>983543.22999999952</v>
      </c>
      <c r="AD88" s="200">
        <v>155.02727359547535</v>
      </c>
      <c r="AE88" s="134">
        <f t="shared" si="55"/>
        <v>14.25060901897575</v>
      </c>
      <c r="AF88" s="134">
        <f t="shared" si="56"/>
        <v>0</v>
      </c>
      <c r="AG88" s="134">
        <f t="shared" si="57"/>
        <v>4.2473418382299073</v>
      </c>
      <c r="AH88" s="134">
        <f t="shared" si="58"/>
        <v>0</v>
      </c>
      <c r="AI88" s="134">
        <f t="shared" si="59"/>
        <v>0</v>
      </c>
      <c r="AJ88" s="134">
        <f t="shared" si="60"/>
        <v>0</v>
      </c>
      <c r="AK88" s="134">
        <f t="shared" si="61"/>
        <v>59.2120439226317</v>
      </c>
      <c r="AL88" s="134">
        <f t="shared" si="62"/>
        <v>93.396061524653788</v>
      </c>
      <c r="AM88" s="134">
        <f t="shared" si="63"/>
        <v>63.232743699172097</v>
      </c>
      <c r="AN88" s="134">
        <f t="shared" si="64"/>
        <v>0</v>
      </c>
      <c r="AO88" s="134">
        <f t="shared" si="65"/>
        <v>44.432849934061075</v>
      </c>
      <c r="AP88" s="134">
        <f t="shared" si="66"/>
        <v>83.196342222873483</v>
      </c>
      <c r="AQ88" s="134">
        <f t="shared" si="67"/>
        <v>120.46886905634112</v>
      </c>
      <c r="AR88" s="134">
        <f t="shared" si="68"/>
        <v>0</v>
      </c>
      <c r="AS88" s="134">
        <f t="shared" si="69"/>
        <v>21.304440801523917</v>
      </c>
      <c r="AT88" s="134">
        <f t="shared" si="70"/>
        <v>0</v>
      </c>
      <c r="AU88" s="134">
        <f t="shared" si="71"/>
        <v>0</v>
      </c>
      <c r="AV88" s="134">
        <f t="shared" si="72"/>
        <v>51.266521356875941</v>
      </c>
      <c r="AW88" s="134">
        <f t="shared" si="73"/>
        <v>962.33989898527318</v>
      </c>
      <c r="AX88" s="134">
        <f t="shared" si="74"/>
        <v>2541.4779906037056</v>
      </c>
      <c r="AY88" s="134">
        <f t="shared" si="75"/>
        <v>0</v>
      </c>
      <c r="AZ88" s="134">
        <f t="shared" si="76"/>
        <v>19.501657630595648</v>
      </c>
      <c r="BA88" s="134">
        <f t="shared" si="77"/>
        <v>20.996842717415195</v>
      </c>
      <c r="BB88" s="2"/>
      <c r="BC88" s="134">
        <f t="shared" si="78"/>
        <v>33.292290909090916</v>
      </c>
      <c r="BD88" s="134">
        <f t="shared" si="79"/>
        <v>2.6471919191919193</v>
      </c>
      <c r="BE88" s="134">
        <f t="shared" si="80"/>
        <v>0</v>
      </c>
      <c r="BF88" s="134">
        <f t="shared" si="81"/>
        <v>0.78898585858585857</v>
      </c>
      <c r="BG88" s="134">
        <f t="shared" si="82"/>
        <v>0</v>
      </c>
      <c r="BH88" s="134">
        <f t="shared" si="83"/>
        <v>0</v>
      </c>
      <c r="BI88" s="134">
        <f t="shared" si="84"/>
        <v>0</v>
      </c>
      <c r="BJ88" s="134">
        <f t="shared" si="85"/>
        <v>10.999224242424242</v>
      </c>
      <c r="BK88" s="134">
        <f t="shared" si="86"/>
        <v>17.349244444444437</v>
      </c>
      <c r="BL88" s="134">
        <f t="shared" si="87"/>
        <v>11.746109090909091</v>
      </c>
      <c r="BM88" s="134">
        <f t="shared" si="88"/>
        <v>0</v>
      </c>
      <c r="BN88" s="134">
        <f t="shared" si="89"/>
        <v>8.2538424242424195</v>
      </c>
      <c r="BO88" s="134">
        <f t="shared" si="90"/>
        <v>15.454545454545457</v>
      </c>
      <c r="BP88" s="134">
        <f t="shared" si="91"/>
        <v>22.378286868686871</v>
      </c>
      <c r="BQ88" s="134">
        <f t="shared" si="92"/>
        <v>0</v>
      </c>
      <c r="BR88" s="134">
        <f t="shared" si="93"/>
        <v>3.9575111111111103</v>
      </c>
      <c r="BS88" s="134">
        <f t="shared" si="94"/>
        <v>0</v>
      </c>
      <c r="BT88" s="134">
        <f t="shared" si="95"/>
        <v>0</v>
      </c>
      <c r="BU88" s="134">
        <f t="shared" si="96"/>
        <v>9.5232646464646429</v>
      </c>
      <c r="BV88" s="134">
        <f t="shared" si="97"/>
        <v>178.76417777777769</v>
      </c>
      <c r="BW88" s="134">
        <f t="shared" si="98"/>
        <v>472.10473535353503</v>
      </c>
      <c r="BX88" s="134">
        <f t="shared" si="99"/>
        <v>0</v>
      </c>
      <c r="BY88" s="134">
        <f t="shared" si="100"/>
        <v>3.6226262626262624</v>
      </c>
      <c r="BZ88" s="134">
        <f t="shared" si="101"/>
        <v>3.9003717171717174</v>
      </c>
    </row>
    <row r="89" spans="1:78" x14ac:dyDescent="0.25">
      <c r="A89" s="18" t="s">
        <v>30</v>
      </c>
      <c r="B89" s="21" t="s">
        <v>31</v>
      </c>
      <c r="C89" s="22">
        <f t="shared" si="52"/>
        <v>467.99473684210528</v>
      </c>
      <c r="D89" s="159">
        <f t="shared" si="53"/>
        <v>2796.9900000000002</v>
      </c>
      <c r="E89" s="162">
        <v>176519.77</v>
      </c>
      <c r="F89" s="162">
        <v>42.06</v>
      </c>
      <c r="G89" s="162">
        <v>0</v>
      </c>
      <c r="H89" s="162">
        <v>0</v>
      </c>
      <c r="I89" s="162">
        <v>37.619999999999997</v>
      </c>
      <c r="J89" s="162">
        <v>56054.049999999959</v>
      </c>
      <c r="K89" s="162">
        <v>0</v>
      </c>
      <c r="L89" s="162">
        <v>30773.589999999997</v>
      </c>
      <c r="M89" s="162">
        <v>36246.349999999991</v>
      </c>
      <c r="N89" s="162">
        <v>25878.340000000004</v>
      </c>
      <c r="O89" s="162">
        <v>0</v>
      </c>
      <c r="P89" s="162">
        <v>33506.789999999994</v>
      </c>
      <c r="Q89" s="162">
        <v>17043.95</v>
      </c>
      <c r="R89" s="162">
        <v>17629.57</v>
      </c>
      <c r="S89" s="162">
        <v>0</v>
      </c>
      <c r="T89" s="162">
        <v>14897.83</v>
      </c>
      <c r="U89" s="162">
        <v>0</v>
      </c>
      <c r="V89" s="162">
        <v>0</v>
      </c>
      <c r="W89" s="162">
        <v>41592.159999999996</v>
      </c>
      <c r="X89" s="162">
        <v>847367.13000000035</v>
      </c>
      <c r="Y89" s="162">
        <v>1109871.45</v>
      </c>
      <c r="Z89" s="162">
        <v>0</v>
      </c>
      <c r="AA89" s="162">
        <v>15609.969999999998</v>
      </c>
      <c r="AB89" s="162">
        <v>9648.6999999999989</v>
      </c>
      <c r="AC89" s="162">
        <f t="shared" si="54"/>
        <v>2432719.3300000005</v>
      </c>
      <c r="AD89" s="200">
        <v>333.63340866592478</v>
      </c>
      <c r="AE89" s="134">
        <f t="shared" si="55"/>
        <v>8.9872805587107363E-2</v>
      </c>
      <c r="AF89" s="134">
        <f t="shared" si="56"/>
        <v>0</v>
      </c>
      <c r="AG89" s="134">
        <f t="shared" si="57"/>
        <v>0</v>
      </c>
      <c r="AH89" s="134">
        <f t="shared" si="58"/>
        <v>8.0385519405301448E-2</v>
      </c>
      <c r="AI89" s="134">
        <f t="shared" si="59"/>
        <v>119.77495810794085</v>
      </c>
      <c r="AJ89" s="134">
        <f t="shared" si="60"/>
        <v>0</v>
      </c>
      <c r="AK89" s="134">
        <f t="shared" si="61"/>
        <v>65.756273687288427</v>
      </c>
      <c r="AL89" s="134">
        <f t="shared" si="62"/>
        <v>77.450336823401045</v>
      </c>
      <c r="AM89" s="134">
        <f t="shared" si="63"/>
        <v>55.296220155422354</v>
      </c>
      <c r="AN89" s="134">
        <f t="shared" si="64"/>
        <v>0</v>
      </c>
      <c r="AO89" s="134">
        <f t="shared" si="65"/>
        <v>71.596510307133443</v>
      </c>
      <c r="AP89" s="134">
        <f t="shared" si="66"/>
        <v>36.419106152790739</v>
      </c>
      <c r="AQ89" s="134">
        <f t="shared" si="67"/>
        <v>37.670445011752264</v>
      </c>
      <c r="AR89" s="134">
        <f t="shared" si="68"/>
        <v>0</v>
      </c>
      <c r="AS89" s="134">
        <f t="shared" si="69"/>
        <v>31.833328085111166</v>
      </c>
      <c r="AT89" s="134">
        <f t="shared" si="70"/>
        <v>0</v>
      </c>
      <c r="AU89" s="134">
        <f t="shared" si="71"/>
        <v>0</v>
      </c>
      <c r="AV89" s="134">
        <f t="shared" si="72"/>
        <v>88.873136225103735</v>
      </c>
      <c r="AW89" s="134">
        <f t="shared" si="73"/>
        <v>1810.6338881453914</v>
      </c>
      <c r="AX89" s="134">
        <f t="shared" si="74"/>
        <v>2371.546862875201</v>
      </c>
      <c r="AY89" s="134">
        <f t="shared" si="75"/>
        <v>0</v>
      </c>
      <c r="AZ89" s="134">
        <f t="shared" si="76"/>
        <v>33.355011864730812</v>
      </c>
      <c r="BA89" s="134">
        <f t="shared" si="77"/>
        <v>20.617112203241149</v>
      </c>
      <c r="BB89" s="2"/>
      <c r="BC89" s="134">
        <f t="shared" si="78"/>
        <v>63.110618915333973</v>
      </c>
      <c r="BD89" s="134">
        <f t="shared" si="79"/>
        <v>1.5037593984962405E-2</v>
      </c>
      <c r="BE89" s="134">
        <f t="shared" si="80"/>
        <v>0</v>
      </c>
      <c r="BF89" s="134">
        <f t="shared" si="81"/>
        <v>0</v>
      </c>
      <c r="BG89" s="134">
        <f t="shared" si="82"/>
        <v>1.3450173221927856E-2</v>
      </c>
      <c r="BH89" s="134">
        <f t="shared" si="83"/>
        <v>20.040847482472213</v>
      </c>
      <c r="BI89" s="134">
        <f t="shared" si="84"/>
        <v>0</v>
      </c>
      <c r="BJ89" s="134">
        <f t="shared" si="85"/>
        <v>11.002395432232506</v>
      </c>
      <c r="BK89" s="134">
        <f t="shared" si="86"/>
        <v>12.959055985184069</v>
      </c>
      <c r="BL89" s="134">
        <f t="shared" si="87"/>
        <v>9.252210411907086</v>
      </c>
      <c r="BM89" s="134">
        <f t="shared" si="88"/>
        <v>0</v>
      </c>
      <c r="BN89" s="134">
        <f t="shared" si="89"/>
        <v>11.979588772215843</v>
      </c>
      <c r="BO89" s="134">
        <f t="shared" si="90"/>
        <v>6.0936757013789817</v>
      </c>
      <c r="BP89" s="134">
        <f t="shared" si="91"/>
        <v>6.3030507795880562</v>
      </c>
      <c r="BQ89" s="134">
        <f t="shared" si="92"/>
        <v>0</v>
      </c>
      <c r="BR89" s="134">
        <f t="shared" si="93"/>
        <v>5.326379429315085</v>
      </c>
      <c r="BS89" s="134">
        <f t="shared" si="94"/>
        <v>0</v>
      </c>
      <c r="BT89" s="134">
        <f t="shared" si="95"/>
        <v>0</v>
      </c>
      <c r="BU89" s="134">
        <f t="shared" si="96"/>
        <v>14.87032846023761</v>
      </c>
      <c r="BV89" s="134">
        <f t="shared" si="97"/>
        <v>302.95679641328724</v>
      </c>
      <c r="BW89" s="134">
        <f t="shared" si="98"/>
        <v>396.80923063722065</v>
      </c>
      <c r="BX89" s="134">
        <f t="shared" si="99"/>
        <v>0</v>
      </c>
      <c r="BY89" s="134">
        <f t="shared" si="100"/>
        <v>5.5809888487266655</v>
      </c>
      <c r="BZ89" s="134">
        <f t="shared" si="101"/>
        <v>3.4496726838494234</v>
      </c>
    </row>
    <row r="90" spans="1:78" x14ac:dyDescent="0.25">
      <c r="A90" s="18" t="s">
        <v>32</v>
      </c>
      <c r="B90" s="21" t="s">
        <v>33</v>
      </c>
      <c r="C90" s="22">
        <f t="shared" si="52"/>
        <v>242.73315789473685</v>
      </c>
      <c r="D90" s="159">
        <f t="shared" si="53"/>
        <v>1144.19</v>
      </c>
      <c r="E90" s="162">
        <v>48120.190000000024</v>
      </c>
      <c r="F90" s="162">
        <v>0</v>
      </c>
      <c r="G90" s="162">
        <v>0</v>
      </c>
      <c r="H90" s="162">
        <v>33982.599999999991</v>
      </c>
      <c r="I90" s="162">
        <v>0</v>
      </c>
      <c r="J90" s="162">
        <v>6494.6300000000019</v>
      </c>
      <c r="K90" s="162">
        <v>0</v>
      </c>
      <c r="L90" s="162">
        <v>14633.84</v>
      </c>
      <c r="M90" s="162">
        <v>27673.929999999989</v>
      </c>
      <c r="N90" s="162">
        <v>12775.29</v>
      </c>
      <c r="O90" s="162">
        <v>0</v>
      </c>
      <c r="P90" s="162">
        <v>22534.389999999985</v>
      </c>
      <c r="Q90" s="162">
        <v>83860.850000000006</v>
      </c>
      <c r="R90" s="162">
        <v>32122.060000000009</v>
      </c>
      <c r="S90" s="162">
        <v>0</v>
      </c>
      <c r="T90" s="162">
        <v>0</v>
      </c>
      <c r="U90" s="162">
        <v>0</v>
      </c>
      <c r="V90" s="162">
        <v>0</v>
      </c>
      <c r="W90" s="162">
        <v>2585.3900000000003</v>
      </c>
      <c r="X90" s="162">
        <v>262153.01999999996</v>
      </c>
      <c r="Y90" s="162">
        <v>566128.68999999994</v>
      </c>
      <c r="Z90" s="162">
        <v>0</v>
      </c>
      <c r="AA90" s="162">
        <v>4321.24</v>
      </c>
      <c r="AB90" s="162">
        <v>3437.5899999999997</v>
      </c>
      <c r="AC90" s="162">
        <f t="shared" si="54"/>
        <v>1120823.71</v>
      </c>
      <c r="AD90" s="200">
        <v>199.10333333333338</v>
      </c>
      <c r="AE90" s="134">
        <f t="shared" si="55"/>
        <v>0</v>
      </c>
      <c r="AF90" s="134">
        <f t="shared" si="56"/>
        <v>0</v>
      </c>
      <c r="AG90" s="134">
        <f t="shared" si="57"/>
        <v>139.99982653682943</v>
      </c>
      <c r="AH90" s="134">
        <f t="shared" si="58"/>
        <v>0</v>
      </c>
      <c r="AI90" s="134">
        <f t="shared" si="59"/>
        <v>26.756253889369535</v>
      </c>
      <c r="AJ90" s="134">
        <f t="shared" si="60"/>
        <v>0</v>
      </c>
      <c r="AK90" s="134">
        <f t="shared" si="61"/>
        <v>60.287766726728286</v>
      </c>
      <c r="AL90" s="134">
        <f t="shared" si="62"/>
        <v>114.0096814132044</v>
      </c>
      <c r="AM90" s="134">
        <f t="shared" si="63"/>
        <v>52.631004807098115</v>
      </c>
      <c r="AN90" s="134">
        <f t="shared" si="64"/>
        <v>0</v>
      </c>
      <c r="AO90" s="134">
        <f t="shared" si="65"/>
        <v>92.836059957544819</v>
      </c>
      <c r="AP90" s="134">
        <f t="shared" si="66"/>
        <v>345.48576192613507</v>
      </c>
      <c r="AQ90" s="134">
        <f t="shared" si="67"/>
        <v>132.33486631410281</v>
      </c>
      <c r="AR90" s="134">
        <f t="shared" si="68"/>
        <v>0</v>
      </c>
      <c r="AS90" s="134">
        <f t="shared" si="69"/>
        <v>0</v>
      </c>
      <c r="AT90" s="134">
        <f t="shared" si="70"/>
        <v>0</v>
      </c>
      <c r="AU90" s="134">
        <f t="shared" si="71"/>
        <v>0</v>
      </c>
      <c r="AV90" s="134">
        <f t="shared" si="72"/>
        <v>10.651161227512127</v>
      </c>
      <c r="AW90" s="134">
        <f t="shared" si="73"/>
        <v>1080.0049827295729</v>
      </c>
      <c r="AX90" s="134">
        <f t="shared" si="74"/>
        <v>2332.308840333656</v>
      </c>
      <c r="AY90" s="134">
        <f t="shared" si="75"/>
        <v>0</v>
      </c>
      <c r="AZ90" s="134">
        <f t="shared" si="76"/>
        <v>17.802429785361007</v>
      </c>
      <c r="BA90" s="134">
        <f t="shared" si="77"/>
        <v>14.162012432972745</v>
      </c>
      <c r="BB90" s="2"/>
      <c r="BC90" s="134">
        <f t="shared" si="78"/>
        <v>42.056118302030278</v>
      </c>
      <c r="BD90" s="134">
        <f t="shared" si="79"/>
        <v>0</v>
      </c>
      <c r="BE90" s="134">
        <f t="shared" si="80"/>
        <v>0</v>
      </c>
      <c r="BF90" s="134">
        <f t="shared" si="81"/>
        <v>29.700137214973029</v>
      </c>
      <c r="BG90" s="134">
        <f t="shared" si="82"/>
        <v>0</v>
      </c>
      <c r="BH90" s="134">
        <f t="shared" si="83"/>
        <v>5.6761814034382416</v>
      </c>
      <c r="BI90" s="134">
        <f t="shared" si="84"/>
        <v>0</v>
      </c>
      <c r="BJ90" s="134">
        <f t="shared" si="85"/>
        <v>12.789694019349932</v>
      </c>
      <c r="BK90" s="134">
        <f t="shared" si="86"/>
        <v>24.186481266223257</v>
      </c>
      <c r="BL90" s="134">
        <f t="shared" si="87"/>
        <v>11.165357152221222</v>
      </c>
      <c r="BM90" s="134">
        <f t="shared" si="88"/>
        <v>0</v>
      </c>
      <c r="BN90" s="134">
        <f t="shared" si="89"/>
        <v>19.694622396629917</v>
      </c>
      <c r="BO90" s="134">
        <f t="shared" si="90"/>
        <v>73.292766061580679</v>
      </c>
      <c r="BP90" s="134">
        <f t="shared" si="91"/>
        <v>28.074061126211561</v>
      </c>
      <c r="BQ90" s="134">
        <f t="shared" si="92"/>
        <v>0</v>
      </c>
      <c r="BR90" s="134">
        <f t="shared" si="93"/>
        <v>0</v>
      </c>
      <c r="BS90" s="134">
        <f t="shared" si="94"/>
        <v>0</v>
      </c>
      <c r="BT90" s="134">
        <f t="shared" si="95"/>
        <v>0</v>
      </c>
      <c r="BU90" s="134">
        <f t="shared" si="96"/>
        <v>2.2595810136428391</v>
      </c>
      <c r="BV90" s="134">
        <f t="shared" si="97"/>
        <v>229.11668516592519</v>
      </c>
      <c r="BW90" s="134">
        <f t="shared" si="98"/>
        <v>494.78556009054432</v>
      </c>
      <c r="BX90" s="134">
        <f t="shared" si="99"/>
        <v>0</v>
      </c>
      <c r="BY90" s="134">
        <f t="shared" si="100"/>
        <v>3.7766804464293515</v>
      </c>
      <c r="BZ90" s="134">
        <f t="shared" si="101"/>
        <v>3.004387383214326</v>
      </c>
    </row>
    <row r="91" spans="1:78" x14ac:dyDescent="0.25">
      <c r="A91" s="18" t="s">
        <v>34</v>
      </c>
      <c r="B91" s="21" t="s">
        <v>35</v>
      </c>
      <c r="C91" s="22">
        <f t="shared" si="52"/>
        <v>196</v>
      </c>
      <c r="D91" s="159">
        <f t="shared" si="53"/>
        <v>833.61</v>
      </c>
      <c r="E91" s="162">
        <v>49022.159999999996</v>
      </c>
      <c r="F91" s="162">
        <v>0</v>
      </c>
      <c r="G91" s="162">
        <v>0</v>
      </c>
      <c r="H91" s="162">
        <v>7655.79</v>
      </c>
      <c r="I91" s="162">
        <v>0</v>
      </c>
      <c r="J91" s="162">
        <v>157.11999999999995</v>
      </c>
      <c r="K91" s="162">
        <v>0</v>
      </c>
      <c r="L91" s="162">
        <v>10597.439999999999</v>
      </c>
      <c r="M91" s="162">
        <v>0</v>
      </c>
      <c r="N91" s="162">
        <v>8025.7900000000027</v>
      </c>
      <c r="O91" s="162">
        <v>0</v>
      </c>
      <c r="P91" s="162">
        <v>16295.890000000023</v>
      </c>
      <c r="Q91" s="162">
        <v>62428.259999999995</v>
      </c>
      <c r="R91" s="162">
        <v>23499.020000000004</v>
      </c>
      <c r="S91" s="162">
        <v>1451.76</v>
      </c>
      <c r="T91" s="162">
        <v>4185.7700000000004</v>
      </c>
      <c r="U91" s="162">
        <v>0</v>
      </c>
      <c r="V91" s="162">
        <v>0</v>
      </c>
      <c r="W91" s="162">
        <v>16774.82</v>
      </c>
      <c r="X91" s="162">
        <v>127662.80999999995</v>
      </c>
      <c r="Y91" s="162">
        <v>493003.88000000006</v>
      </c>
      <c r="Z91" s="162">
        <v>0</v>
      </c>
      <c r="AA91" s="162">
        <v>2175</v>
      </c>
      <c r="AB91" s="162">
        <v>2528.69</v>
      </c>
      <c r="AC91" s="162">
        <f t="shared" si="54"/>
        <v>825464.2</v>
      </c>
      <c r="AD91" s="200">
        <v>246.52088082901565</v>
      </c>
      <c r="AE91" s="134">
        <f t="shared" si="55"/>
        <v>0</v>
      </c>
      <c r="AF91" s="134">
        <f t="shared" si="56"/>
        <v>0</v>
      </c>
      <c r="AG91" s="134">
        <f t="shared" si="57"/>
        <v>39.06015306122449</v>
      </c>
      <c r="AH91" s="134">
        <f t="shared" si="58"/>
        <v>0</v>
      </c>
      <c r="AI91" s="134">
        <f t="shared" si="59"/>
        <v>0.80163265306122422</v>
      </c>
      <c r="AJ91" s="134">
        <f t="shared" si="60"/>
        <v>0</v>
      </c>
      <c r="AK91" s="134">
        <f t="shared" si="61"/>
        <v>54.068571428571424</v>
      </c>
      <c r="AL91" s="134">
        <f t="shared" si="62"/>
        <v>0</v>
      </c>
      <c r="AM91" s="134">
        <f t="shared" si="63"/>
        <v>40.947908163265318</v>
      </c>
      <c r="AN91" s="134">
        <f t="shared" si="64"/>
        <v>0</v>
      </c>
      <c r="AO91" s="134">
        <f t="shared" si="65"/>
        <v>83.142295918367466</v>
      </c>
      <c r="AP91" s="134">
        <f t="shared" si="66"/>
        <v>318.51153061224488</v>
      </c>
      <c r="AQ91" s="134">
        <f t="shared" si="67"/>
        <v>119.8929591836735</v>
      </c>
      <c r="AR91" s="134">
        <f t="shared" si="68"/>
        <v>7.4069387755102039</v>
      </c>
      <c r="AS91" s="134">
        <f t="shared" si="69"/>
        <v>21.355969387755103</v>
      </c>
      <c r="AT91" s="134">
        <f t="shared" si="70"/>
        <v>0</v>
      </c>
      <c r="AU91" s="134">
        <f t="shared" si="71"/>
        <v>0</v>
      </c>
      <c r="AV91" s="134">
        <f t="shared" si="72"/>
        <v>85.585816326530605</v>
      </c>
      <c r="AW91" s="134">
        <f t="shared" si="73"/>
        <v>651.34086734693858</v>
      </c>
      <c r="AX91" s="134">
        <f t="shared" si="74"/>
        <v>2515.3259183673472</v>
      </c>
      <c r="AY91" s="134">
        <f t="shared" si="75"/>
        <v>0</v>
      </c>
      <c r="AZ91" s="134">
        <f t="shared" si="76"/>
        <v>11.096938775510203</v>
      </c>
      <c r="BA91" s="134">
        <f t="shared" si="77"/>
        <v>12.901479591836734</v>
      </c>
      <c r="BB91" s="2"/>
      <c r="BC91" s="134">
        <f t="shared" si="78"/>
        <v>58.807068053406262</v>
      </c>
      <c r="BD91" s="134">
        <f t="shared" si="79"/>
        <v>0</v>
      </c>
      <c r="BE91" s="134">
        <f t="shared" si="80"/>
        <v>0</v>
      </c>
      <c r="BF91" s="134">
        <f t="shared" si="81"/>
        <v>9.1838989455500766</v>
      </c>
      <c r="BG91" s="134">
        <f t="shared" si="82"/>
        <v>0</v>
      </c>
      <c r="BH91" s="134">
        <f t="shared" si="83"/>
        <v>0.18848142416717642</v>
      </c>
      <c r="BI91" s="134">
        <f t="shared" si="84"/>
        <v>0</v>
      </c>
      <c r="BJ91" s="134">
        <f t="shared" si="85"/>
        <v>12.712707381149457</v>
      </c>
      <c r="BK91" s="134">
        <f t="shared" si="86"/>
        <v>0</v>
      </c>
      <c r="BL91" s="134">
        <f t="shared" si="87"/>
        <v>9.6277515864732948</v>
      </c>
      <c r="BM91" s="134">
        <f t="shared" si="88"/>
        <v>0</v>
      </c>
      <c r="BN91" s="134">
        <f t="shared" si="89"/>
        <v>19.548577872146474</v>
      </c>
      <c r="BO91" s="134">
        <f t="shared" si="90"/>
        <v>74.889048835786511</v>
      </c>
      <c r="BP91" s="134">
        <f t="shared" si="91"/>
        <v>28.189465097587604</v>
      </c>
      <c r="BQ91" s="134">
        <f t="shared" si="92"/>
        <v>1.7415338107748226</v>
      </c>
      <c r="BR91" s="134">
        <f t="shared" si="93"/>
        <v>5.0212569426950253</v>
      </c>
      <c r="BS91" s="134">
        <f t="shared" si="94"/>
        <v>0</v>
      </c>
      <c r="BT91" s="134">
        <f t="shared" si="95"/>
        <v>0</v>
      </c>
      <c r="BU91" s="134">
        <f t="shared" si="96"/>
        <v>20.123103129760917</v>
      </c>
      <c r="BV91" s="134">
        <f t="shared" si="97"/>
        <v>153.14452801669839</v>
      </c>
      <c r="BW91" s="134">
        <f t="shared" si="98"/>
        <v>591.40830844159746</v>
      </c>
      <c r="BX91" s="134">
        <f t="shared" si="99"/>
        <v>0</v>
      </c>
      <c r="BY91" s="134">
        <f t="shared" si="100"/>
        <v>2.6091337675891602</v>
      </c>
      <c r="BZ91" s="134">
        <f t="shared" si="101"/>
        <v>3.0334209042597857</v>
      </c>
    </row>
    <row r="92" spans="1:78" x14ac:dyDescent="0.25">
      <c r="A92" s="18" t="s">
        <v>36</v>
      </c>
      <c r="B92" s="21" t="s">
        <v>37</v>
      </c>
      <c r="C92" s="22">
        <f t="shared" si="52"/>
        <v>149.69999999999999</v>
      </c>
      <c r="D92" s="159">
        <f t="shared" si="53"/>
        <v>1433.67</v>
      </c>
      <c r="E92" s="162">
        <v>27863.940000000006</v>
      </c>
      <c r="F92" s="162">
        <v>5498.119999999999</v>
      </c>
      <c r="G92" s="162">
        <v>0</v>
      </c>
      <c r="H92" s="162">
        <v>38005.669999999991</v>
      </c>
      <c r="I92" s="162">
        <v>0</v>
      </c>
      <c r="J92" s="162">
        <v>17794.050000000003</v>
      </c>
      <c r="K92" s="162">
        <v>0</v>
      </c>
      <c r="L92" s="162">
        <v>7262.7999999999984</v>
      </c>
      <c r="M92" s="162">
        <v>12311.06</v>
      </c>
      <c r="N92" s="162">
        <v>11816.38</v>
      </c>
      <c r="O92" s="162">
        <v>0</v>
      </c>
      <c r="P92" s="162">
        <v>20092.260000000006</v>
      </c>
      <c r="Q92" s="162">
        <v>33319.82</v>
      </c>
      <c r="R92" s="162">
        <v>23298.250000000004</v>
      </c>
      <c r="S92" s="162">
        <v>0</v>
      </c>
      <c r="T92" s="162">
        <v>5187.7299999999996</v>
      </c>
      <c r="U92" s="162">
        <v>0</v>
      </c>
      <c r="V92" s="162">
        <v>0</v>
      </c>
      <c r="W92" s="162">
        <v>27988.610000000011</v>
      </c>
      <c r="X92" s="162">
        <v>154160.26999999999</v>
      </c>
      <c r="Y92" s="162">
        <v>386649.77000000008</v>
      </c>
      <c r="Z92" s="162">
        <v>0</v>
      </c>
      <c r="AA92" s="162">
        <v>7721.26</v>
      </c>
      <c r="AB92" s="162">
        <v>4552.1099999999997</v>
      </c>
      <c r="AC92" s="162">
        <f t="shared" si="54"/>
        <v>783522.10000000009</v>
      </c>
      <c r="AD92" s="200">
        <v>175.21300485524182</v>
      </c>
      <c r="AE92" s="134">
        <f t="shared" si="55"/>
        <v>36.727588510354039</v>
      </c>
      <c r="AF92" s="134">
        <f t="shared" si="56"/>
        <v>0</v>
      </c>
      <c r="AG92" s="134">
        <f t="shared" si="57"/>
        <v>253.87889111556441</v>
      </c>
      <c r="AH92" s="134">
        <f t="shared" si="58"/>
        <v>0</v>
      </c>
      <c r="AI92" s="134">
        <f t="shared" si="59"/>
        <v>118.86472945891786</v>
      </c>
      <c r="AJ92" s="134">
        <f t="shared" si="60"/>
        <v>0</v>
      </c>
      <c r="AK92" s="134">
        <f t="shared" si="61"/>
        <v>48.515698062792247</v>
      </c>
      <c r="AL92" s="134">
        <f t="shared" si="62"/>
        <v>82.238209752839012</v>
      </c>
      <c r="AM92" s="134">
        <f t="shared" si="63"/>
        <v>78.933734134936543</v>
      </c>
      <c r="AN92" s="134">
        <f t="shared" si="64"/>
        <v>0</v>
      </c>
      <c r="AO92" s="134">
        <f t="shared" si="65"/>
        <v>134.21683366733473</v>
      </c>
      <c r="AP92" s="134">
        <f t="shared" si="66"/>
        <v>222.57728790915166</v>
      </c>
      <c r="AQ92" s="134">
        <f t="shared" si="67"/>
        <v>155.63293253173018</v>
      </c>
      <c r="AR92" s="134">
        <f t="shared" si="68"/>
        <v>0</v>
      </c>
      <c r="AS92" s="134">
        <f t="shared" si="69"/>
        <v>34.654175016700066</v>
      </c>
      <c r="AT92" s="134">
        <f t="shared" si="70"/>
        <v>0</v>
      </c>
      <c r="AU92" s="134">
        <f t="shared" si="71"/>
        <v>0</v>
      </c>
      <c r="AV92" s="134">
        <f t="shared" si="72"/>
        <v>186.96466265865072</v>
      </c>
      <c r="AW92" s="134">
        <f t="shared" si="73"/>
        <v>1029.7947227788911</v>
      </c>
      <c r="AX92" s="134">
        <f t="shared" si="74"/>
        <v>2582.8307949231803</v>
      </c>
      <c r="AY92" s="134">
        <f t="shared" si="75"/>
        <v>0</v>
      </c>
      <c r="AZ92" s="134">
        <f t="shared" si="76"/>
        <v>51.578223112892459</v>
      </c>
      <c r="BA92" s="134">
        <f t="shared" si="77"/>
        <v>30.408216432865732</v>
      </c>
      <c r="BB92" s="2"/>
      <c r="BC92" s="134">
        <f t="shared" si="78"/>
        <v>19.435393082090023</v>
      </c>
      <c r="BD92" s="134">
        <f t="shared" si="79"/>
        <v>3.8349968960778971</v>
      </c>
      <c r="BE92" s="134">
        <f t="shared" si="80"/>
        <v>0</v>
      </c>
      <c r="BF92" s="134">
        <f t="shared" si="81"/>
        <v>26.509357104494054</v>
      </c>
      <c r="BG92" s="134">
        <f t="shared" si="82"/>
        <v>0</v>
      </c>
      <c r="BH92" s="134">
        <f t="shared" si="83"/>
        <v>12.411538220092492</v>
      </c>
      <c r="BI92" s="134">
        <f t="shared" si="84"/>
        <v>0</v>
      </c>
      <c r="BJ92" s="134">
        <f t="shared" si="85"/>
        <v>5.0658798747270977</v>
      </c>
      <c r="BK92" s="134">
        <f t="shared" si="86"/>
        <v>8.5870946591614512</v>
      </c>
      <c r="BL92" s="134">
        <f t="shared" si="87"/>
        <v>8.2420501231106176</v>
      </c>
      <c r="BM92" s="134">
        <f t="shared" si="88"/>
        <v>0</v>
      </c>
      <c r="BN92" s="134">
        <f t="shared" si="89"/>
        <v>14.014564021009022</v>
      </c>
      <c r="BO92" s="134">
        <f t="shared" si="90"/>
        <v>23.240927131069213</v>
      </c>
      <c r="BP92" s="134">
        <f t="shared" si="91"/>
        <v>16.250775980525507</v>
      </c>
      <c r="BQ92" s="134">
        <f t="shared" si="92"/>
        <v>0</v>
      </c>
      <c r="BR92" s="134">
        <f t="shared" si="93"/>
        <v>3.6184965856856874</v>
      </c>
      <c r="BS92" s="134">
        <f t="shared" si="94"/>
        <v>0</v>
      </c>
      <c r="BT92" s="134">
        <f t="shared" si="95"/>
        <v>0</v>
      </c>
      <c r="BU92" s="134">
        <f t="shared" si="96"/>
        <v>19.522351726687461</v>
      </c>
      <c r="BV92" s="134">
        <f t="shared" si="97"/>
        <v>107.52842006877454</v>
      </c>
      <c r="BW92" s="134">
        <f t="shared" si="98"/>
        <v>269.69230715576111</v>
      </c>
      <c r="BX92" s="134">
        <f t="shared" si="99"/>
        <v>0</v>
      </c>
      <c r="BY92" s="134">
        <f t="shared" si="100"/>
        <v>5.3856605773992623</v>
      </c>
      <c r="BZ92" s="134">
        <f t="shared" si="101"/>
        <v>3.175144907823976</v>
      </c>
    </row>
    <row r="93" spans="1:78" x14ac:dyDescent="0.25">
      <c r="A93" s="18" t="s">
        <v>38</v>
      </c>
      <c r="B93" s="21" t="s">
        <v>39</v>
      </c>
      <c r="C93" s="22">
        <f t="shared" si="52"/>
        <v>70</v>
      </c>
      <c r="D93" s="159">
        <f t="shared" si="53"/>
        <v>476.46000000000004</v>
      </c>
      <c r="E93" s="162">
        <v>26187.200000000012</v>
      </c>
      <c r="F93" s="162">
        <v>0</v>
      </c>
      <c r="G93" s="162">
        <v>0</v>
      </c>
      <c r="H93" s="162">
        <v>1.7053025658242404E-13</v>
      </c>
      <c r="I93" s="162">
        <v>5.75</v>
      </c>
      <c r="J93" s="162">
        <v>8306.9199999999983</v>
      </c>
      <c r="K93" s="162">
        <v>0</v>
      </c>
      <c r="L93" s="162">
        <v>8916.52</v>
      </c>
      <c r="M93" s="162">
        <v>54.89</v>
      </c>
      <c r="N93" s="162">
        <v>6869.2799999999979</v>
      </c>
      <c r="O93" s="162">
        <v>0</v>
      </c>
      <c r="P93" s="162">
        <v>12269.610000000002</v>
      </c>
      <c r="Q93" s="162">
        <v>7866.52</v>
      </c>
      <c r="R93" s="162">
        <v>6917.9499999999989</v>
      </c>
      <c r="S93" s="162">
        <v>0</v>
      </c>
      <c r="T93" s="162">
        <v>2211.6600000000003</v>
      </c>
      <c r="U93" s="162">
        <v>0</v>
      </c>
      <c r="V93" s="162">
        <v>0</v>
      </c>
      <c r="W93" s="162">
        <v>25928.179999999993</v>
      </c>
      <c r="X93" s="162">
        <v>74423.260000000009</v>
      </c>
      <c r="Y93" s="162">
        <v>279276.39</v>
      </c>
      <c r="Z93" s="162">
        <v>0</v>
      </c>
      <c r="AA93" s="162">
        <v>2683.5</v>
      </c>
      <c r="AB93" s="162">
        <v>1587.49</v>
      </c>
      <c r="AC93" s="162">
        <f t="shared" si="54"/>
        <v>463505.12</v>
      </c>
      <c r="AD93" s="200">
        <v>307.42342105263162</v>
      </c>
      <c r="AE93" s="134">
        <f t="shared" si="55"/>
        <v>0</v>
      </c>
      <c r="AF93" s="134">
        <f t="shared" si="56"/>
        <v>0</v>
      </c>
      <c r="AG93" s="134">
        <f t="shared" si="57"/>
        <v>2.4361465226060578E-15</v>
      </c>
      <c r="AH93" s="134">
        <f t="shared" si="58"/>
        <v>8.2142857142857142E-2</v>
      </c>
      <c r="AI93" s="134">
        <f t="shared" si="59"/>
        <v>118.67028571428568</v>
      </c>
      <c r="AJ93" s="134">
        <f t="shared" si="60"/>
        <v>0</v>
      </c>
      <c r="AK93" s="134">
        <f t="shared" si="61"/>
        <v>127.37885714285714</v>
      </c>
      <c r="AL93" s="134">
        <f t="shared" si="62"/>
        <v>0.78414285714285714</v>
      </c>
      <c r="AM93" s="134">
        <f t="shared" si="63"/>
        <v>98.132571428571396</v>
      </c>
      <c r="AN93" s="134">
        <f t="shared" si="64"/>
        <v>0</v>
      </c>
      <c r="AO93" s="134">
        <f t="shared" si="65"/>
        <v>175.28014285714289</v>
      </c>
      <c r="AP93" s="134">
        <f t="shared" si="66"/>
        <v>112.37885714285714</v>
      </c>
      <c r="AQ93" s="134">
        <f t="shared" si="67"/>
        <v>98.827857142857127</v>
      </c>
      <c r="AR93" s="134">
        <f t="shared" si="68"/>
        <v>0</v>
      </c>
      <c r="AS93" s="134">
        <f t="shared" si="69"/>
        <v>31.595142857142861</v>
      </c>
      <c r="AT93" s="134">
        <f t="shared" si="70"/>
        <v>0</v>
      </c>
      <c r="AU93" s="134">
        <f t="shared" si="71"/>
        <v>0</v>
      </c>
      <c r="AV93" s="134">
        <f t="shared" si="72"/>
        <v>370.40257142857132</v>
      </c>
      <c r="AW93" s="134">
        <f t="shared" si="73"/>
        <v>1063.1894285714286</v>
      </c>
      <c r="AX93" s="134">
        <f t="shared" si="74"/>
        <v>3989.6627142857146</v>
      </c>
      <c r="AY93" s="134">
        <f t="shared" si="75"/>
        <v>0</v>
      </c>
      <c r="AZ93" s="134">
        <f t="shared" si="76"/>
        <v>38.335714285714289</v>
      </c>
      <c r="BA93" s="134">
        <f t="shared" si="77"/>
        <v>22.678428571428572</v>
      </c>
      <c r="BB93" s="2"/>
      <c r="BC93" s="134">
        <f t="shared" si="78"/>
        <v>54.962011501490174</v>
      </c>
      <c r="BD93" s="134">
        <f t="shared" si="79"/>
        <v>0</v>
      </c>
      <c r="BE93" s="134">
        <f t="shared" si="80"/>
        <v>0</v>
      </c>
      <c r="BF93" s="134">
        <f t="shared" si="81"/>
        <v>3.5791096121904047E-16</v>
      </c>
      <c r="BG93" s="134">
        <f t="shared" si="82"/>
        <v>1.2068169416110481E-2</v>
      </c>
      <c r="BH93" s="134">
        <f t="shared" si="83"/>
        <v>17.43466398018721</v>
      </c>
      <c r="BI93" s="134">
        <f t="shared" si="84"/>
        <v>0</v>
      </c>
      <c r="BJ93" s="134">
        <f t="shared" si="85"/>
        <v>18.71409981950216</v>
      </c>
      <c r="BK93" s="134">
        <f t="shared" si="86"/>
        <v>0.11520379465222683</v>
      </c>
      <c r="BL93" s="134">
        <f t="shared" si="87"/>
        <v>14.417327792469457</v>
      </c>
      <c r="BM93" s="134">
        <f t="shared" si="88"/>
        <v>0</v>
      </c>
      <c r="BN93" s="134">
        <f t="shared" si="89"/>
        <v>25.751605591235364</v>
      </c>
      <c r="BO93" s="134">
        <f t="shared" si="90"/>
        <v>16.510347143516768</v>
      </c>
      <c r="BP93" s="134">
        <f t="shared" si="91"/>
        <v>14.519476976031562</v>
      </c>
      <c r="BQ93" s="134">
        <f t="shared" si="92"/>
        <v>0</v>
      </c>
      <c r="BR93" s="134">
        <f t="shared" si="93"/>
        <v>4.6418587079712887</v>
      </c>
      <c r="BS93" s="134">
        <f t="shared" si="94"/>
        <v>0</v>
      </c>
      <c r="BT93" s="134">
        <f t="shared" si="95"/>
        <v>0</v>
      </c>
      <c r="BU93" s="134">
        <f t="shared" si="96"/>
        <v>54.418377198505624</v>
      </c>
      <c r="BV93" s="134">
        <f t="shared" si="97"/>
        <v>156.20043655291107</v>
      </c>
      <c r="BW93" s="134">
        <f t="shared" si="98"/>
        <v>586.14865885908569</v>
      </c>
      <c r="BX93" s="134">
        <f t="shared" si="99"/>
        <v>0</v>
      </c>
      <c r="BY93" s="134">
        <f t="shared" si="100"/>
        <v>5.6321621961969521</v>
      </c>
      <c r="BZ93" s="134">
        <f t="shared" si="101"/>
        <v>3.3318431767619523</v>
      </c>
    </row>
    <row r="94" spans="1:78" x14ac:dyDescent="0.25">
      <c r="A94" s="18" t="s">
        <v>40</v>
      </c>
      <c r="B94" s="21" t="s">
        <v>41</v>
      </c>
      <c r="C94" s="22">
        <f t="shared" si="52"/>
        <v>197</v>
      </c>
      <c r="D94" s="159">
        <f t="shared" si="53"/>
        <v>833.94</v>
      </c>
      <c r="E94" s="162">
        <v>43781.729999999967</v>
      </c>
      <c r="F94" s="162">
        <v>0</v>
      </c>
      <c r="G94" s="162">
        <v>0</v>
      </c>
      <c r="H94" s="162">
        <v>1453.1</v>
      </c>
      <c r="I94" s="162">
        <v>0</v>
      </c>
      <c r="J94" s="162">
        <v>31954.52</v>
      </c>
      <c r="K94" s="162">
        <v>0</v>
      </c>
      <c r="L94" s="162">
        <v>6682.66</v>
      </c>
      <c r="M94" s="162">
        <v>0</v>
      </c>
      <c r="N94" s="162">
        <v>6692.7699999999995</v>
      </c>
      <c r="O94" s="162">
        <v>0</v>
      </c>
      <c r="P94" s="162">
        <v>12546.789999999997</v>
      </c>
      <c r="Q94" s="162">
        <v>22133.97</v>
      </c>
      <c r="R94" s="162">
        <v>31503.859999999986</v>
      </c>
      <c r="S94" s="162">
        <v>0</v>
      </c>
      <c r="T94" s="162">
        <v>2562.83</v>
      </c>
      <c r="U94" s="162">
        <v>0</v>
      </c>
      <c r="V94" s="162">
        <v>0</v>
      </c>
      <c r="W94" s="162">
        <v>6086.7800000000007</v>
      </c>
      <c r="X94" s="162">
        <v>229912.55999999997</v>
      </c>
      <c r="Y94" s="162">
        <v>513234.20000000007</v>
      </c>
      <c r="Z94" s="162">
        <v>0</v>
      </c>
      <c r="AA94" s="162">
        <v>4338.8999999999996</v>
      </c>
      <c r="AB94" s="162">
        <v>3385.04</v>
      </c>
      <c r="AC94" s="162">
        <f t="shared" si="54"/>
        <v>916269.71000000008</v>
      </c>
      <c r="AD94" s="200">
        <v>190.64155000000002</v>
      </c>
      <c r="AE94" s="134">
        <f t="shared" si="55"/>
        <v>0</v>
      </c>
      <c r="AF94" s="134">
        <f t="shared" si="56"/>
        <v>0</v>
      </c>
      <c r="AG94" s="134">
        <f t="shared" si="57"/>
        <v>7.3761421319796954</v>
      </c>
      <c r="AH94" s="134">
        <f t="shared" si="58"/>
        <v>0</v>
      </c>
      <c r="AI94" s="134">
        <f t="shared" si="59"/>
        <v>162.20568527918783</v>
      </c>
      <c r="AJ94" s="134">
        <f t="shared" si="60"/>
        <v>0</v>
      </c>
      <c r="AK94" s="134">
        <f t="shared" si="61"/>
        <v>33.922131979695429</v>
      </c>
      <c r="AL94" s="134">
        <f t="shared" si="62"/>
        <v>0</v>
      </c>
      <c r="AM94" s="134">
        <f t="shared" si="63"/>
        <v>33.973451776649746</v>
      </c>
      <c r="AN94" s="134">
        <f t="shared" si="64"/>
        <v>0</v>
      </c>
      <c r="AO94" s="134">
        <f t="shared" si="65"/>
        <v>63.68928934010151</v>
      </c>
      <c r="AP94" s="134">
        <f t="shared" si="66"/>
        <v>112.35517766497462</v>
      </c>
      <c r="AQ94" s="134">
        <f t="shared" si="67"/>
        <v>159.91807106598978</v>
      </c>
      <c r="AR94" s="134">
        <f t="shared" si="68"/>
        <v>0</v>
      </c>
      <c r="AS94" s="134">
        <f t="shared" si="69"/>
        <v>13.009289340101523</v>
      </c>
      <c r="AT94" s="134">
        <f t="shared" si="70"/>
        <v>0</v>
      </c>
      <c r="AU94" s="134">
        <f t="shared" si="71"/>
        <v>0</v>
      </c>
      <c r="AV94" s="134">
        <f t="shared" si="72"/>
        <v>30.897360406091373</v>
      </c>
      <c r="AW94" s="134">
        <f t="shared" si="73"/>
        <v>1167.0688324873095</v>
      </c>
      <c r="AX94" s="134">
        <f t="shared" si="74"/>
        <v>2605.2497461928938</v>
      </c>
      <c r="AY94" s="134">
        <f t="shared" si="75"/>
        <v>0</v>
      </c>
      <c r="AZ94" s="134">
        <f t="shared" si="76"/>
        <v>22.024873096446697</v>
      </c>
      <c r="BA94" s="134">
        <f t="shared" si="77"/>
        <v>17.182944162436549</v>
      </c>
      <c r="BB94" s="2"/>
      <c r="BC94" s="134">
        <f t="shared" si="78"/>
        <v>52.499856104755693</v>
      </c>
      <c r="BD94" s="134">
        <f t="shared" si="79"/>
        <v>0</v>
      </c>
      <c r="BE94" s="134">
        <f t="shared" si="80"/>
        <v>0</v>
      </c>
      <c r="BF94" s="134">
        <f t="shared" si="81"/>
        <v>1.742451495311413</v>
      </c>
      <c r="BG94" s="134">
        <f t="shared" si="82"/>
        <v>0</v>
      </c>
      <c r="BH94" s="134">
        <f t="shared" si="83"/>
        <v>38.317528839005199</v>
      </c>
      <c r="BI94" s="134">
        <f t="shared" si="84"/>
        <v>0</v>
      </c>
      <c r="BJ94" s="134">
        <f t="shared" si="85"/>
        <v>8.0133582751756709</v>
      </c>
      <c r="BK94" s="134">
        <f t="shared" si="86"/>
        <v>0</v>
      </c>
      <c r="BL94" s="134">
        <f t="shared" si="87"/>
        <v>8.0254814495047597</v>
      </c>
      <c r="BM94" s="134">
        <f t="shared" si="88"/>
        <v>0</v>
      </c>
      <c r="BN94" s="134">
        <f t="shared" si="89"/>
        <v>15.045195097968675</v>
      </c>
      <c r="BO94" s="134">
        <f t="shared" si="90"/>
        <v>26.541441830347505</v>
      </c>
      <c r="BP94" s="134">
        <f t="shared" si="91"/>
        <v>37.777130249178576</v>
      </c>
      <c r="BQ94" s="134">
        <f t="shared" si="92"/>
        <v>0</v>
      </c>
      <c r="BR94" s="134">
        <f t="shared" si="93"/>
        <v>3.0731587404369618</v>
      </c>
      <c r="BS94" s="134">
        <f t="shared" si="94"/>
        <v>0</v>
      </c>
      <c r="BT94" s="134">
        <f t="shared" si="95"/>
        <v>0</v>
      </c>
      <c r="BU94" s="134">
        <f t="shared" si="96"/>
        <v>7.2988224572511218</v>
      </c>
      <c r="BV94" s="134">
        <f t="shared" si="97"/>
        <v>275.69436650118706</v>
      </c>
      <c r="BW94" s="134">
        <f t="shared" si="98"/>
        <v>615.43300477252569</v>
      </c>
      <c r="BX94" s="134">
        <f t="shared" si="99"/>
        <v>0</v>
      </c>
      <c r="BY94" s="134">
        <f t="shared" si="100"/>
        <v>5.2028922944096694</v>
      </c>
      <c r="BZ94" s="134">
        <f t="shared" si="101"/>
        <v>4.0590929803103339</v>
      </c>
    </row>
    <row r="95" spans="1:78" x14ac:dyDescent="0.25">
      <c r="A95" s="18" t="s">
        <v>42</v>
      </c>
      <c r="B95" s="21" t="s">
        <v>43</v>
      </c>
      <c r="C95" s="22">
        <f t="shared" si="52"/>
        <v>111.19473684210526</v>
      </c>
      <c r="D95" s="159">
        <f t="shared" si="53"/>
        <v>1060.6400000000001</v>
      </c>
      <c r="E95" s="162">
        <v>32943.780000000006</v>
      </c>
      <c r="F95" s="162">
        <v>0</v>
      </c>
      <c r="G95" s="162">
        <v>0</v>
      </c>
      <c r="H95" s="162">
        <v>125.9</v>
      </c>
      <c r="I95" s="162">
        <v>0</v>
      </c>
      <c r="J95" s="162">
        <v>9.9999999999999992E-2</v>
      </c>
      <c r="K95" s="162">
        <v>0</v>
      </c>
      <c r="L95" s="162">
        <v>10191.390000000001</v>
      </c>
      <c r="M95" s="162">
        <v>0</v>
      </c>
      <c r="N95" s="162">
        <v>14543.67</v>
      </c>
      <c r="O95" s="162">
        <v>0</v>
      </c>
      <c r="P95" s="162">
        <v>9281.1799999999985</v>
      </c>
      <c r="Q95" s="162">
        <v>20250.07</v>
      </c>
      <c r="R95" s="162">
        <v>19934.040000000005</v>
      </c>
      <c r="S95" s="162">
        <v>0</v>
      </c>
      <c r="T95" s="162">
        <v>4872.4299999999994</v>
      </c>
      <c r="U95" s="162">
        <v>0</v>
      </c>
      <c r="V95" s="162">
        <v>0</v>
      </c>
      <c r="W95" s="162">
        <v>46194.270000000004</v>
      </c>
      <c r="X95" s="162">
        <v>122950.16999999993</v>
      </c>
      <c r="Y95" s="162">
        <v>311286.07999999996</v>
      </c>
      <c r="Z95" s="162">
        <v>0</v>
      </c>
      <c r="AA95" s="162">
        <v>2366.83</v>
      </c>
      <c r="AB95" s="162">
        <v>1076.04</v>
      </c>
      <c r="AC95" s="162">
        <f t="shared" si="54"/>
        <v>596015.94999999984</v>
      </c>
      <c r="AD95" s="200">
        <v>443.11323189847758</v>
      </c>
      <c r="AE95" s="134">
        <f t="shared" si="55"/>
        <v>0</v>
      </c>
      <c r="AF95" s="134">
        <f t="shared" si="56"/>
        <v>0</v>
      </c>
      <c r="AG95" s="134">
        <f t="shared" si="57"/>
        <v>1.1322478345245421</v>
      </c>
      <c r="AH95" s="134">
        <f t="shared" si="58"/>
        <v>0</v>
      </c>
      <c r="AI95" s="134">
        <f t="shared" si="59"/>
        <v>8.9932314100440189E-4</v>
      </c>
      <c r="AJ95" s="134">
        <f t="shared" si="60"/>
        <v>0</v>
      </c>
      <c r="AK95" s="134">
        <f t="shared" si="61"/>
        <v>91.653528660008533</v>
      </c>
      <c r="AL95" s="134">
        <f t="shared" si="62"/>
        <v>0</v>
      </c>
      <c r="AM95" s="134">
        <f t="shared" si="63"/>
        <v>130.7945898613149</v>
      </c>
      <c r="AN95" s="134">
        <f t="shared" si="64"/>
        <v>0</v>
      </c>
      <c r="AO95" s="134">
        <f t="shared" si="65"/>
        <v>83.467799498272342</v>
      </c>
      <c r="AP95" s="134">
        <f t="shared" si="66"/>
        <v>182.1135655795901</v>
      </c>
      <c r="AQ95" s="134">
        <f t="shared" si="67"/>
        <v>179.27143465707394</v>
      </c>
      <c r="AR95" s="134">
        <f t="shared" si="68"/>
        <v>0</v>
      </c>
      <c r="AS95" s="134">
        <f t="shared" si="69"/>
        <v>43.818890519240782</v>
      </c>
      <c r="AT95" s="134">
        <f t="shared" si="70"/>
        <v>0</v>
      </c>
      <c r="AU95" s="134">
        <f t="shared" si="71"/>
        <v>0</v>
      </c>
      <c r="AV95" s="134">
        <f t="shared" si="72"/>
        <v>415.43575992805421</v>
      </c>
      <c r="AW95" s="134">
        <f t="shared" si="73"/>
        <v>1105.7193307142513</v>
      </c>
      <c r="AX95" s="134">
        <f t="shared" si="74"/>
        <v>2799.4677521654753</v>
      </c>
      <c r="AY95" s="134">
        <f t="shared" si="75"/>
        <v>0</v>
      </c>
      <c r="AZ95" s="134">
        <f t="shared" si="76"/>
        <v>21.285449898234486</v>
      </c>
      <c r="BA95" s="134">
        <f t="shared" si="77"/>
        <v>9.6770767264637669</v>
      </c>
      <c r="BB95" s="2"/>
      <c r="BC95" s="134">
        <f t="shared" si="78"/>
        <v>31.060284356614876</v>
      </c>
      <c r="BD95" s="134">
        <f t="shared" si="79"/>
        <v>0</v>
      </c>
      <c r="BE95" s="134">
        <f t="shared" si="80"/>
        <v>0</v>
      </c>
      <c r="BF95" s="134">
        <f t="shared" si="81"/>
        <v>0.11870191582440789</v>
      </c>
      <c r="BG95" s="134">
        <f t="shared" si="82"/>
        <v>0</v>
      </c>
      <c r="BH95" s="134">
        <f t="shared" si="83"/>
        <v>9.428269723940261E-5</v>
      </c>
      <c r="BI95" s="134">
        <f t="shared" si="84"/>
        <v>0</v>
      </c>
      <c r="BJ95" s="134">
        <f t="shared" si="85"/>
        <v>9.6087173781867552</v>
      </c>
      <c r="BK95" s="134">
        <f t="shared" si="86"/>
        <v>0</v>
      </c>
      <c r="BL95" s="134">
        <f t="shared" si="87"/>
        <v>13.712164353597826</v>
      </c>
      <c r="BM95" s="134">
        <f t="shared" si="88"/>
        <v>0</v>
      </c>
      <c r="BN95" s="134">
        <f t="shared" si="89"/>
        <v>8.7505468396439863</v>
      </c>
      <c r="BO95" s="134">
        <f t="shared" si="90"/>
        <v>19.092312188867098</v>
      </c>
      <c r="BP95" s="134">
        <f t="shared" si="91"/>
        <v>18.794350580781419</v>
      </c>
      <c r="BQ95" s="134">
        <f t="shared" si="92"/>
        <v>0</v>
      </c>
      <c r="BR95" s="134">
        <f t="shared" si="93"/>
        <v>4.593858425101824</v>
      </c>
      <c r="BS95" s="134">
        <f t="shared" si="94"/>
        <v>0</v>
      </c>
      <c r="BT95" s="134">
        <f t="shared" si="95"/>
        <v>0</v>
      </c>
      <c r="BU95" s="134">
        <f t="shared" si="96"/>
        <v>43.553203726052196</v>
      </c>
      <c r="BV95" s="134">
        <f t="shared" si="97"/>
        <v>115.92073653643075</v>
      </c>
      <c r="BW95" s="134">
        <f t="shared" si="98"/>
        <v>293.4889123548046</v>
      </c>
      <c r="BX95" s="134">
        <f t="shared" si="99"/>
        <v>0</v>
      </c>
      <c r="BY95" s="134">
        <f t="shared" si="100"/>
        <v>2.2315111630713527</v>
      </c>
      <c r="BZ95" s="134">
        <f t="shared" si="101"/>
        <v>1.0145195353748679</v>
      </c>
    </row>
    <row r="96" spans="1:78" x14ac:dyDescent="0.25">
      <c r="A96" s="18" t="s">
        <v>44</v>
      </c>
      <c r="B96" s="21" t="s">
        <v>45</v>
      </c>
      <c r="C96" s="22">
        <f t="shared" si="52"/>
        <v>146</v>
      </c>
      <c r="D96" s="159">
        <f t="shared" si="53"/>
        <v>751.77</v>
      </c>
      <c r="E96" s="162">
        <v>37645.140000000007</v>
      </c>
      <c r="F96" s="162">
        <v>11032.969999999996</v>
      </c>
      <c r="G96" s="162">
        <v>0</v>
      </c>
      <c r="H96" s="162">
        <v>0</v>
      </c>
      <c r="I96" s="162">
        <v>0</v>
      </c>
      <c r="J96" s="162">
        <v>0</v>
      </c>
      <c r="K96" s="162">
        <v>0</v>
      </c>
      <c r="L96" s="162">
        <v>5611.44</v>
      </c>
      <c r="M96" s="162">
        <v>1754.23</v>
      </c>
      <c r="N96" s="162">
        <v>7812.1100000000006</v>
      </c>
      <c r="O96" s="162">
        <v>0</v>
      </c>
      <c r="P96" s="162">
        <v>10383.199999999992</v>
      </c>
      <c r="Q96" s="162">
        <v>12654.880000000001</v>
      </c>
      <c r="R96" s="162">
        <v>26315.46999999999</v>
      </c>
      <c r="S96" s="162">
        <v>0</v>
      </c>
      <c r="T96" s="162">
        <v>5190.8699999999981</v>
      </c>
      <c r="U96" s="162">
        <v>0</v>
      </c>
      <c r="V96" s="162">
        <v>0</v>
      </c>
      <c r="W96" s="162">
        <v>5382.869999999999</v>
      </c>
      <c r="X96" s="162">
        <v>136333.30000000005</v>
      </c>
      <c r="Y96" s="162">
        <v>454800.30999999994</v>
      </c>
      <c r="Z96" s="162">
        <v>0</v>
      </c>
      <c r="AA96" s="162">
        <v>8909.0500000000011</v>
      </c>
      <c r="AB96" s="162">
        <v>2135.71</v>
      </c>
      <c r="AC96" s="162">
        <f t="shared" si="54"/>
        <v>725961.55</v>
      </c>
      <c r="AD96" s="200">
        <v>235.03244604316552</v>
      </c>
      <c r="AE96" s="134">
        <f t="shared" si="55"/>
        <v>75.568287671232852</v>
      </c>
      <c r="AF96" s="134">
        <f t="shared" si="56"/>
        <v>0</v>
      </c>
      <c r="AG96" s="134">
        <f t="shared" si="57"/>
        <v>0</v>
      </c>
      <c r="AH96" s="134">
        <f t="shared" si="58"/>
        <v>0</v>
      </c>
      <c r="AI96" s="134">
        <f t="shared" si="59"/>
        <v>0</v>
      </c>
      <c r="AJ96" s="134">
        <f t="shared" si="60"/>
        <v>0</v>
      </c>
      <c r="AK96" s="134">
        <f t="shared" si="61"/>
        <v>38.434520547945205</v>
      </c>
      <c r="AL96" s="134">
        <f t="shared" si="62"/>
        <v>12.01527397260274</v>
      </c>
      <c r="AM96" s="134">
        <f t="shared" si="63"/>
        <v>53.507602739726032</v>
      </c>
      <c r="AN96" s="134">
        <f t="shared" si="64"/>
        <v>0</v>
      </c>
      <c r="AO96" s="134">
        <f t="shared" si="65"/>
        <v>71.117808219178031</v>
      </c>
      <c r="AP96" s="134">
        <f t="shared" si="66"/>
        <v>86.677260273972607</v>
      </c>
      <c r="AQ96" s="134">
        <f t="shared" si="67"/>
        <v>180.24294520547937</v>
      </c>
      <c r="AR96" s="134">
        <f t="shared" si="68"/>
        <v>0</v>
      </c>
      <c r="AS96" s="134">
        <f t="shared" si="69"/>
        <v>35.553904109589027</v>
      </c>
      <c r="AT96" s="134">
        <f t="shared" si="70"/>
        <v>0</v>
      </c>
      <c r="AU96" s="134">
        <f t="shared" si="71"/>
        <v>0</v>
      </c>
      <c r="AV96" s="134">
        <f t="shared" si="72"/>
        <v>36.868972602739717</v>
      </c>
      <c r="AW96" s="134">
        <f t="shared" si="73"/>
        <v>933.78972602739759</v>
      </c>
      <c r="AX96" s="134">
        <f t="shared" si="74"/>
        <v>3115.070616438356</v>
      </c>
      <c r="AY96" s="134">
        <f t="shared" si="75"/>
        <v>0</v>
      </c>
      <c r="AZ96" s="134">
        <f t="shared" si="76"/>
        <v>61.020890410958913</v>
      </c>
      <c r="BA96" s="134">
        <f t="shared" si="77"/>
        <v>14.628150684931507</v>
      </c>
      <c r="BB96" s="2"/>
      <c r="BC96" s="134">
        <f t="shared" si="78"/>
        <v>50.075342192425886</v>
      </c>
      <c r="BD96" s="134">
        <f t="shared" si="79"/>
        <v>14.675991327134623</v>
      </c>
      <c r="BE96" s="134">
        <f t="shared" si="80"/>
        <v>0</v>
      </c>
      <c r="BF96" s="134">
        <f t="shared" si="81"/>
        <v>0</v>
      </c>
      <c r="BG96" s="134">
        <f t="shared" si="82"/>
        <v>0</v>
      </c>
      <c r="BH96" s="134">
        <f t="shared" si="83"/>
        <v>0</v>
      </c>
      <c r="BI96" s="134">
        <f t="shared" si="84"/>
        <v>0</v>
      </c>
      <c r="BJ96" s="134">
        <f t="shared" si="85"/>
        <v>7.4643042419889056</v>
      </c>
      <c r="BK96" s="134">
        <f t="shared" si="86"/>
        <v>2.333466352740865</v>
      </c>
      <c r="BL96" s="134">
        <f t="shared" si="87"/>
        <v>10.391622437713663</v>
      </c>
      <c r="BM96" s="134">
        <f t="shared" si="88"/>
        <v>0</v>
      </c>
      <c r="BN96" s="134">
        <f t="shared" si="89"/>
        <v>13.811671122816808</v>
      </c>
      <c r="BO96" s="134">
        <f t="shared" si="90"/>
        <v>16.833446399829736</v>
      </c>
      <c r="BP96" s="134">
        <f t="shared" si="91"/>
        <v>35.004682283145101</v>
      </c>
      <c r="BQ96" s="134">
        <f t="shared" si="92"/>
        <v>0</v>
      </c>
      <c r="BR96" s="134">
        <f t="shared" si="93"/>
        <v>6.9048645197334269</v>
      </c>
      <c r="BS96" s="134">
        <f t="shared" si="94"/>
        <v>0</v>
      </c>
      <c r="BT96" s="134">
        <f t="shared" si="95"/>
        <v>0</v>
      </c>
      <c r="BU96" s="134">
        <f t="shared" si="96"/>
        <v>7.1602617821940209</v>
      </c>
      <c r="BV96" s="134">
        <f t="shared" si="97"/>
        <v>181.3497479282228</v>
      </c>
      <c r="BW96" s="134">
        <f t="shared" si="98"/>
        <v>604.97267781369294</v>
      </c>
      <c r="BX96" s="134">
        <f t="shared" si="99"/>
        <v>0</v>
      </c>
      <c r="BY96" s="134">
        <f t="shared" si="100"/>
        <v>11.850765526690346</v>
      </c>
      <c r="BZ96" s="134">
        <f t="shared" si="101"/>
        <v>2.8409087885922557</v>
      </c>
    </row>
    <row r="97" spans="1:80" x14ac:dyDescent="0.25">
      <c r="A97" s="18" t="s">
        <v>46</v>
      </c>
      <c r="B97" s="21" t="s">
        <v>47</v>
      </c>
      <c r="C97" s="22">
        <f t="shared" si="52"/>
        <v>74</v>
      </c>
      <c r="D97" s="159">
        <f t="shared" si="53"/>
        <v>397.3</v>
      </c>
      <c r="E97" s="162">
        <v>23056.959999999995</v>
      </c>
      <c r="F97" s="162">
        <v>0</v>
      </c>
      <c r="G97" s="162">
        <v>0</v>
      </c>
      <c r="H97" s="162">
        <v>0</v>
      </c>
      <c r="I97" s="162">
        <v>0</v>
      </c>
      <c r="J97" s="162">
        <v>0</v>
      </c>
      <c r="K97" s="162">
        <v>0</v>
      </c>
      <c r="L97" s="162">
        <v>7652.01</v>
      </c>
      <c r="M97" s="162">
        <v>9498.16</v>
      </c>
      <c r="N97" s="162">
        <v>4747.21</v>
      </c>
      <c r="O97" s="162">
        <v>0</v>
      </c>
      <c r="P97" s="162">
        <v>12283.019999999999</v>
      </c>
      <c r="Q97" s="162">
        <v>18727.95</v>
      </c>
      <c r="R97" s="162">
        <v>12971.7</v>
      </c>
      <c r="S97" s="162">
        <v>0</v>
      </c>
      <c r="T97" s="162">
        <v>5124.47</v>
      </c>
      <c r="U97" s="162">
        <v>0</v>
      </c>
      <c r="V97" s="162">
        <v>0</v>
      </c>
      <c r="W97" s="162">
        <v>14835.88</v>
      </c>
      <c r="X97" s="162">
        <v>61865.259999999987</v>
      </c>
      <c r="Y97" s="162">
        <v>277617.2</v>
      </c>
      <c r="Z97" s="162">
        <v>0</v>
      </c>
      <c r="AA97" s="162">
        <v>1473.67</v>
      </c>
      <c r="AB97" s="162">
        <v>1091.18</v>
      </c>
      <c r="AC97" s="162">
        <f t="shared" si="54"/>
        <v>450944.66999999993</v>
      </c>
      <c r="AD97" s="200">
        <v>287.42888888888893</v>
      </c>
      <c r="AE97" s="134">
        <f t="shared" si="55"/>
        <v>0</v>
      </c>
      <c r="AF97" s="134">
        <f t="shared" si="56"/>
        <v>0</v>
      </c>
      <c r="AG97" s="134">
        <f t="shared" si="57"/>
        <v>0</v>
      </c>
      <c r="AH97" s="134">
        <f t="shared" si="58"/>
        <v>0</v>
      </c>
      <c r="AI97" s="134">
        <f t="shared" si="59"/>
        <v>0</v>
      </c>
      <c r="AJ97" s="134">
        <f t="shared" si="60"/>
        <v>0</v>
      </c>
      <c r="AK97" s="134">
        <f t="shared" si="61"/>
        <v>103.40554054054054</v>
      </c>
      <c r="AL97" s="134">
        <f t="shared" si="62"/>
        <v>128.35351351351352</v>
      </c>
      <c r="AM97" s="134">
        <f t="shared" si="63"/>
        <v>64.15148648648649</v>
      </c>
      <c r="AN97" s="134">
        <f t="shared" si="64"/>
        <v>0</v>
      </c>
      <c r="AO97" s="134">
        <f t="shared" si="65"/>
        <v>165.98675675675673</v>
      </c>
      <c r="AP97" s="134">
        <f t="shared" si="66"/>
        <v>253.08040540540543</v>
      </c>
      <c r="AQ97" s="134">
        <f t="shared" si="67"/>
        <v>175.29324324324324</v>
      </c>
      <c r="AR97" s="134">
        <f t="shared" si="68"/>
        <v>0</v>
      </c>
      <c r="AS97" s="134">
        <f t="shared" si="69"/>
        <v>69.249594594594598</v>
      </c>
      <c r="AT97" s="134">
        <f t="shared" si="70"/>
        <v>0</v>
      </c>
      <c r="AU97" s="134">
        <f t="shared" si="71"/>
        <v>0</v>
      </c>
      <c r="AV97" s="134">
        <f t="shared" si="72"/>
        <v>200.48486486486485</v>
      </c>
      <c r="AW97" s="134">
        <f t="shared" si="73"/>
        <v>836.01702702702687</v>
      </c>
      <c r="AX97" s="134">
        <f t="shared" si="74"/>
        <v>3751.5837837837839</v>
      </c>
      <c r="AY97" s="134">
        <f t="shared" si="75"/>
        <v>0</v>
      </c>
      <c r="AZ97" s="134">
        <f t="shared" si="76"/>
        <v>19.914459459459461</v>
      </c>
      <c r="BA97" s="134">
        <f t="shared" si="77"/>
        <v>14.745675675675676</v>
      </c>
      <c r="BB97" s="2"/>
      <c r="BC97" s="134">
        <f t="shared" si="78"/>
        <v>58.034130380065427</v>
      </c>
      <c r="BD97" s="134">
        <f t="shared" si="79"/>
        <v>0</v>
      </c>
      <c r="BE97" s="134">
        <f t="shared" si="80"/>
        <v>0</v>
      </c>
      <c r="BF97" s="134">
        <f t="shared" si="81"/>
        <v>0</v>
      </c>
      <c r="BG97" s="134">
        <f t="shared" si="82"/>
        <v>0</v>
      </c>
      <c r="BH97" s="134">
        <f t="shared" si="83"/>
        <v>0</v>
      </c>
      <c r="BI97" s="134">
        <f t="shared" si="84"/>
        <v>0</v>
      </c>
      <c r="BJ97" s="134">
        <f t="shared" si="85"/>
        <v>19.260030203876163</v>
      </c>
      <c r="BK97" s="134">
        <f t="shared" si="86"/>
        <v>23.90677070224012</v>
      </c>
      <c r="BL97" s="134">
        <f t="shared" si="87"/>
        <v>11.94867858041782</v>
      </c>
      <c r="BM97" s="134">
        <f t="shared" si="88"/>
        <v>0</v>
      </c>
      <c r="BN97" s="134">
        <f t="shared" si="89"/>
        <v>30.916234583438204</v>
      </c>
      <c r="BO97" s="134">
        <f t="shared" si="90"/>
        <v>47.138056883966776</v>
      </c>
      <c r="BP97" s="134">
        <f t="shared" si="91"/>
        <v>32.649635036496349</v>
      </c>
      <c r="BQ97" s="134">
        <f t="shared" si="92"/>
        <v>0</v>
      </c>
      <c r="BR97" s="134">
        <f t="shared" si="93"/>
        <v>12.898238107223762</v>
      </c>
      <c r="BS97" s="134">
        <f t="shared" si="94"/>
        <v>0</v>
      </c>
      <c r="BT97" s="134">
        <f t="shared" si="95"/>
        <v>0</v>
      </c>
      <c r="BU97" s="134">
        <f t="shared" si="96"/>
        <v>37.341756858796877</v>
      </c>
      <c r="BV97" s="134">
        <f t="shared" si="97"/>
        <v>155.71422099169391</v>
      </c>
      <c r="BW97" s="134">
        <f t="shared" si="98"/>
        <v>698.75962748552729</v>
      </c>
      <c r="BX97" s="134">
        <f t="shared" si="99"/>
        <v>0</v>
      </c>
      <c r="BY97" s="134">
        <f t="shared" si="100"/>
        <v>3.7092121822300528</v>
      </c>
      <c r="BZ97" s="134">
        <f t="shared" si="101"/>
        <v>2.7464887993959226</v>
      </c>
    </row>
    <row r="98" spans="1:80" x14ac:dyDescent="0.25">
      <c r="A98" s="18" t="s">
        <v>48</v>
      </c>
      <c r="B98" s="21" t="s">
        <v>49</v>
      </c>
      <c r="C98" s="22">
        <f t="shared" si="52"/>
        <v>239.31052631578947</v>
      </c>
      <c r="D98" s="159">
        <f t="shared" si="53"/>
        <v>1240.22</v>
      </c>
      <c r="E98" s="162">
        <v>53064.48000000001</v>
      </c>
      <c r="F98" s="162">
        <v>9151.880000000001</v>
      </c>
      <c r="G98" s="162">
        <v>0</v>
      </c>
      <c r="H98" s="162">
        <v>21333.559999999998</v>
      </c>
      <c r="I98" s="162">
        <v>0</v>
      </c>
      <c r="J98" s="162">
        <v>0</v>
      </c>
      <c r="K98" s="162">
        <v>0</v>
      </c>
      <c r="L98" s="162">
        <v>10044.34</v>
      </c>
      <c r="M98" s="162">
        <v>0</v>
      </c>
      <c r="N98" s="162">
        <v>11006.99</v>
      </c>
      <c r="O98" s="162">
        <v>0</v>
      </c>
      <c r="P98" s="162">
        <v>22770.190000000006</v>
      </c>
      <c r="Q98" s="162">
        <v>74762.900000000009</v>
      </c>
      <c r="R98" s="162">
        <v>29113.03</v>
      </c>
      <c r="S98" s="162">
        <v>0</v>
      </c>
      <c r="T98" s="162">
        <v>9558.57</v>
      </c>
      <c r="U98" s="162">
        <v>0</v>
      </c>
      <c r="V98" s="162">
        <v>0</v>
      </c>
      <c r="W98" s="162">
        <v>22841.22</v>
      </c>
      <c r="X98" s="162">
        <v>357570.66999999981</v>
      </c>
      <c r="Y98" s="162">
        <v>607190.1399999999</v>
      </c>
      <c r="Z98" s="162">
        <v>0</v>
      </c>
      <c r="AA98" s="162">
        <v>11322.1</v>
      </c>
      <c r="AB98" s="162">
        <v>2711.3899999999994</v>
      </c>
      <c r="AC98" s="162">
        <f t="shared" si="54"/>
        <v>1242441.4599999997</v>
      </c>
      <c r="AD98" s="200">
        <v>197.18368459379218</v>
      </c>
      <c r="AE98" s="134">
        <f t="shared" si="55"/>
        <v>38.242697222283319</v>
      </c>
      <c r="AF98" s="134">
        <f t="shared" si="56"/>
        <v>0</v>
      </c>
      <c r="AG98" s="134">
        <f t="shared" si="57"/>
        <v>89.145932393498853</v>
      </c>
      <c r="AH98" s="134">
        <f t="shared" si="58"/>
        <v>0</v>
      </c>
      <c r="AI98" s="134">
        <f t="shared" si="59"/>
        <v>0</v>
      </c>
      <c r="AJ98" s="134">
        <f t="shared" si="60"/>
        <v>0</v>
      </c>
      <c r="AK98" s="134">
        <f t="shared" si="61"/>
        <v>41.97199410587433</v>
      </c>
      <c r="AL98" s="134">
        <f t="shared" si="62"/>
        <v>0</v>
      </c>
      <c r="AM98" s="134">
        <f t="shared" si="63"/>
        <v>45.994591919769512</v>
      </c>
      <c r="AN98" s="134">
        <f t="shared" si="64"/>
        <v>0</v>
      </c>
      <c r="AO98" s="134">
        <f t="shared" si="65"/>
        <v>95.149136774505735</v>
      </c>
      <c r="AP98" s="134">
        <f t="shared" si="66"/>
        <v>312.40957575490995</v>
      </c>
      <c r="AQ98" s="134">
        <f t="shared" si="67"/>
        <v>121.65377949811959</v>
      </c>
      <c r="AR98" s="134">
        <f t="shared" si="68"/>
        <v>0</v>
      </c>
      <c r="AS98" s="134">
        <f t="shared" si="69"/>
        <v>39.942121005520242</v>
      </c>
      <c r="AT98" s="134">
        <f t="shared" si="70"/>
        <v>0</v>
      </c>
      <c r="AU98" s="134">
        <f t="shared" si="71"/>
        <v>0</v>
      </c>
      <c r="AV98" s="134">
        <f t="shared" si="72"/>
        <v>95.445947788603235</v>
      </c>
      <c r="AW98" s="134">
        <f t="shared" si="73"/>
        <v>1494.1702544590812</v>
      </c>
      <c r="AX98" s="134">
        <f t="shared" si="74"/>
        <v>2537.2479403549669</v>
      </c>
      <c r="AY98" s="134">
        <f t="shared" si="75"/>
        <v>0</v>
      </c>
      <c r="AZ98" s="134">
        <f t="shared" si="76"/>
        <v>47.31133299610724</v>
      </c>
      <c r="BA98" s="134">
        <f t="shared" si="77"/>
        <v>11.330007257692051</v>
      </c>
      <c r="BB98" s="2"/>
      <c r="BC98" s="134">
        <f t="shared" si="78"/>
        <v>42.786344358259029</v>
      </c>
      <c r="BD98" s="134">
        <f t="shared" si="79"/>
        <v>7.3792391672445214</v>
      </c>
      <c r="BE98" s="134">
        <f t="shared" si="80"/>
        <v>0</v>
      </c>
      <c r="BF98" s="134">
        <f t="shared" si="81"/>
        <v>17.201432003999287</v>
      </c>
      <c r="BG98" s="134">
        <f t="shared" si="82"/>
        <v>0</v>
      </c>
      <c r="BH98" s="134">
        <f t="shared" si="83"/>
        <v>0</v>
      </c>
      <c r="BI98" s="134">
        <f t="shared" si="84"/>
        <v>0</v>
      </c>
      <c r="BJ98" s="134">
        <f t="shared" si="85"/>
        <v>8.0988373030591347</v>
      </c>
      <c r="BK98" s="134">
        <f t="shared" si="86"/>
        <v>0</v>
      </c>
      <c r="BL98" s="134">
        <f t="shared" si="87"/>
        <v>8.8750302365709306</v>
      </c>
      <c r="BM98" s="134">
        <f t="shared" si="88"/>
        <v>0</v>
      </c>
      <c r="BN98" s="134">
        <f t="shared" si="89"/>
        <v>18.359799067907311</v>
      </c>
      <c r="BO98" s="134">
        <f t="shared" si="90"/>
        <v>60.281966102788218</v>
      </c>
      <c r="BP98" s="134">
        <f t="shared" si="91"/>
        <v>23.474085242940767</v>
      </c>
      <c r="BQ98" s="134">
        <f t="shared" si="92"/>
        <v>0</v>
      </c>
      <c r="BR98" s="134">
        <f t="shared" si="93"/>
        <v>7.707156794762219</v>
      </c>
      <c r="BS98" s="134">
        <f t="shared" si="94"/>
        <v>0</v>
      </c>
      <c r="BT98" s="134">
        <f t="shared" si="95"/>
        <v>0</v>
      </c>
      <c r="BU98" s="134">
        <f t="shared" si="96"/>
        <v>18.417071164793345</v>
      </c>
      <c r="BV98" s="134">
        <f t="shared" si="97"/>
        <v>288.31229136766041</v>
      </c>
      <c r="BW98" s="134">
        <f t="shared" si="98"/>
        <v>489.58260631178331</v>
      </c>
      <c r="BX98" s="134">
        <f t="shared" si="99"/>
        <v>0</v>
      </c>
      <c r="BY98" s="134">
        <f t="shared" si="100"/>
        <v>9.1291061263324256</v>
      </c>
      <c r="BZ98" s="134">
        <f t="shared" si="101"/>
        <v>2.1862169615068288</v>
      </c>
      <c r="CA98" s="21" t="s">
        <v>834</v>
      </c>
    </row>
    <row r="99" spans="1:80" x14ac:dyDescent="0.25">
      <c r="A99" s="18" t="s">
        <v>50</v>
      </c>
      <c r="B99" s="21" t="s">
        <v>51</v>
      </c>
      <c r="C99" s="22">
        <f t="shared" si="52"/>
        <v>124.47578947368422</v>
      </c>
      <c r="D99" s="159">
        <f t="shared" si="53"/>
        <v>1067.8699999999999</v>
      </c>
      <c r="E99" s="162">
        <v>49374.29</v>
      </c>
      <c r="F99" s="162">
        <v>845.82000000000028</v>
      </c>
      <c r="G99" s="162">
        <v>0</v>
      </c>
      <c r="H99" s="162">
        <v>27481.970000000008</v>
      </c>
      <c r="I99" s="162">
        <v>744.89</v>
      </c>
      <c r="J99" s="162">
        <v>12624.58</v>
      </c>
      <c r="K99" s="162">
        <v>0</v>
      </c>
      <c r="L99" s="162">
        <v>9930.5799999999981</v>
      </c>
      <c r="M99" s="162">
        <v>0</v>
      </c>
      <c r="N99" s="162">
        <v>9822.7900000000009</v>
      </c>
      <c r="O99" s="162">
        <v>0</v>
      </c>
      <c r="P99" s="162">
        <v>9581.1300000000047</v>
      </c>
      <c r="Q99" s="162">
        <v>13242.76</v>
      </c>
      <c r="R99" s="162">
        <v>15220.570000000003</v>
      </c>
      <c r="S99" s="162">
        <v>0</v>
      </c>
      <c r="T99" s="162">
        <v>8874.99</v>
      </c>
      <c r="U99" s="162">
        <v>0</v>
      </c>
      <c r="V99" s="162">
        <v>0</v>
      </c>
      <c r="W99" s="162">
        <v>2718.82</v>
      </c>
      <c r="X99" s="162">
        <v>143411.38999999998</v>
      </c>
      <c r="Y99" s="162">
        <v>406281.77000000008</v>
      </c>
      <c r="Z99" s="162">
        <v>0</v>
      </c>
      <c r="AA99" s="162">
        <v>3332.2200000000003</v>
      </c>
      <c r="AB99" s="162">
        <v>2243.42</v>
      </c>
      <c r="AC99" s="162">
        <f t="shared" si="54"/>
        <v>715731.99000000011</v>
      </c>
      <c r="AD99" s="200">
        <v>348.99340352240262</v>
      </c>
      <c r="AE99" s="134">
        <f t="shared" si="55"/>
        <v>6.7950563204005023</v>
      </c>
      <c r="AF99" s="134">
        <f t="shared" si="56"/>
        <v>0</v>
      </c>
      <c r="AG99" s="134">
        <f t="shared" si="57"/>
        <v>220.78164851334444</v>
      </c>
      <c r="AH99" s="134">
        <f t="shared" si="58"/>
        <v>5.9842159117816189</v>
      </c>
      <c r="AI99" s="134">
        <f t="shared" si="59"/>
        <v>101.42197172140851</v>
      </c>
      <c r="AJ99" s="134">
        <f t="shared" si="60"/>
        <v>0</v>
      </c>
      <c r="AK99" s="134">
        <f t="shared" si="61"/>
        <v>79.779208808307658</v>
      </c>
      <c r="AL99" s="134">
        <f t="shared" si="62"/>
        <v>0</v>
      </c>
      <c r="AM99" s="134">
        <f t="shared" si="63"/>
        <v>78.913257281060794</v>
      </c>
      <c r="AN99" s="134">
        <f t="shared" si="64"/>
        <v>0</v>
      </c>
      <c r="AO99" s="134">
        <f t="shared" si="65"/>
        <v>76.971835571491425</v>
      </c>
      <c r="AP99" s="134">
        <f t="shared" si="66"/>
        <v>106.38823867672428</v>
      </c>
      <c r="AQ99" s="134">
        <f t="shared" si="67"/>
        <v>122.27735260291583</v>
      </c>
      <c r="AR99" s="134">
        <f t="shared" si="68"/>
        <v>0</v>
      </c>
      <c r="AS99" s="134">
        <f t="shared" si="69"/>
        <v>71.298925176741193</v>
      </c>
      <c r="AT99" s="134">
        <f t="shared" si="70"/>
        <v>0</v>
      </c>
      <c r="AU99" s="134">
        <f t="shared" si="71"/>
        <v>0</v>
      </c>
      <c r="AV99" s="134">
        <f t="shared" si="72"/>
        <v>21.842159117816191</v>
      </c>
      <c r="AW99" s="134">
        <f t="shared" si="73"/>
        <v>1152.1227590231031</v>
      </c>
      <c r="AX99" s="134">
        <f t="shared" si="74"/>
        <v>3263.9421024591556</v>
      </c>
      <c r="AY99" s="134">
        <f t="shared" si="75"/>
        <v>0</v>
      </c>
      <c r="AZ99" s="134">
        <f t="shared" si="76"/>
        <v>26.770025031289112</v>
      </c>
      <c r="BA99" s="134">
        <f t="shared" si="77"/>
        <v>18.022942529513244</v>
      </c>
      <c r="BB99" s="2"/>
      <c r="BC99" s="134">
        <f t="shared" si="78"/>
        <v>46.236236620562437</v>
      </c>
      <c r="BD99" s="134">
        <f t="shared" si="79"/>
        <v>0.79206270426175507</v>
      </c>
      <c r="BE99" s="134">
        <f t="shared" si="80"/>
        <v>0</v>
      </c>
      <c r="BF99" s="134">
        <f t="shared" si="81"/>
        <v>25.735314223641463</v>
      </c>
      <c r="BG99" s="134">
        <f t="shared" si="82"/>
        <v>0.69754745427814258</v>
      </c>
      <c r="BH99" s="134">
        <f t="shared" si="83"/>
        <v>11.822206822927885</v>
      </c>
      <c r="BI99" s="134">
        <f t="shared" si="84"/>
        <v>0</v>
      </c>
      <c r="BJ99" s="134">
        <f t="shared" si="85"/>
        <v>9.2994278329759226</v>
      </c>
      <c r="BK99" s="134">
        <f t="shared" si="86"/>
        <v>0</v>
      </c>
      <c r="BL99" s="134">
        <f t="shared" si="87"/>
        <v>9.1984885800706095</v>
      </c>
      <c r="BM99" s="134">
        <f t="shared" si="88"/>
        <v>0</v>
      </c>
      <c r="BN99" s="134">
        <f t="shared" si="89"/>
        <v>8.9721876258346107</v>
      </c>
      <c r="BO99" s="134">
        <f t="shared" si="90"/>
        <v>12.401097511869423</v>
      </c>
      <c r="BP99" s="134">
        <f t="shared" si="91"/>
        <v>14.253204978134047</v>
      </c>
      <c r="BQ99" s="134">
        <f t="shared" si="92"/>
        <v>0</v>
      </c>
      <c r="BR99" s="134">
        <f t="shared" si="93"/>
        <v>8.3109273600719202</v>
      </c>
      <c r="BS99" s="134">
        <f t="shared" si="94"/>
        <v>0</v>
      </c>
      <c r="BT99" s="134">
        <f t="shared" si="95"/>
        <v>0</v>
      </c>
      <c r="BU99" s="134">
        <f t="shared" si="96"/>
        <v>2.5460215194733444</v>
      </c>
      <c r="BV99" s="134">
        <f t="shared" si="97"/>
        <v>134.29667468886663</v>
      </c>
      <c r="BW99" s="134">
        <f t="shared" si="98"/>
        <v>380.45995299053266</v>
      </c>
      <c r="BX99" s="134">
        <f t="shared" si="99"/>
        <v>0</v>
      </c>
      <c r="BY99" s="134">
        <f t="shared" si="100"/>
        <v>3.1204360081283307</v>
      </c>
      <c r="BZ99" s="134">
        <f t="shared" si="101"/>
        <v>2.1008362441121111</v>
      </c>
      <c r="CA99" s="21" t="s">
        <v>838</v>
      </c>
    </row>
    <row r="100" spans="1:80" x14ac:dyDescent="0.25">
      <c r="A100" s="18" t="s">
        <v>56</v>
      </c>
      <c r="B100" s="21" t="s">
        <v>57</v>
      </c>
      <c r="C100" s="22">
        <f t="shared" si="52"/>
        <v>86</v>
      </c>
      <c r="D100" s="159">
        <f t="shared" si="53"/>
        <v>419.07</v>
      </c>
      <c r="E100" s="162">
        <v>31794.940000000002</v>
      </c>
      <c r="F100" s="162">
        <v>2932.4299999999994</v>
      </c>
      <c r="G100" s="162">
        <v>0</v>
      </c>
      <c r="H100" s="162">
        <v>0</v>
      </c>
      <c r="I100" s="162">
        <v>0</v>
      </c>
      <c r="J100" s="162">
        <v>0</v>
      </c>
      <c r="K100" s="162">
        <v>0</v>
      </c>
      <c r="L100" s="162">
        <v>4008.42</v>
      </c>
      <c r="M100" s="162">
        <v>0</v>
      </c>
      <c r="N100" s="162">
        <v>5215.8900000000003</v>
      </c>
      <c r="O100" s="162">
        <v>0</v>
      </c>
      <c r="P100" s="162">
        <v>18644.730000000007</v>
      </c>
      <c r="Q100" s="162">
        <v>21529.149999999998</v>
      </c>
      <c r="R100" s="162">
        <v>9900.4100000000035</v>
      </c>
      <c r="S100" s="162">
        <v>0</v>
      </c>
      <c r="T100" s="162">
        <v>3549.3700000000003</v>
      </c>
      <c r="U100" s="162">
        <v>0</v>
      </c>
      <c r="V100" s="162">
        <v>0</v>
      </c>
      <c r="W100" s="162">
        <v>10537.25</v>
      </c>
      <c r="X100" s="162">
        <v>93801.950000000041</v>
      </c>
      <c r="Y100" s="162">
        <v>296902.45999999996</v>
      </c>
      <c r="Z100" s="162">
        <v>0</v>
      </c>
      <c r="AA100" s="162">
        <v>4986.25</v>
      </c>
      <c r="AB100" s="162">
        <v>1226.9699999999998</v>
      </c>
      <c r="AC100" s="162">
        <f t="shared" si="54"/>
        <v>505030.22</v>
      </c>
      <c r="AD100" s="200">
        <v>279.4837634408604</v>
      </c>
      <c r="AE100" s="134">
        <f t="shared" si="55"/>
        <v>34.098023255813949</v>
      </c>
      <c r="AF100" s="134">
        <f t="shared" si="56"/>
        <v>0</v>
      </c>
      <c r="AG100" s="134">
        <f t="shared" si="57"/>
        <v>0</v>
      </c>
      <c r="AH100" s="134">
        <f t="shared" si="58"/>
        <v>0</v>
      </c>
      <c r="AI100" s="134">
        <f t="shared" si="59"/>
        <v>0</v>
      </c>
      <c r="AJ100" s="134">
        <f t="shared" si="60"/>
        <v>0</v>
      </c>
      <c r="AK100" s="134">
        <f t="shared" si="61"/>
        <v>46.609534883720933</v>
      </c>
      <c r="AL100" s="134">
        <f t="shared" si="62"/>
        <v>0</v>
      </c>
      <c r="AM100" s="134">
        <f t="shared" si="63"/>
        <v>60.649883720930234</v>
      </c>
      <c r="AN100" s="134">
        <f t="shared" si="64"/>
        <v>0</v>
      </c>
      <c r="AO100" s="134">
        <f t="shared" si="65"/>
        <v>216.79918604651172</v>
      </c>
      <c r="AP100" s="134">
        <f t="shared" si="66"/>
        <v>250.33895348837206</v>
      </c>
      <c r="AQ100" s="134">
        <f t="shared" si="67"/>
        <v>115.12104651162795</v>
      </c>
      <c r="AR100" s="134">
        <f t="shared" si="68"/>
        <v>0</v>
      </c>
      <c r="AS100" s="134">
        <f t="shared" si="69"/>
        <v>41.271744186046519</v>
      </c>
      <c r="AT100" s="134">
        <f t="shared" si="70"/>
        <v>0</v>
      </c>
      <c r="AU100" s="134">
        <f t="shared" si="71"/>
        <v>0</v>
      </c>
      <c r="AV100" s="134">
        <f t="shared" si="72"/>
        <v>122.52616279069767</v>
      </c>
      <c r="AW100" s="134">
        <f t="shared" si="73"/>
        <v>1090.7203488372097</v>
      </c>
      <c r="AX100" s="134">
        <f t="shared" si="74"/>
        <v>3452.3541860465111</v>
      </c>
      <c r="AY100" s="134">
        <f t="shared" si="75"/>
        <v>0</v>
      </c>
      <c r="AZ100" s="134">
        <f t="shared" si="76"/>
        <v>57.979651162790695</v>
      </c>
      <c r="BA100" s="134">
        <f t="shared" si="77"/>
        <v>14.267093023255812</v>
      </c>
      <c r="BB100" s="2"/>
      <c r="BC100" s="134">
        <f t="shared" si="78"/>
        <v>75.870236476006397</v>
      </c>
      <c r="BD100" s="134">
        <f t="shared" si="79"/>
        <v>6.9974705896389615</v>
      </c>
      <c r="BE100" s="134">
        <f t="shared" si="80"/>
        <v>0</v>
      </c>
      <c r="BF100" s="134">
        <f t="shared" si="81"/>
        <v>0</v>
      </c>
      <c r="BG100" s="134">
        <f t="shared" si="82"/>
        <v>0</v>
      </c>
      <c r="BH100" s="134">
        <f t="shared" si="83"/>
        <v>0</v>
      </c>
      <c r="BI100" s="134">
        <f t="shared" si="84"/>
        <v>0</v>
      </c>
      <c r="BJ100" s="134">
        <f t="shared" si="85"/>
        <v>9.5650368673491304</v>
      </c>
      <c r="BK100" s="134">
        <f t="shared" si="86"/>
        <v>0</v>
      </c>
      <c r="BL100" s="134">
        <f t="shared" si="87"/>
        <v>12.446345479275539</v>
      </c>
      <c r="BM100" s="134">
        <f t="shared" si="88"/>
        <v>0</v>
      </c>
      <c r="BN100" s="134">
        <f t="shared" si="89"/>
        <v>44.490729472403196</v>
      </c>
      <c r="BO100" s="134">
        <f t="shared" si="90"/>
        <v>51.373636862576653</v>
      </c>
      <c r="BP100" s="134">
        <f t="shared" si="91"/>
        <v>23.624716634452486</v>
      </c>
      <c r="BQ100" s="134">
        <f t="shared" si="92"/>
        <v>0</v>
      </c>
      <c r="BR100" s="134">
        <f t="shared" si="93"/>
        <v>8.4696351444866025</v>
      </c>
      <c r="BS100" s="134">
        <f t="shared" si="94"/>
        <v>0</v>
      </c>
      <c r="BT100" s="134">
        <f t="shared" si="95"/>
        <v>0</v>
      </c>
      <c r="BU100" s="134">
        <f t="shared" si="96"/>
        <v>25.144367289474314</v>
      </c>
      <c r="BV100" s="134">
        <f t="shared" si="97"/>
        <v>223.83360775049525</v>
      </c>
      <c r="BW100" s="134">
        <f t="shared" si="98"/>
        <v>708.47939485050222</v>
      </c>
      <c r="BX100" s="134">
        <f t="shared" si="99"/>
        <v>0</v>
      </c>
      <c r="BY100" s="134">
        <f t="shared" si="100"/>
        <v>11.898370200682464</v>
      </c>
      <c r="BZ100" s="134">
        <f t="shared" si="101"/>
        <v>2.9278402176247402</v>
      </c>
      <c r="CA100" s="21" t="s">
        <v>850</v>
      </c>
    </row>
    <row r="101" spans="1:80" x14ac:dyDescent="0.25">
      <c r="A101" s="18" t="s">
        <v>58</v>
      </c>
      <c r="B101" s="21" t="s">
        <v>59</v>
      </c>
      <c r="C101" s="22">
        <f t="shared" si="52"/>
        <v>44</v>
      </c>
      <c r="D101" s="159">
        <f t="shared" si="53"/>
        <v>202.57</v>
      </c>
      <c r="E101" s="162">
        <v>23384.579999999998</v>
      </c>
      <c r="F101" s="162">
        <v>0</v>
      </c>
      <c r="G101" s="162">
        <v>0</v>
      </c>
      <c r="H101" s="162">
        <v>0</v>
      </c>
      <c r="I101" s="162">
        <v>0</v>
      </c>
      <c r="J101" s="162">
        <v>0</v>
      </c>
      <c r="K101" s="162">
        <v>0</v>
      </c>
      <c r="L101" s="162">
        <v>6665.84</v>
      </c>
      <c r="M101" s="162">
        <v>0</v>
      </c>
      <c r="N101" s="162">
        <v>3374.34</v>
      </c>
      <c r="O101" s="162">
        <v>0</v>
      </c>
      <c r="P101" s="162">
        <v>12501.23</v>
      </c>
      <c r="Q101" s="162">
        <v>54901.369999999995</v>
      </c>
      <c r="R101" s="162">
        <v>8951.6999999999989</v>
      </c>
      <c r="S101" s="162">
        <v>0</v>
      </c>
      <c r="T101" s="162">
        <v>2093.9900000000002</v>
      </c>
      <c r="U101" s="162">
        <v>0</v>
      </c>
      <c r="V101" s="162">
        <v>0</v>
      </c>
      <c r="W101" s="162">
        <v>2285.5</v>
      </c>
      <c r="X101" s="162">
        <v>68030.86</v>
      </c>
      <c r="Y101" s="162">
        <v>127656.77999999998</v>
      </c>
      <c r="Z101" s="162">
        <v>0</v>
      </c>
      <c r="AA101" s="162">
        <v>1017</v>
      </c>
      <c r="AB101" s="162">
        <v>821.70999999999992</v>
      </c>
      <c r="AC101" s="162">
        <f t="shared" si="54"/>
        <v>311684.89999999997</v>
      </c>
      <c r="AD101" s="200">
        <v>433.05291666666659</v>
      </c>
      <c r="AE101" s="134">
        <f t="shared" si="55"/>
        <v>0</v>
      </c>
      <c r="AF101" s="134">
        <f t="shared" si="56"/>
        <v>0</v>
      </c>
      <c r="AG101" s="134">
        <f t="shared" si="57"/>
        <v>0</v>
      </c>
      <c r="AH101" s="134">
        <f t="shared" si="58"/>
        <v>0</v>
      </c>
      <c r="AI101" s="134">
        <f t="shared" si="59"/>
        <v>0</v>
      </c>
      <c r="AJ101" s="134">
        <f t="shared" si="60"/>
        <v>0</v>
      </c>
      <c r="AK101" s="134">
        <f t="shared" si="61"/>
        <v>151.49636363636364</v>
      </c>
      <c r="AL101" s="134">
        <f t="shared" si="62"/>
        <v>0</v>
      </c>
      <c r="AM101" s="134">
        <f t="shared" si="63"/>
        <v>76.689545454545453</v>
      </c>
      <c r="AN101" s="134">
        <f t="shared" si="64"/>
        <v>0</v>
      </c>
      <c r="AO101" s="134">
        <f t="shared" si="65"/>
        <v>284.11886363636364</v>
      </c>
      <c r="AP101" s="134">
        <f t="shared" si="66"/>
        <v>1247.758409090909</v>
      </c>
      <c r="AQ101" s="134">
        <f t="shared" si="67"/>
        <v>203.44772727272724</v>
      </c>
      <c r="AR101" s="134">
        <f t="shared" si="68"/>
        <v>0</v>
      </c>
      <c r="AS101" s="134">
        <f t="shared" si="69"/>
        <v>47.590681818181821</v>
      </c>
      <c r="AT101" s="134">
        <f t="shared" si="70"/>
        <v>0</v>
      </c>
      <c r="AU101" s="134">
        <f t="shared" si="71"/>
        <v>0</v>
      </c>
      <c r="AV101" s="134">
        <f t="shared" si="72"/>
        <v>51.94318181818182</v>
      </c>
      <c r="AW101" s="134">
        <f t="shared" si="73"/>
        <v>1546.1559090909091</v>
      </c>
      <c r="AX101" s="134">
        <f t="shared" si="74"/>
        <v>2901.2904545454544</v>
      </c>
      <c r="AY101" s="134">
        <f t="shared" si="75"/>
        <v>0</v>
      </c>
      <c r="AZ101" s="134">
        <f t="shared" si="76"/>
        <v>23.113636363636363</v>
      </c>
      <c r="BA101" s="134">
        <f t="shared" si="77"/>
        <v>18.67522727272727</v>
      </c>
      <c r="BB101" s="2"/>
      <c r="BC101" s="134">
        <f t="shared" si="78"/>
        <v>115.43950239423408</v>
      </c>
      <c r="BD101" s="134">
        <f t="shared" si="79"/>
        <v>0</v>
      </c>
      <c r="BE101" s="134">
        <f t="shared" si="80"/>
        <v>0</v>
      </c>
      <c r="BF101" s="134">
        <f t="shared" si="81"/>
        <v>0</v>
      </c>
      <c r="BG101" s="134">
        <f t="shared" si="82"/>
        <v>0</v>
      </c>
      <c r="BH101" s="134">
        <f t="shared" si="83"/>
        <v>0</v>
      </c>
      <c r="BI101" s="134">
        <f t="shared" si="84"/>
        <v>0</v>
      </c>
      <c r="BJ101" s="134">
        <f t="shared" si="85"/>
        <v>32.906353359332577</v>
      </c>
      <c r="BK101" s="134">
        <f t="shared" si="86"/>
        <v>0</v>
      </c>
      <c r="BL101" s="134">
        <f t="shared" si="87"/>
        <v>16.657649207681295</v>
      </c>
      <c r="BM101" s="134">
        <f t="shared" si="88"/>
        <v>0</v>
      </c>
      <c r="BN101" s="134">
        <f t="shared" si="89"/>
        <v>61.713136199832157</v>
      </c>
      <c r="BO101" s="134">
        <f t="shared" si="90"/>
        <v>271.02418916917605</v>
      </c>
      <c r="BP101" s="134">
        <f t="shared" si="91"/>
        <v>44.190650145628666</v>
      </c>
      <c r="BQ101" s="134">
        <f t="shared" si="92"/>
        <v>0</v>
      </c>
      <c r="BR101" s="134">
        <f t="shared" si="93"/>
        <v>10.33711803327245</v>
      </c>
      <c r="BS101" s="134">
        <f t="shared" si="94"/>
        <v>0</v>
      </c>
      <c r="BT101" s="134">
        <f t="shared" si="95"/>
        <v>0</v>
      </c>
      <c r="BU101" s="134">
        <f t="shared" si="96"/>
        <v>11.282519622846424</v>
      </c>
      <c r="BV101" s="134">
        <f t="shared" si="97"/>
        <v>335.83877178259371</v>
      </c>
      <c r="BW101" s="134">
        <f t="shared" si="98"/>
        <v>630.18600977439894</v>
      </c>
      <c r="BX101" s="134">
        <f t="shared" si="99"/>
        <v>0</v>
      </c>
      <c r="BY101" s="134">
        <f t="shared" si="100"/>
        <v>5.0204867453226045</v>
      </c>
      <c r="BZ101" s="134">
        <f t="shared" si="101"/>
        <v>4.0564249395270764</v>
      </c>
    </row>
    <row r="102" spans="1:80" x14ac:dyDescent="0.25">
      <c r="A102" s="18" t="s">
        <v>60</v>
      </c>
      <c r="B102" s="21" t="s">
        <v>61</v>
      </c>
      <c r="C102" s="22">
        <f t="shared" si="52"/>
        <v>54</v>
      </c>
      <c r="D102" s="159">
        <f t="shared" si="53"/>
        <v>271.70999999999998</v>
      </c>
      <c r="E102" s="162">
        <v>19124.049999999996</v>
      </c>
      <c r="F102" s="162">
        <v>1853.1699999999996</v>
      </c>
      <c r="G102" s="162">
        <v>0</v>
      </c>
      <c r="H102" s="162">
        <v>6320.6599999999989</v>
      </c>
      <c r="I102" s="162">
        <v>0</v>
      </c>
      <c r="J102" s="162">
        <v>0</v>
      </c>
      <c r="K102" s="162">
        <v>0</v>
      </c>
      <c r="L102" s="162">
        <v>5713.37</v>
      </c>
      <c r="M102" s="162">
        <v>1464.1499999999999</v>
      </c>
      <c r="N102" s="162">
        <v>0</v>
      </c>
      <c r="O102" s="162">
        <v>0</v>
      </c>
      <c r="P102" s="162">
        <v>5718.7499999999991</v>
      </c>
      <c r="Q102" s="162">
        <v>17737.36</v>
      </c>
      <c r="R102" s="162">
        <v>9783.5999999999985</v>
      </c>
      <c r="S102" s="162">
        <v>4024.88</v>
      </c>
      <c r="T102" s="162">
        <v>2901.2</v>
      </c>
      <c r="U102" s="162">
        <v>0</v>
      </c>
      <c r="V102" s="162">
        <v>0</v>
      </c>
      <c r="W102" s="162">
        <v>2261.6900000000005</v>
      </c>
      <c r="X102" s="162">
        <v>59331.539999999986</v>
      </c>
      <c r="Y102" s="162">
        <v>170056.83000000002</v>
      </c>
      <c r="Z102" s="162">
        <v>0</v>
      </c>
      <c r="AA102" s="162">
        <v>0</v>
      </c>
      <c r="AB102" s="162">
        <v>928.45000000000016</v>
      </c>
      <c r="AC102" s="162">
        <f t="shared" si="54"/>
        <v>307219.7</v>
      </c>
      <c r="AD102" s="200">
        <v>379.54333333333335</v>
      </c>
      <c r="AE102" s="134">
        <f t="shared" si="55"/>
        <v>34.317962962962959</v>
      </c>
      <c r="AF102" s="134">
        <f t="shared" si="56"/>
        <v>0</v>
      </c>
      <c r="AG102" s="134">
        <f t="shared" si="57"/>
        <v>117.04925925925924</v>
      </c>
      <c r="AH102" s="134">
        <f t="shared" si="58"/>
        <v>0</v>
      </c>
      <c r="AI102" s="134">
        <f t="shared" si="59"/>
        <v>0</v>
      </c>
      <c r="AJ102" s="134">
        <f t="shared" si="60"/>
        <v>0</v>
      </c>
      <c r="AK102" s="134">
        <f t="shared" si="61"/>
        <v>105.80314814814814</v>
      </c>
      <c r="AL102" s="134">
        <f t="shared" si="62"/>
        <v>27.113888888888887</v>
      </c>
      <c r="AM102" s="134">
        <f t="shared" si="63"/>
        <v>0</v>
      </c>
      <c r="AN102" s="134">
        <f t="shared" si="64"/>
        <v>0</v>
      </c>
      <c r="AO102" s="134">
        <f t="shared" si="65"/>
        <v>105.90277777777776</v>
      </c>
      <c r="AP102" s="134">
        <f t="shared" si="66"/>
        <v>328.46962962962965</v>
      </c>
      <c r="AQ102" s="134">
        <f t="shared" si="67"/>
        <v>181.17777777777775</v>
      </c>
      <c r="AR102" s="134">
        <f t="shared" si="68"/>
        <v>74.534814814814823</v>
      </c>
      <c r="AS102" s="134">
        <f t="shared" si="69"/>
        <v>53.725925925925921</v>
      </c>
      <c r="AT102" s="134">
        <f t="shared" si="70"/>
        <v>0</v>
      </c>
      <c r="AU102" s="134">
        <f t="shared" si="71"/>
        <v>0</v>
      </c>
      <c r="AV102" s="134">
        <f t="shared" si="72"/>
        <v>41.883148148148159</v>
      </c>
      <c r="AW102" s="134">
        <f t="shared" si="73"/>
        <v>1098.7322222222219</v>
      </c>
      <c r="AX102" s="134">
        <f t="shared" si="74"/>
        <v>3149.2005555555556</v>
      </c>
      <c r="AY102" s="134">
        <f t="shared" si="75"/>
        <v>0</v>
      </c>
      <c r="AZ102" s="134">
        <f t="shared" si="76"/>
        <v>0</v>
      </c>
      <c r="BA102" s="134">
        <f t="shared" si="77"/>
        <v>17.19351851851852</v>
      </c>
      <c r="BB102" s="2"/>
      <c r="BC102" s="134">
        <f t="shared" si="78"/>
        <v>70.384049170071023</v>
      </c>
      <c r="BD102" s="134">
        <f t="shared" si="79"/>
        <v>6.8203967465312276</v>
      </c>
      <c r="BE102" s="134">
        <f t="shared" si="80"/>
        <v>0</v>
      </c>
      <c r="BF102" s="134">
        <f t="shared" si="81"/>
        <v>23.262522542416544</v>
      </c>
      <c r="BG102" s="134">
        <f t="shared" si="82"/>
        <v>0</v>
      </c>
      <c r="BH102" s="134">
        <f t="shared" si="83"/>
        <v>0</v>
      </c>
      <c r="BI102" s="134">
        <f t="shared" si="84"/>
        <v>0</v>
      </c>
      <c r="BJ102" s="134">
        <f t="shared" si="85"/>
        <v>21.027455743255679</v>
      </c>
      <c r="BK102" s="134">
        <f t="shared" si="86"/>
        <v>5.3886496632438998</v>
      </c>
      <c r="BL102" s="134">
        <f t="shared" si="87"/>
        <v>0</v>
      </c>
      <c r="BM102" s="134">
        <f t="shared" si="88"/>
        <v>0</v>
      </c>
      <c r="BN102" s="134">
        <f t="shared" si="89"/>
        <v>21.047256265871699</v>
      </c>
      <c r="BO102" s="134">
        <f t="shared" si="90"/>
        <v>65.280482867763425</v>
      </c>
      <c r="BP102" s="134">
        <f t="shared" si="91"/>
        <v>36.007508004858117</v>
      </c>
      <c r="BQ102" s="134">
        <f t="shared" si="92"/>
        <v>14.81314636929079</v>
      </c>
      <c r="BR102" s="134">
        <f t="shared" si="93"/>
        <v>10.677560634500018</v>
      </c>
      <c r="BS102" s="134">
        <f t="shared" si="94"/>
        <v>0</v>
      </c>
      <c r="BT102" s="134">
        <f t="shared" si="95"/>
        <v>0</v>
      </c>
      <c r="BU102" s="134">
        <f t="shared" si="96"/>
        <v>8.3239115233153012</v>
      </c>
      <c r="BV102" s="134">
        <f t="shared" si="97"/>
        <v>218.36347576460193</v>
      </c>
      <c r="BW102" s="134">
        <f t="shared" si="98"/>
        <v>625.87622833167723</v>
      </c>
      <c r="BX102" s="134">
        <f t="shared" si="99"/>
        <v>0</v>
      </c>
      <c r="BY102" s="134">
        <f t="shared" si="100"/>
        <v>0</v>
      </c>
      <c r="BZ102" s="134">
        <f t="shared" si="101"/>
        <v>3.417062309079534</v>
      </c>
    </row>
    <row r="103" spans="1:80" x14ac:dyDescent="0.25">
      <c r="A103" s="18" t="s">
        <v>62</v>
      </c>
      <c r="B103" s="21" t="s">
        <v>63</v>
      </c>
      <c r="C103" s="22">
        <f t="shared" si="52"/>
        <v>408</v>
      </c>
      <c r="D103" s="159">
        <f t="shared" si="53"/>
        <v>1497.07</v>
      </c>
      <c r="E103" s="162">
        <v>79291</v>
      </c>
      <c r="F103" s="162">
        <v>1934.3600000000004</v>
      </c>
      <c r="G103" s="162">
        <v>0</v>
      </c>
      <c r="H103" s="162">
        <v>0</v>
      </c>
      <c r="I103" s="162">
        <v>258.06</v>
      </c>
      <c r="J103" s="162">
        <v>0</v>
      </c>
      <c r="K103" s="162">
        <v>0</v>
      </c>
      <c r="L103" s="162">
        <v>19201.830000000002</v>
      </c>
      <c r="M103" s="162">
        <v>75234.36</v>
      </c>
      <c r="N103" s="162">
        <v>16913.090000000004</v>
      </c>
      <c r="O103" s="162">
        <v>0</v>
      </c>
      <c r="P103" s="162">
        <v>59807.92</v>
      </c>
      <c r="Q103" s="162">
        <v>42711.89</v>
      </c>
      <c r="R103" s="162">
        <v>70885.849999999977</v>
      </c>
      <c r="S103" s="162">
        <v>0</v>
      </c>
      <c r="T103" s="162">
        <v>15014.619999999999</v>
      </c>
      <c r="U103" s="162">
        <v>0</v>
      </c>
      <c r="V103" s="162">
        <v>0</v>
      </c>
      <c r="W103" s="162">
        <v>61621.320000000007</v>
      </c>
      <c r="X103" s="162">
        <v>467826.88000000012</v>
      </c>
      <c r="Y103" s="162">
        <v>990483.12999999989</v>
      </c>
      <c r="Z103" s="162">
        <v>0</v>
      </c>
      <c r="AA103" s="162">
        <v>12174</v>
      </c>
      <c r="AB103" s="162">
        <v>5516.35</v>
      </c>
      <c r="AC103" s="162">
        <f t="shared" si="54"/>
        <v>1918874.6600000001</v>
      </c>
      <c r="AD103" s="200">
        <v>176.69702179176761</v>
      </c>
      <c r="AE103" s="134">
        <f t="shared" si="55"/>
        <v>4.74107843137255</v>
      </c>
      <c r="AF103" s="134">
        <f t="shared" si="56"/>
        <v>0</v>
      </c>
      <c r="AG103" s="134">
        <f t="shared" si="57"/>
        <v>0</v>
      </c>
      <c r="AH103" s="134">
        <f t="shared" si="58"/>
        <v>0.63249999999999995</v>
      </c>
      <c r="AI103" s="134">
        <f t="shared" si="59"/>
        <v>0</v>
      </c>
      <c r="AJ103" s="134">
        <f t="shared" si="60"/>
        <v>0</v>
      </c>
      <c r="AK103" s="134">
        <f t="shared" si="61"/>
        <v>47.063308823529418</v>
      </c>
      <c r="AL103" s="134">
        <f t="shared" si="62"/>
        <v>184.3979411764706</v>
      </c>
      <c r="AM103" s="134">
        <f t="shared" si="63"/>
        <v>41.45365196078432</v>
      </c>
      <c r="AN103" s="134">
        <f t="shared" si="64"/>
        <v>0</v>
      </c>
      <c r="AO103" s="134">
        <f t="shared" si="65"/>
        <v>146.58803921568628</v>
      </c>
      <c r="AP103" s="134">
        <f t="shared" si="66"/>
        <v>104.68600490196079</v>
      </c>
      <c r="AQ103" s="134">
        <f t="shared" si="67"/>
        <v>173.7398284313725</v>
      </c>
      <c r="AR103" s="134">
        <f t="shared" si="68"/>
        <v>0</v>
      </c>
      <c r="AS103" s="134">
        <f t="shared" si="69"/>
        <v>36.800539215686271</v>
      </c>
      <c r="AT103" s="134">
        <f t="shared" si="70"/>
        <v>0</v>
      </c>
      <c r="AU103" s="134">
        <f t="shared" si="71"/>
        <v>0</v>
      </c>
      <c r="AV103" s="134">
        <f t="shared" si="72"/>
        <v>151.03264705882356</v>
      </c>
      <c r="AW103" s="134">
        <f t="shared" si="73"/>
        <v>1146.6345098039219</v>
      </c>
      <c r="AX103" s="134">
        <f t="shared" si="74"/>
        <v>2427.6547303921566</v>
      </c>
      <c r="AY103" s="134">
        <f t="shared" si="75"/>
        <v>0</v>
      </c>
      <c r="AZ103" s="134">
        <f t="shared" si="76"/>
        <v>29.838235294117649</v>
      </c>
      <c r="BA103" s="134">
        <f t="shared" si="77"/>
        <v>13.520465686274511</v>
      </c>
      <c r="BB103" s="2"/>
      <c r="BC103" s="134">
        <f t="shared" si="78"/>
        <v>52.964123254089657</v>
      </c>
      <c r="BD103" s="134">
        <f t="shared" si="79"/>
        <v>1.2920972299224489</v>
      </c>
      <c r="BE103" s="134">
        <f t="shared" si="80"/>
        <v>0</v>
      </c>
      <c r="BF103" s="134">
        <f t="shared" si="81"/>
        <v>0</v>
      </c>
      <c r="BG103" s="134">
        <f t="shared" si="82"/>
        <v>0.1723767091719158</v>
      </c>
      <c r="BH103" s="134">
        <f t="shared" si="83"/>
        <v>0</v>
      </c>
      <c r="BI103" s="134">
        <f t="shared" si="84"/>
        <v>0</v>
      </c>
      <c r="BJ103" s="134">
        <f t="shared" si="85"/>
        <v>12.826273988524253</v>
      </c>
      <c r="BK103" s="134">
        <f t="shared" si="86"/>
        <v>50.254403601701995</v>
      </c>
      <c r="BL103" s="134">
        <f t="shared" si="87"/>
        <v>11.297461040565908</v>
      </c>
      <c r="BM103" s="134">
        <f t="shared" si="88"/>
        <v>0</v>
      </c>
      <c r="BN103" s="134">
        <f t="shared" si="89"/>
        <v>39.949982298756908</v>
      </c>
      <c r="BO103" s="134">
        <f t="shared" si="90"/>
        <v>28.530322563407189</v>
      </c>
      <c r="BP103" s="134">
        <f t="shared" si="91"/>
        <v>47.349723125839127</v>
      </c>
      <c r="BQ103" s="134">
        <f t="shared" si="92"/>
        <v>0</v>
      </c>
      <c r="BR103" s="134">
        <f t="shared" si="93"/>
        <v>10.029337305536815</v>
      </c>
      <c r="BS103" s="134">
        <f t="shared" si="94"/>
        <v>0</v>
      </c>
      <c r="BT103" s="134">
        <f t="shared" si="95"/>
        <v>0</v>
      </c>
      <c r="BU103" s="134">
        <f t="shared" si="96"/>
        <v>41.161281703594362</v>
      </c>
      <c r="BV103" s="134">
        <f t="shared" si="97"/>
        <v>312.49499355407573</v>
      </c>
      <c r="BW103" s="134">
        <f t="shared" si="98"/>
        <v>661.61444020653676</v>
      </c>
      <c r="BX103" s="134">
        <f t="shared" si="99"/>
        <v>0</v>
      </c>
      <c r="BY103" s="134">
        <f t="shared" si="100"/>
        <v>8.1318842806281602</v>
      </c>
      <c r="BZ103" s="134">
        <f t="shared" si="101"/>
        <v>3.6847642394811202</v>
      </c>
      <c r="CA103" s="131" t="s">
        <v>2</v>
      </c>
      <c r="CB103" s="21">
        <v>5</v>
      </c>
    </row>
    <row r="104" spans="1:80" x14ac:dyDescent="0.25">
      <c r="A104" s="18" t="s">
        <v>66</v>
      </c>
      <c r="B104" s="21" t="s">
        <v>67</v>
      </c>
      <c r="C104" s="22">
        <f t="shared" si="52"/>
        <v>347</v>
      </c>
      <c r="D104" s="159">
        <f t="shared" si="53"/>
        <v>1507.49</v>
      </c>
      <c r="E104" s="162">
        <v>66608.86</v>
      </c>
      <c r="F104" s="162">
        <v>0</v>
      </c>
      <c r="G104" s="162">
        <v>0</v>
      </c>
      <c r="H104" s="162">
        <v>24714.769999999993</v>
      </c>
      <c r="I104" s="162">
        <v>0</v>
      </c>
      <c r="J104" s="162">
        <v>25843.600000000013</v>
      </c>
      <c r="K104" s="162">
        <v>0</v>
      </c>
      <c r="L104" s="162">
        <v>19821.79</v>
      </c>
      <c r="M104" s="162">
        <v>9841.76</v>
      </c>
      <c r="N104" s="162">
        <v>14436.320000000002</v>
      </c>
      <c r="O104" s="162">
        <v>0</v>
      </c>
      <c r="P104" s="162">
        <v>26439.719999999994</v>
      </c>
      <c r="Q104" s="162">
        <v>54324.67</v>
      </c>
      <c r="R104" s="162">
        <v>45779.070000000007</v>
      </c>
      <c r="S104" s="162">
        <v>0</v>
      </c>
      <c r="T104" s="162">
        <v>9391.4300000000021</v>
      </c>
      <c r="U104" s="162">
        <v>0</v>
      </c>
      <c r="V104" s="162">
        <v>0</v>
      </c>
      <c r="W104" s="162">
        <v>11007.160000000002</v>
      </c>
      <c r="X104" s="162">
        <v>315824.21999999986</v>
      </c>
      <c r="Y104" s="162">
        <v>1013198.4800000001</v>
      </c>
      <c r="Z104" s="162">
        <v>0</v>
      </c>
      <c r="AA104" s="162">
        <v>3632.25</v>
      </c>
      <c r="AB104" s="162">
        <v>4755.03</v>
      </c>
      <c r="AC104" s="162">
        <f t="shared" si="54"/>
        <v>1645619.1300000001</v>
      </c>
      <c r="AD104" s="200">
        <v>160.4902647058824</v>
      </c>
      <c r="AE104" s="134">
        <f t="shared" si="55"/>
        <v>0</v>
      </c>
      <c r="AF104" s="134">
        <f t="shared" si="56"/>
        <v>0</v>
      </c>
      <c r="AG104" s="134">
        <f t="shared" si="57"/>
        <v>71.224121037463959</v>
      </c>
      <c r="AH104" s="134">
        <f t="shared" si="58"/>
        <v>0</v>
      </c>
      <c r="AI104" s="134">
        <f t="shared" si="59"/>
        <v>74.477233429394857</v>
      </c>
      <c r="AJ104" s="134">
        <f t="shared" si="60"/>
        <v>0</v>
      </c>
      <c r="AK104" s="134">
        <f t="shared" si="61"/>
        <v>57.123314121037467</v>
      </c>
      <c r="AL104" s="134">
        <f t="shared" si="62"/>
        <v>28.36242074927954</v>
      </c>
      <c r="AM104" s="134">
        <f t="shared" si="63"/>
        <v>41.603227665706058</v>
      </c>
      <c r="AN104" s="134">
        <f t="shared" si="64"/>
        <v>0</v>
      </c>
      <c r="AO104" s="134">
        <f t="shared" si="65"/>
        <v>76.195158501440901</v>
      </c>
      <c r="AP104" s="134">
        <f t="shared" si="66"/>
        <v>156.55524495677233</v>
      </c>
      <c r="AQ104" s="134">
        <f t="shared" si="67"/>
        <v>131.92815561959657</v>
      </c>
      <c r="AR104" s="134">
        <f t="shared" si="68"/>
        <v>0</v>
      </c>
      <c r="AS104" s="134">
        <f t="shared" si="69"/>
        <v>27.064639769452455</v>
      </c>
      <c r="AT104" s="134">
        <f t="shared" si="70"/>
        <v>0</v>
      </c>
      <c r="AU104" s="134">
        <f t="shared" si="71"/>
        <v>0</v>
      </c>
      <c r="AV104" s="134">
        <f t="shared" si="72"/>
        <v>31.720922190201733</v>
      </c>
      <c r="AW104" s="134">
        <f t="shared" si="73"/>
        <v>910.15625360230501</v>
      </c>
      <c r="AX104" s="134">
        <f t="shared" si="74"/>
        <v>2919.880345821326</v>
      </c>
      <c r="AY104" s="134">
        <f t="shared" si="75"/>
        <v>0</v>
      </c>
      <c r="AZ104" s="134">
        <f t="shared" si="76"/>
        <v>10.467579250720462</v>
      </c>
      <c r="BA104" s="134">
        <f t="shared" si="77"/>
        <v>13.703256484149856</v>
      </c>
      <c r="BB104" s="2"/>
      <c r="BC104" s="134">
        <f t="shared" si="78"/>
        <v>44.185274860861433</v>
      </c>
      <c r="BD104" s="134">
        <f t="shared" si="79"/>
        <v>0</v>
      </c>
      <c r="BE104" s="134">
        <f t="shared" si="80"/>
        <v>0</v>
      </c>
      <c r="BF104" s="134">
        <f t="shared" si="81"/>
        <v>16.39464938407551</v>
      </c>
      <c r="BG104" s="134">
        <f t="shared" si="82"/>
        <v>0</v>
      </c>
      <c r="BH104" s="134">
        <f t="shared" si="83"/>
        <v>17.143463638233097</v>
      </c>
      <c r="BI104" s="134">
        <f t="shared" si="84"/>
        <v>0</v>
      </c>
      <c r="BJ104" s="134">
        <f t="shared" si="85"/>
        <v>13.148869975920238</v>
      </c>
      <c r="BK104" s="134">
        <f t="shared" si="86"/>
        <v>6.5285739872237958</v>
      </c>
      <c r="BL104" s="134">
        <f t="shared" si="87"/>
        <v>9.5763951999681591</v>
      </c>
      <c r="BM104" s="134">
        <f t="shared" si="88"/>
        <v>0</v>
      </c>
      <c r="BN104" s="134">
        <f t="shared" si="89"/>
        <v>17.538902413946357</v>
      </c>
      <c r="BO104" s="134">
        <f t="shared" si="90"/>
        <v>36.036504388088808</v>
      </c>
      <c r="BP104" s="134">
        <f t="shared" si="91"/>
        <v>30.36774373296009</v>
      </c>
      <c r="BQ104" s="134">
        <f t="shared" si="92"/>
        <v>0</v>
      </c>
      <c r="BR104" s="134">
        <f t="shared" si="93"/>
        <v>6.2298456374503326</v>
      </c>
      <c r="BS104" s="134">
        <f t="shared" si="94"/>
        <v>0</v>
      </c>
      <c r="BT104" s="134">
        <f t="shared" si="95"/>
        <v>0</v>
      </c>
      <c r="BU104" s="134">
        <f t="shared" si="96"/>
        <v>7.3016471087702088</v>
      </c>
      <c r="BV104" s="134">
        <f t="shared" si="97"/>
        <v>209.50335988961774</v>
      </c>
      <c r="BW104" s="134">
        <f t="shared" si="98"/>
        <v>672.10958613324146</v>
      </c>
      <c r="BX104" s="134">
        <f t="shared" si="99"/>
        <v>0</v>
      </c>
      <c r="BY104" s="134">
        <f t="shared" si="100"/>
        <v>2.4094687195271609</v>
      </c>
      <c r="BZ104" s="134">
        <f t="shared" si="101"/>
        <v>3.1542696800642127</v>
      </c>
      <c r="CA104" s="131" t="s">
        <v>905</v>
      </c>
      <c r="CB104" s="21">
        <v>6</v>
      </c>
    </row>
    <row r="105" spans="1:80" x14ac:dyDescent="0.25">
      <c r="A105" s="18" t="s">
        <v>72</v>
      </c>
      <c r="B105" s="21" t="s">
        <v>73</v>
      </c>
      <c r="C105" s="22">
        <f t="shared" si="52"/>
        <v>312.02</v>
      </c>
      <c r="D105" s="159">
        <f t="shared" si="53"/>
        <v>1839.69</v>
      </c>
      <c r="E105" s="162">
        <v>67190.55</v>
      </c>
      <c r="F105" s="162">
        <v>9961.3300000000017</v>
      </c>
      <c r="G105" s="162">
        <v>0</v>
      </c>
      <c r="H105" s="162">
        <v>0</v>
      </c>
      <c r="I105" s="162">
        <v>0</v>
      </c>
      <c r="J105" s="162">
        <v>0</v>
      </c>
      <c r="K105" s="162">
        <v>0</v>
      </c>
      <c r="L105" s="162">
        <v>24300.42</v>
      </c>
      <c r="M105" s="162">
        <v>0</v>
      </c>
      <c r="N105" s="162">
        <v>19655.679999999993</v>
      </c>
      <c r="O105" s="162">
        <v>0</v>
      </c>
      <c r="P105" s="162">
        <v>14995.320000000002</v>
      </c>
      <c r="Q105" s="162">
        <v>29083.27</v>
      </c>
      <c r="R105" s="162">
        <v>48814.819999999992</v>
      </c>
      <c r="S105" s="162">
        <v>0</v>
      </c>
      <c r="T105" s="162">
        <v>8650.8900000000012</v>
      </c>
      <c r="U105" s="162">
        <v>0</v>
      </c>
      <c r="V105" s="162">
        <v>0</v>
      </c>
      <c r="W105" s="162">
        <v>14294.589999999998</v>
      </c>
      <c r="X105" s="162">
        <v>480784.64999999991</v>
      </c>
      <c r="Y105" s="162">
        <v>780958.64000000013</v>
      </c>
      <c r="Z105" s="162">
        <v>0</v>
      </c>
      <c r="AA105" s="162">
        <v>4203.8999999999996</v>
      </c>
      <c r="AB105" s="162">
        <v>6511.37</v>
      </c>
      <c r="AC105" s="162">
        <f t="shared" si="54"/>
        <v>1509405.4300000002</v>
      </c>
      <c r="AD105" s="200">
        <v>206.74274016559991</v>
      </c>
      <c r="AE105" s="134">
        <f t="shared" si="55"/>
        <v>31.925293250432674</v>
      </c>
      <c r="AF105" s="134">
        <f t="shared" si="56"/>
        <v>0</v>
      </c>
      <c r="AG105" s="134">
        <f t="shared" si="57"/>
        <v>0</v>
      </c>
      <c r="AH105" s="134">
        <f t="shared" si="58"/>
        <v>0</v>
      </c>
      <c r="AI105" s="134">
        <f t="shared" si="59"/>
        <v>0</v>
      </c>
      <c r="AJ105" s="134">
        <f t="shared" si="60"/>
        <v>0</v>
      </c>
      <c r="AK105" s="134">
        <f t="shared" si="61"/>
        <v>77.880969168643034</v>
      </c>
      <c r="AL105" s="134">
        <f t="shared" si="62"/>
        <v>0</v>
      </c>
      <c r="AM105" s="134">
        <f t="shared" si="63"/>
        <v>62.994936222037033</v>
      </c>
      <c r="AN105" s="134">
        <f t="shared" si="64"/>
        <v>0</v>
      </c>
      <c r="AO105" s="134">
        <f t="shared" si="65"/>
        <v>48.058842381898607</v>
      </c>
      <c r="AP105" s="134">
        <f t="shared" si="66"/>
        <v>93.20963399782066</v>
      </c>
      <c r="AQ105" s="134">
        <f t="shared" si="67"/>
        <v>156.44772770976218</v>
      </c>
      <c r="AR105" s="134">
        <f t="shared" si="68"/>
        <v>0</v>
      </c>
      <c r="AS105" s="134">
        <f t="shared" si="69"/>
        <v>27.725434267034171</v>
      </c>
      <c r="AT105" s="134">
        <f t="shared" si="70"/>
        <v>0</v>
      </c>
      <c r="AU105" s="134">
        <f t="shared" si="71"/>
        <v>0</v>
      </c>
      <c r="AV105" s="134">
        <f t="shared" si="72"/>
        <v>45.813056855329783</v>
      </c>
      <c r="AW105" s="134">
        <f t="shared" si="73"/>
        <v>1540.8776680981987</v>
      </c>
      <c r="AX105" s="134">
        <f t="shared" si="74"/>
        <v>2502.9121210178841</v>
      </c>
      <c r="AY105" s="134">
        <f t="shared" si="75"/>
        <v>0</v>
      </c>
      <c r="AZ105" s="134">
        <f t="shared" si="76"/>
        <v>13.473174796487404</v>
      </c>
      <c r="BA105" s="134">
        <f t="shared" si="77"/>
        <v>20.868437920646112</v>
      </c>
      <c r="BB105" s="2"/>
      <c r="BC105" s="134">
        <f t="shared" si="78"/>
        <v>36.522756551375501</v>
      </c>
      <c r="BD105" s="134">
        <f t="shared" si="79"/>
        <v>5.4146785599747789</v>
      </c>
      <c r="BE105" s="134">
        <f t="shared" si="80"/>
        <v>0</v>
      </c>
      <c r="BF105" s="134">
        <f t="shared" si="81"/>
        <v>0</v>
      </c>
      <c r="BG105" s="134">
        <f t="shared" si="82"/>
        <v>0</v>
      </c>
      <c r="BH105" s="134">
        <f t="shared" si="83"/>
        <v>0</v>
      </c>
      <c r="BI105" s="134">
        <f t="shared" si="84"/>
        <v>0</v>
      </c>
      <c r="BJ105" s="134">
        <f t="shared" si="85"/>
        <v>13.208975425207507</v>
      </c>
      <c r="BK105" s="134">
        <f t="shared" si="86"/>
        <v>0</v>
      </c>
      <c r="BL105" s="134">
        <f t="shared" si="87"/>
        <v>10.684234843913917</v>
      </c>
      <c r="BM105" s="134">
        <f t="shared" si="88"/>
        <v>0</v>
      </c>
      <c r="BN105" s="134">
        <f t="shared" si="89"/>
        <v>8.1510037017106143</v>
      </c>
      <c r="BO105" s="134">
        <f t="shared" si="90"/>
        <v>15.808788437182351</v>
      </c>
      <c r="BP105" s="134">
        <f t="shared" si="91"/>
        <v>26.534263924900387</v>
      </c>
      <c r="BQ105" s="134">
        <f t="shared" si="92"/>
        <v>0</v>
      </c>
      <c r="BR105" s="134">
        <f t="shared" si="93"/>
        <v>4.702362898096963</v>
      </c>
      <c r="BS105" s="134">
        <f t="shared" si="94"/>
        <v>0</v>
      </c>
      <c r="BT105" s="134">
        <f t="shared" si="95"/>
        <v>0</v>
      </c>
      <c r="BU105" s="134">
        <f t="shared" si="96"/>
        <v>7.7701080073273205</v>
      </c>
      <c r="BV105" s="134">
        <f t="shared" si="97"/>
        <v>261.34003554946753</v>
      </c>
      <c r="BW105" s="134">
        <f t="shared" si="98"/>
        <v>424.5055634373183</v>
      </c>
      <c r="BX105" s="134">
        <f t="shared" si="99"/>
        <v>0</v>
      </c>
      <c r="BY105" s="134">
        <f t="shared" si="100"/>
        <v>2.2851132527762825</v>
      </c>
      <c r="BZ105" s="134">
        <f t="shared" si="101"/>
        <v>3.5393843527985691</v>
      </c>
      <c r="CA105" s="131" t="s">
        <v>825</v>
      </c>
      <c r="CB105" s="145">
        <v>7</v>
      </c>
    </row>
    <row r="106" spans="1:80" x14ac:dyDescent="0.25">
      <c r="A106" s="18" t="s">
        <v>76</v>
      </c>
      <c r="B106" s="21" t="s">
        <v>77</v>
      </c>
      <c r="C106" s="22">
        <f t="shared" si="52"/>
        <v>107</v>
      </c>
      <c r="D106" s="159">
        <f t="shared" si="53"/>
        <v>547.82000000000005</v>
      </c>
      <c r="E106" s="162">
        <v>23141.8</v>
      </c>
      <c r="F106" s="162">
        <v>28169.389999999992</v>
      </c>
      <c r="G106" s="162">
        <v>0</v>
      </c>
      <c r="H106" s="162">
        <v>617.4</v>
      </c>
      <c r="I106" s="162">
        <v>0</v>
      </c>
      <c r="J106" s="162">
        <v>0</v>
      </c>
      <c r="K106" s="162">
        <v>0</v>
      </c>
      <c r="L106" s="162">
        <v>10483.289999999999</v>
      </c>
      <c r="M106" s="162">
        <v>0</v>
      </c>
      <c r="N106" s="162">
        <v>10107.210000000003</v>
      </c>
      <c r="O106" s="162">
        <v>0</v>
      </c>
      <c r="P106" s="162">
        <v>5197.9499999999962</v>
      </c>
      <c r="Q106" s="162">
        <v>5728.49</v>
      </c>
      <c r="R106" s="162">
        <v>9922.6800000000021</v>
      </c>
      <c r="S106" s="162">
        <v>0</v>
      </c>
      <c r="T106" s="162">
        <v>4112.9499999999989</v>
      </c>
      <c r="U106" s="162">
        <v>0</v>
      </c>
      <c r="V106" s="162">
        <v>0</v>
      </c>
      <c r="W106" s="162">
        <v>27854.319999999996</v>
      </c>
      <c r="X106" s="162">
        <v>79728.839999999982</v>
      </c>
      <c r="Y106" s="162">
        <v>353092.9599999999</v>
      </c>
      <c r="Z106" s="162">
        <v>0</v>
      </c>
      <c r="AA106" s="162">
        <v>903.5</v>
      </c>
      <c r="AB106" s="162">
        <v>331.18</v>
      </c>
      <c r="AC106" s="162">
        <f t="shared" si="54"/>
        <v>559391.96</v>
      </c>
      <c r="AD106" s="200">
        <f t="shared" si="55"/>
        <v>216.27850467289718</v>
      </c>
      <c r="AE106" s="134">
        <f t="shared" si="55"/>
        <v>263.26532710280367</v>
      </c>
      <c r="AF106" s="134">
        <f t="shared" si="56"/>
        <v>0</v>
      </c>
      <c r="AG106" s="134">
        <f t="shared" si="57"/>
        <v>5.7700934579439247</v>
      </c>
      <c r="AH106" s="134">
        <f t="shared" si="58"/>
        <v>0</v>
      </c>
      <c r="AI106" s="134">
        <f t="shared" si="59"/>
        <v>0</v>
      </c>
      <c r="AJ106" s="134">
        <f t="shared" si="60"/>
        <v>0</v>
      </c>
      <c r="AK106" s="134">
        <f t="shared" si="61"/>
        <v>97.974672897196257</v>
      </c>
      <c r="AL106" s="134">
        <f t="shared" si="62"/>
        <v>0</v>
      </c>
      <c r="AM106" s="134">
        <f t="shared" si="63"/>
        <v>94.459906542056103</v>
      </c>
      <c r="AN106" s="134">
        <f t="shared" si="64"/>
        <v>0</v>
      </c>
      <c r="AO106" s="134">
        <f t="shared" si="65"/>
        <v>48.578971962616784</v>
      </c>
      <c r="AP106" s="134">
        <f t="shared" si="66"/>
        <v>53.537289719626166</v>
      </c>
      <c r="AQ106" s="134">
        <f t="shared" si="67"/>
        <v>92.735327102803751</v>
      </c>
      <c r="AR106" s="134">
        <f t="shared" si="68"/>
        <v>0</v>
      </c>
      <c r="AS106" s="134">
        <f t="shared" si="69"/>
        <v>38.43878504672896</v>
      </c>
      <c r="AT106" s="134">
        <f t="shared" si="70"/>
        <v>0</v>
      </c>
      <c r="AU106" s="134">
        <f t="shared" si="71"/>
        <v>0</v>
      </c>
      <c r="AV106" s="134">
        <f t="shared" si="72"/>
        <v>260.32074766355134</v>
      </c>
      <c r="AW106" s="134">
        <f t="shared" si="73"/>
        <v>745.12934579439241</v>
      </c>
      <c r="AX106" s="134">
        <f t="shared" si="74"/>
        <v>3299.9342056074756</v>
      </c>
      <c r="AY106" s="134">
        <f t="shared" si="75"/>
        <v>0</v>
      </c>
      <c r="AZ106" s="134">
        <f t="shared" si="76"/>
        <v>8.44392523364486</v>
      </c>
      <c r="BA106" s="134">
        <f t="shared" si="77"/>
        <v>3.0951401869158879</v>
      </c>
      <c r="BB106" s="2"/>
      <c r="BC106" s="134">
        <f t="shared" si="78"/>
        <v>42.243437625497421</v>
      </c>
      <c r="BD106" s="134">
        <f t="shared" si="79"/>
        <v>51.420886422547532</v>
      </c>
      <c r="BE106" s="134">
        <f t="shared" si="80"/>
        <v>0</v>
      </c>
      <c r="BF106" s="134">
        <f t="shared" si="81"/>
        <v>1.1270125223613594</v>
      </c>
      <c r="BG106" s="134">
        <f t="shared" si="82"/>
        <v>0</v>
      </c>
      <c r="BH106" s="134">
        <f t="shared" si="83"/>
        <v>0</v>
      </c>
      <c r="BI106" s="134">
        <f t="shared" si="84"/>
        <v>0</v>
      </c>
      <c r="BJ106" s="134">
        <f t="shared" si="85"/>
        <v>19.136376912124415</v>
      </c>
      <c r="BK106" s="134">
        <f t="shared" si="86"/>
        <v>0</v>
      </c>
      <c r="BL106" s="134">
        <f t="shared" si="87"/>
        <v>18.449874046219566</v>
      </c>
      <c r="BM106" s="134">
        <f t="shared" si="88"/>
        <v>0</v>
      </c>
      <c r="BN106" s="134">
        <f t="shared" si="89"/>
        <v>9.488426855536483</v>
      </c>
      <c r="BO106" s="134">
        <f t="shared" si="90"/>
        <v>10.456883647913546</v>
      </c>
      <c r="BP106" s="134">
        <f t="shared" si="91"/>
        <v>18.113029827315543</v>
      </c>
      <c r="BQ106" s="134">
        <f t="shared" si="92"/>
        <v>0</v>
      </c>
      <c r="BR106" s="134">
        <f t="shared" si="93"/>
        <v>7.5078492935635763</v>
      </c>
      <c r="BS106" s="134">
        <f t="shared" si="94"/>
        <v>0</v>
      </c>
      <c r="BT106" s="134">
        <f t="shared" si="95"/>
        <v>0</v>
      </c>
      <c r="BU106" s="134">
        <f t="shared" si="96"/>
        <v>50.845752254390113</v>
      </c>
      <c r="BV106" s="134">
        <f t="shared" si="97"/>
        <v>145.53838852177719</v>
      </c>
      <c r="BW106" s="134">
        <f t="shared" si="98"/>
        <v>644.54192983096618</v>
      </c>
      <c r="BX106" s="134">
        <f t="shared" si="99"/>
        <v>0</v>
      </c>
      <c r="BY106" s="134">
        <f t="shared" si="100"/>
        <v>1.6492643569055527</v>
      </c>
      <c r="BZ106" s="134">
        <f t="shared" si="101"/>
        <v>0.60454163776422909</v>
      </c>
      <c r="CA106" s="131" t="s">
        <v>906</v>
      </c>
      <c r="CB106" s="145">
        <v>8</v>
      </c>
    </row>
    <row r="107" spans="1:80" x14ac:dyDescent="0.25">
      <c r="A107" s="18" t="s">
        <v>78</v>
      </c>
      <c r="B107" s="21" t="s">
        <v>79</v>
      </c>
      <c r="C107" s="22">
        <f t="shared" si="52"/>
        <v>228.31789473684211</v>
      </c>
      <c r="D107" s="159">
        <f t="shared" si="53"/>
        <v>1693.26</v>
      </c>
      <c r="E107" s="162">
        <v>65959.55</v>
      </c>
      <c r="F107" s="162">
        <v>22696.010000000006</v>
      </c>
      <c r="G107" s="162">
        <v>0</v>
      </c>
      <c r="H107" s="162">
        <v>37541.420000000006</v>
      </c>
      <c r="I107" s="162">
        <v>0</v>
      </c>
      <c r="J107" s="162">
        <v>13535.640000000001</v>
      </c>
      <c r="K107" s="162">
        <v>0</v>
      </c>
      <c r="L107" s="162">
        <v>17809.91</v>
      </c>
      <c r="M107" s="162">
        <v>23459.420000000002</v>
      </c>
      <c r="N107" s="162">
        <v>9236.880000000001</v>
      </c>
      <c r="O107" s="162">
        <v>0</v>
      </c>
      <c r="P107" s="162">
        <v>20512.160000000018</v>
      </c>
      <c r="Q107" s="162">
        <v>11838.100000000002</v>
      </c>
      <c r="R107" s="162">
        <v>33086.780000000006</v>
      </c>
      <c r="S107" s="162">
        <v>0</v>
      </c>
      <c r="T107" s="162">
        <v>6531.0999999999995</v>
      </c>
      <c r="U107" s="162">
        <v>0</v>
      </c>
      <c r="V107" s="162">
        <v>0</v>
      </c>
      <c r="W107" s="162">
        <v>63029.740000000005</v>
      </c>
      <c r="X107" s="162">
        <v>249497.72</v>
      </c>
      <c r="Y107" s="162">
        <v>657154.24</v>
      </c>
      <c r="Z107" s="162">
        <v>0</v>
      </c>
      <c r="AA107" s="162">
        <v>5457.5</v>
      </c>
      <c r="AB107" s="162">
        <v>2439.1300000000006</v>
      </c>
      <c r="AC107" s="162">
        <f t="shared" si="54"/>
        <v>1239785.2999999998</v>
      </c>
      <c r="AD107" s="200">
        <f t="shared" si="55"/>
        <v>288.89347493338005</v>
      </c>
      <c r="AE107" s="134">
        <f t="shared" si="55"/>
        <v>99.405305160856074</v>
      </c>
      <c r="AF107" s="134">
        <f t="shared" si="56"/>
        <v>0</v>
      </c>
      <c r="AG107" s="134">
        <f t="shared" si="57"/>
        <v>164.42609565610277</v>
      </c>
      <c r="AH107" s="134">
        <f t="shared" si="58"/>
        <v>0</v>
      </c>
      <c r="AI107" s="134">
        <f t="shared" si="59"/>
        <v>59.284183640538131</v>
      </c>
      <c r="AJ107" s="134">
        <f t="shared" si="60"/>
        <v>0</v>
      </c>
      <c r="AK107" s="134">
        <f t="shared" si="61"/>
        <v>78.004880084093273</v>
      </c>
      <c r="AL107" s="134">
        <f t="shared" si="62"/>
        <v>102.74893269771603</v>
      </c>
      <c r="AM107" s="134">
        <f t="shared" si="63"/>
        <v>40.456224470037164</v>
      </c>
      <c r="AN107" s="134">
        <f t="shared" si="64"/>
        <v>0</v>
      </c>
      <c r="AO107" s="134">
        <f t="shared" si="65"/>
        <v>89.840351863975513</v>
      </c>
      <c r="AP107" s="134">
        <f t="shared" si="66"/>
        <v>51.849199177508744</v>
      </c>
      <c r="AQ107" s="134">
        <f t="shared" si="67"/>
        <v>144.91540419175482</v>
      </c>
      <c r="AR107" s="134">
        <f t="shared" si="68"/>
        <v>0</v>
      </c>
      <c r="AS107" s="134">
        <f t="shared" si="69"/>
        <v>28.605291790762646</v>
      </c>
      <c r="AT107" s="134">
        <f t="shared" si="70"/>
        <v>0</v>
      </c>
      <c r="AU107" s="134">
        <f t="shared" si="71"/>
        <v>0</v>
      </c>
      <c r="AV107" s="134">
        <f t="shared" si="72"/>
        <v>276.0613226249643</v>
      </c>
      <c r="AW107" s="134">
        <f t="shared" si="73"/>
        <v>1092.7646310315258</v>
      </c>
      <c r="AX107" s="134">
        <f t="shared" si="74"/>
        <v>2878.2423767415698</v>
      </c>
      <c r="AY107" s="134">
        <f t="shared" si="75"/>
        <v>0</v>
      </c>
      <c r="AZ107" s="134">
        <f t="shared" si="76"/>
        <v>23.903076043558841</v>
      </c>
      <c r="BA107" s="134">
        <f t="shared" si="77"/>
        <v>10.683043494296966</v>
      </c>
      <c r="BB107" s="2"/>
      <c r="BC107" s="134">
        <f t="shared" si="78"/>
        <v>38.95417714940411</v>
      </c>
      <c r="BD107" s="134">
        <f t="shared" si="79"/>
        <v>13.403735988566437</v>
      </c>
      <c r="BE107" s="134">
        <f t="shared" si="80"/>
        <v>0</v>
      </c>
      <c r="BF107" s="134">
        <f t="shared" si="81"/>
        <v>22.171090086578555</v>
      </c>
      <c r="BG107" s="134">
        <f t="shared" si="82"/>
        <v>0</v>
      </c>
      <c r="BH107" s="134">
        <f t="shared" si="83"/>
        <v>7.9938343786541948</v>
      </c>
      <c r="BI107" s="134">
        <f t="shared" si="84"/>
        <v>0</v>
      </c>
      <c r="BJ107" s="134">
        <f t="shared" si="85"/>
        <v>10.518118894912773</v>
      </c>
      <c r="BK107" s="134">
        <f t="shared" si="86"/>
        <v>13.854588190827164</v>
      </c>
      <c r="BL107" s="134">
        <f t="shared" si="87"/>
        <v>5.4550866376102904</v>
      </c>
      <c r="BM107" s="134">
        <f t="shared" si="88"/>
        <v>0</v>
      </c>
      <c r="BN107" s="134">
        <f t="shared" si="89"/>
        <v>12.114004937221701</v>
      </c>
      <c r="BO107" s="134">
        <f t="shared" si="90"/>
        <v>6.9913067101331174</v>
      </c>
      <c r="BP107" s="134">
        <f t="shared" si="91"/>
        <v>19.540283240612787</v>
      </c>
      <c r="BQ107" s="134">
        <f t="shared" si="92"/>
        <v>0</v>
      </c>
      <c r="BR107" s="134">
        <f t="shared" si="93"/>
        <v>3.8571158593482391</v>
      </c>
      <c r="BS107" s="134">
        <f t="shared" si="94"/>
        <v>0</v>
      </c>
      <c r="BT107" s="134">
        <f t="shared" si="95"/>
        <v>0</v>
      </c>
      <c r="BU107" s="134">
        <f t="shared" si="96"/>
        <v>37.223899460212849</v>
      </c>
      <c r="BV107" s="134">
        <f t="shared" si="97"/>
        <v>147.34755442164817</v>
      </c>
      <c r="BW107" s="134">
        <f t="shared" si="98"/>
        <v>388.10002007960975</v>
      </c>
      <c r="BX107" s="134">
        <f t="shared" si="99"/>
        <v>0</v>
      </c>
      <c r="BY107" s="134">
        <f t="shared" si="100"/>
        <v>3.2230726527526783</v>
      </c>
      <c r="BZ107" s="134">
        <f t="shared" si="101"/>
        <v>1.4404934859383678</v>
      </c>
      <c r="CA107" s="131" t="s">
        <v>907</v>
      </c>
      <c r="CB107" s="145">
        <v>9</v>
      </c>
    </row>
    <row r="108" spans="1:80" x14ac:dyDescent="0.25">
      <c r="A108" s="18" t="s">
        <v>86</v>
      </c>
      <c r="B108" s="21" t="s">
        <v>87</v>
      </c>
      <c r="C108" s="22">
        <f t="shared" si="52"/>
        <v>69</v>
      </c>
      <c r="D108" s="159">
        <f t="shared" si="53"/>
        <v>463.98</v>
      </c>
      <c r="E108" s="162">
        <v>21165.740000000005</v>
      </c>
      <c r="F108" s="162">
        <v>0</v>
      </c>
      <c r="G108" s="162">
        <v>0</v>
      </c>
      <c r="H108" s="162">
        <v>9114.16</v>
      </c>
      <c r="I108" s="162">
        <v>781.8599999999999</v>
      </c>
      <c r="J108" s="162">
        <v>0</v>
      </c>
      <c r="K108" s="162">
        <v>0</v>
      </c>
      <c r="L108" s="162">
        <v>11466.189999999997</v>
      </c>
      <c r="M108" s="162">
        <v>0</v>
      </c>
      <c r="N108" s="162">
        <v>4293.7300000000005</v>
      </c>
      <c r="O108" s="162">
        <v>0</v>
      </c>
      <c r="P108" s="162">
        <v>8417.130000000001</v>
      </c>
      <c r="Q108" s="162">
        <v>5559.96</v>
      </c>
      <c r="R108" s="162">
        <v>4280.67</v>
      </c>
      <c r="S108" s="162">
        <v>0</v>
      </c>
      <c r="T108" s="162">
        <v>3481.4199999999996</v>
      </c>
      <c r="U108" s="162">
        <v>0</v>
      </c>
      <c r="V108" s="162">
        <v>0</v>
      </c>
      <c r="W108" s="162">
        <v>39792.619999999995</v>
      </c>
      <c r="X108" s="162">
        <v>49058.709999999985</v>
      </c>
      <c r="Y108" s="162">
        <v>255825.45999999996</v>
      </c>
      <c r="Z108" s="162">
        <v>0</v>
      </c>
      <c r="AA108" s="162">
        <v>2222.5</v>
      </c>
      <c r="AB108" s="162">
        <v>1599.86</v>
      </c>
      <c r="AC108" s="162">
        <f t="shared" si="54"/>
        <v>417060.00999999995</v>
      </c>
      <c r="AD108" s="200">
        <f t="shared" si="55"/>
        <v>306.74985507246384</v>
      </c>
      <c r="AE108" s="134">
        <f t="shared" si="55"/>
        <v>0</v>
      </c>
      <c r="AF108" s="134">
        <f t="shared" si="56"/>
        <v>0</v>
      </c>
      <c r="AG108" s="134">
        <f t="shared" si="57"/>
        <v>132.08927536231883</v>
      </c>
      <c r="AH108" s="134">
        <f t="shared" si="58"/>
        <v>11.331304347826086</v>
      </c>
      <c r="AI108" s="134">
        <f t="shared" si="59"/>
        <v>0</v>
      </c>
      <c r="AJ108" s="134">
        <f t="shared" si="60"/>
        <v>0</v>
      </c>
      <c r="AK108" s="134">
        <f t="shared" si="61"/>
        <v>166.17666666666662</v>
      </c>
      <c r="AL108" s="134">
        <f t="shared" si="62"/>
        <v>0</v>
      </c>
      <c r="AM108" s="134">
        <f t="shared" si="63"/>
        <v>62.227971014492759</v>
      </c>
      <c r="AN108" s="134">
        <f t="shared" si="64"/>
        <v>0</v>
      </c>
      <c r="AO108" s="134">
        <f t="shared" si="65"/>
        <v>121.98739130434784</v>
      </c>
      <c r="AP108" s="134">
        <f t="shared" si="66"/>
        <v>80.579130434782613</v>
      </c>
      <c r="AQ108" s="134">
        <f t="shared" si="67"/>
        <v>62.038695652173914</v>
      </c>
      <c r="AR108" s="134">
        <f t="shared" si="68"/>
        <v>0</v>
      </c>
      <c r="AS108" s="134">
        <f t="shared" si="69"/>
        <v>50.455362318840571</v>
      </c>
      <c r="AT108" s="134">
        <f t="shared" si="70"/>
        <v>0</v>
      </c>
      <c r="AU108" s="134">
        <f t="shared" si="71"/>
        <v>0</v>
      </c>
      <c r="AV108" s="134">
        <f t="shared" si="72"/>
        <v>576.7046376811594</v>
      </c>
      <c r="AW108" s="134">
        <f t="shared" si="73"/>
        <v>710.99579710144906</v>
      </c>
      <c r="AX108" s="134">
        <f t="shared" si="74"/>
        <v>3707.6153623188402</v>
      </c>
      <c r="AY108" s="134">
        <f t="shared" si="75"/>
        <v>0</v>
      </c>
      <c r="AZ108" s="134">
        <f t="shared" si="76"/>
        <v>32.210144927536234</v>
      </c>
      <c r="BA108" s="134">
        <f t="shared" si="77"/>
        <v>23.186376811594201</v>
      </c>
      <c r="BB108" s="2"/>
      <c r="BC108" s="134">
        <f t="shared" si="78"/>
        <v>45.617785249364204</v>
      </c>
      <c r="BD108" s="134">
        <f t="shared" si="79"/>
        <v>0</v>
      </c>
      <c r="BE108" s="134">
        <f t="shared" si="80"/>
        <v>0</v>
      </c>
      <c r="BF108" s="134">
        <f t="shared" si="81"/>
        <v>19.6434329065908</v>
      </c>
      <c r="BG108" s="134">
        <f t="shared" si="82"/>
        <v>1.6851157377473165</v>
      </c>
      <c r="BH108" s="134">
        <f t="shared" si="83"/>
        <v>0</v>
      </c>
      <c r="BI108" s="134">
        <f t="shared" si="84"/>
        <v>0</v>
      </c>
      <c r="BJ108" s="134">
        <f t="shared" si="85"/>
        <v>24.712681581102625</v>
      </c>
      <c r="BK108" s="134">
        <f t="shared" si="86"/>
        <v>0</v>
      </c>
      <c r="BL108" s="134">
        <f t="shared" si="87"/>
        <v>9.2541273330747025</v>
      </c>
      <c r="BM108" s="134">
        <f t="shared" si="88"/>
        <v>0</v>
      </c>
      <c r="BN108" s="134">
        <f t="shared" si="89"/>
        <v>18.141148325358852</v>
      </c>
      <c r="BO108" s="134">
        <f t="shared" si="90"/>
        <v>11.98318893055735</v>
      </c>
      <c r="BP108" s="134">
        <f t="shared" si="91"/>
        <v>9.2259795680848313</v>
      </c>
      <c r="BQ108" s="134">
        <f t="shared" si="92"/>
        <v>0</v>
      </c>
      <c r="BR108" s="134">
        <f t="shared" si="93"/>
        <v>7.5033837665416598</v>
      </c>
      <c r="BS108" s="134">
        <f t="shared" si="94"/>
        <v>0</v>
      </c>
      <c r="BT108" s="134">
        <f t="shared" si="95"/>
        <v>0</v>
      </c>
      <c r="BU108" s="134">
        <f t="shared" si="96"/>
        <v>85.763653605758861</v>
      </c>
      <c r="BV108" s="134">
        <f t="shared" si="97"/>
        <v>105.73453597137804</v>
      </c>
      <c r="BW108" s="134">
        <f t="shared" si="98"/>
        <v>551.37174016121378</v>
      </c>
      <c r="BX108" s="134">
        <f t="shared" si="99"/>
        <v>0</v>
      </c>
      <c r="BY108" s="134">
        <f t="shared" si="100"/>
        <v>4.7900771584982111</v>
      </c>
      <c r="BZ108" s="134">
        <f t="shared" si="101"/>
        <v>3.4481227639122372</v>
      </c>
      <c r="CA108" s="131" t="s">
        <v>908</v>
      </c>
      <c r="CB108" s="145">
        <v>10</v>
      </c>
    </row>
    <row r="109" spans="1:80" x14ac:dyDescent="0.25">
      <c r="A109" s="18" t="s">
        <v>88</v>
      </c>
      <c r="B109" s="21" t="s">
        <v>89</v>
      </c>
      <c r="C109" s="22">
        <f t="shared" si="52"/>
        <v>140</v>
      </c>
      <c r="D109" s="159">
        <f t="shared" si="53"/>
        <v>612.69000000000005</v>
      </c>
      <c r="E109" s="162">
        <v>51648.530000000013</v>
      </c>
      <c r="F109" s="162">
        <v>4996.1499999999996</v>
      </c>
      <c r="G109" s="162">
        <v>0</v>
      </c>
      <c r="H109" s="162">
        <v>4685.8499999999995</v>
      </c>
      <c r="I109" s="162">
        <v>0</v>
      </c>
      <c r="J109" s="162">
        <v>4600.34</v>
      </c>
      <c r="K109" s="162">
        <v>0</v>
      </c>
      <c r="L109" s="162">
        <v>7556.59</v>
      </c>
      <c r="M109" s="162">
        <v>13041.19</v>
      </c>
      <c r="N109" s="162">
        <v>10577.88</v>
      </c>
      <c r="O109" s="162">
        <v>0</v>
      </c>
      <c r="P109" s="162">
        <v>12118.850000000004</v>
      </c>
      <c r="Q109" s="162">
        <v>14469.589999999998</v>
      </c>
      <c r="R109" s="162">
        <v>25564.290000000008</v>
      </c>
      <c r="S109" s="162">
        <v>0</v>
      </c>
      <c r="T109" s="162">
        <v>6388.8000000000011</v>
      </c>
      <c r="U109" s="162">
        <v>0</v>
      </c>
      <c r="V109" s="162">
        <v>0</v>
      </c>
      <c r="W109" s="162">
        <v>4937.3099999999986</v>
      </c>
      <c r="X109" s="162">
        <v>115658.64</v>
      </c>
      <c r="Y109" s="162">
        <v>422052.75</v>
      </c>
      <c r="Z109" s="162">
        <v>0</v>
      </c>
      <c r="AA109" s="162">
        <v>1532</v>
      </c>
      <c r="AB109" s="162">
        <v>3515.92</v>
      </c>
      <c r="AC109" s="162">
        <f t="shared" si="54"/>
        <v>703344.68</v>
      </c>
      <c r="AD109" s="200">
        <f t="shared" si="55"/>
        <v>368.91807142857152</v>
      </c>
      <c r="AE109" s="134">
        <f t="shared" si="55"/>
        <v>35.686785714285712</v>
      </c>
      <c r="AF109" s="134">
        <f t="shared" si="56"/>
        <v>0</v>
      </c>
      <c r="AG109" s="134">
        <f t="shared" si="57"/>
        <v>33.470357142857139</v>
      </c>
      <c r="AH109" s="134">
        <f t="shared" si="58"/>
        <v>0</v>
      </c>
      <c r="AI109" s="134">
        <f t="shared" si="59"/>
        <v>32.859571428571428</v>
      </c>
      <c r="AJ109" s="134">
        <f t="shared" si="60"/>
        <v>0</v>
      </c>
      <c r="AK109" s="134">
        <f t="shared" si="61"/>
        <v>53.975642857142859</v>
      </c>
      <c r="AL109" s="134">
        <f t="shared" si="62"/>
        <v>93.151357142857151</v>
      </c>
      <c r="AM109" s="134">
        <f t="shared" si="63"/>
        <v>75.556285714285707</v>
      </c>
      <c r="AN109" s="134">
        <f t="shared" si="64"/>
        <v>0</v>
      </c>
      <c r="AO109" s="134">
        <f t="shared" si="65"/>
        <v>86.563214285714309</v>
      </c>
      <c r="AP109" s="134">
        <f t="shared" si="66"/>
        <v>103.35421428571428</v>
      </c>
      <c r="AQ109" s="134">
        <f t="shared" si="67"/>
        <v>182.60207142857149</v>
      </c>
      <c r="AR109" s="134">
        <f t="shared" si="68"/>
        <v>0</v>
      </c>
      <c r="AS109" s="134">
        <f t="shared" si="69"/>
        <v>45.634285714285724</v>
      </c>
      <c r="AT109" s="134">
        <f t="shared" si="70"/>
        <v>0</v>
      </c>
      <c r="AU109" s="134">
        <f t="shared" si="71"/>
        <v>0</v>
      </c>
      <c r="AV109" s="134">
        <f t="shared" si="72"/>
        <v>35.266499999999986</v>
      </c>
      <c r="AW109" s="134">
        <f t="shared" si="73"/>
        <v>826.13314285714284</v>
      </c>
      <c r="AX109" s="134">
        <f t="shared" si="74"/>
        <v>3014.6624999999999</v>
      </c>
      <c r="AY109" s="134">
        <f t="shared" si="75"/>
        <v>0</v>
      </c>
      <c r="AZ109" s="134">
        <f t="shared" si="76"/>
        <v>10.942857142857143</v>
      </c>
      <c r="BA109" s="134">
        <f t="shared" si="77"/>
        <v>25.113714285714288</v>
      </c>
      <c r="BB109" s="2"/>
      <c r="BC109" s="134">
        <f t="shared" si="78"/>
        <v>84.297981034454637</v>
      </c>
      <c r="BD109" s="134">
        <f t="shared" si="79"/>
        <v>8.1544500481483286</v>
      </c>
      <c r="BE109" s="134">
        <f t="shared" si="80"/>
        <v>0</v>
      </c>
      <c r="BF109" s="134">
        <f t="shared" si="81"/>
        <v>7.647994907702099</v>
      </c>
      <c r="BG109" s="134">
        <f t="shared" si="82"/>
        <v>0</v>
      </c>
      <c r="BH109" s="134">
        <f t="shared" si="83"/>
        <v>7.5084300380290188</v>
      </c>
      <c r="BI109" s="134">
        <f t="shared" si="84"/>
        <v>0</v>
      </c>
      <c r="BJ109" s="134">
        <f t="shared" si="85"/>
        <v>12.333463905074343</v>
      </c>
      <c r="BK109" s="134">
        <f t="shared" si="86"/>
        <v>21.285136039432665</v>
      </c>
      <c r="BL109" s="134">
        <f t="shared" si="87"/>
        <v>17.264652597561572</v>
      </c>
      <c r="BM109" s="134">
        <f t="shared" si="88"/>
        <v>0</v>
      </c>
      <c r="BN109" s="134">
        <f t="shared" si="89"/>
        <v>19.779741794382154</v>
      </c>
      <c r="BO109" s="134">
        <f t="shared" si="90"/>
        <v>23.616494475183202</v>
      </c>
      <c r="BP109" s="134">
        <f t="shared" si="91"/>
        <v>41.724673162610792</v>
      </c>
      <c r="BQ109" s="134">
        <f t="shared" si="92"/>
        <v>0</v>
      </c>
      <c r="BR109" s="134">
        <f t="shared" si="93"/>
        <v>10.427459237134604</v>
      </c>
      <c r="BS109" s="134">
        <f t="shared" si="94"/>
        <v>0</v>
      </c>
      <c r="BT109" s="134">
        <f t="shared" si="95"/>
        <v>0</v>
      </c>
      <c r="BU109" s="134">
        <f t="shared" si="96"/>
        <v>8.0584145326347709</v>
      </c>
      <c r="BV109" s="134">
        <f t="shared" si="97"/>
        <v>188.77187484698624</v>
      </c>
      <c r="BW109" s="134">
        <f t="shared" si="98"/>
        <v>688.85202957449928</v>
      </c>
      <c r="BX109" s="134">
        <f t="shared" si="99"/>
        <v>0</v>
      </c>
      <c r="BY109" s="134">
        <f t="shared" si="100"/>
        <v>2.5004488403597249</v>
      </c>
      <c r="BZ109" s="134">
        <f t="shared" si="101"/>
        <v>5.7384974456903164</v>
      </c>
      <c r="CA109" s="131" t="s">
        <v>909</v>
      </c>
      <c r="CB109" s="145">
        <v>11</v>
      </c>
    </row>
    <row r="110" spans="1:80" x14ac:dyDescent="0.25">
      <c r="A110" s="18" t="s">
        <v>90</v>
      </c>
      <c r="B110" s="21" t="s">
        <v>91</v>
      </c>
      <c r="C110" s="22">
        <f t="shared" si="52"/>
        <v>95</v>
      </c>
      <c r="D110" s="159">
        <f t="shared" si="53"/>
        <v>552.26</v>
      </c>
      <c r="E110" s="162">
        <v>13543.810000000001</v>
      </c>
      <c r="F110" s="162">
        <v>1497.9799999999996</v>
      </c>
      <c r="G110" s="162">
        <v>0</v>
      </c>
      <c r="H110" s="162">
        <v>0</v>
      </c>
      <c r="I110" s="162">
        <v>0</v>
      </c>
      <c r="J110" s="162">
        <v>0</v>
      </c>
      <c r="K110" s="162">
        <v>0</v>
      </c>
      <c r="L110" s="162">
        <v>7323.37</v>
      </c>
      <c r="M110" s="162">
        <v>798.24999999999989</v>
      </c>
      <c r="N110" s="162">
        <v>3103.5</v>
      </c>
      <c r="O110" s="162">
        <v>0</v>
      </c>
      <c r="P110" s="162">
        <v>9540.7299999999977</v>
      </c>
      <c r="Q110" s="162">
        <v>21981.010000000002</v>
      </c>
      <c r="R110" s="162">
        <v>19619.919999999995</v>
      </c>
      <c r="S110" s="162">
        <v>0</v>
      </c>
      <c r="T110" s="162">
        <v>2751.4499999999994</v>
      </c>
      <c r="U110" s="162">
        <v>0</v>
      </c>
      <c r="V110" s="162">
        <v>0</v>
      </c>
      <c r="W110" s="162">
        <v>17320.78</v>
      </c>
      <c r="X110" s="162">
        <v>42819.510000000017</v>
      </c>
      <c r="Y110" s="162">
        <v>304329.31</v>
      </c>
      <c r="Z110" s="162">
        <v>0</v>
      </c>
      <c r="AA110" s="162">
        <v>3493.7999999999997</v>
      </c>
      <c r="AB110" s="162">
        <v>1270.4000000000001</v>
      </c>
      <c r="AC110" s="162">
        <f t="shared" si="54"/>
        <v>449393.82</v>
      </c>
      <c r="AD110" s="200">
        <f t="shared" si="55"/>
        <v>142.5664210526316</v>
      </c>
      <c r="AE110" s="134">
        <f t="shared" si="55"/>
        <v>15.768210526315785</v>
      </c>
      <c r="AF110" s="134">
        <f t="shared" si="56"/>
        <v>0</v>
      </c>
      <c r="AG110" s="134">
        <f t="shared" si="57"/>
        <v>0</v>
      </c>
      <c r="AH110" s="134">
        <f t="shared" si="58"/>
        <v>0</v>
      </c>
      <c r="AI110" s="134">
        <f t="shared" si="59"/>
        <v>0</v>
      </c>
      <c r="AJ110" s="134">
        <f t="shared" si="60"/>
        <v>0</v>
      </c>
      <c r="AK110" s="134">
        <f t="shared" si="61"/>
        <v>77.0881052631579</v>
      </c>
      <c r="AL110" s="134">
        <f t="shared" si="62"/>
        <v>8.4026315789473678</v>
      </c>
      <c r="AM110" s="134">
        <f t="shared" si="63"/>
        <v>32.668421052631579</v>
      </c>
      <c r="AN110" s="134">
        <f t="shared" si="64"/>
        <v>0</v>
      </c>
      <c r="AO110" s="134">
        <f t="shared" si="65"/>
        <v>100.42873684210524</v>
      </c>
      <c r="AP110" s="134">
        <f t="shared" si="66"/>
        <v>231.37905263157896</v>
      </c>
      <c r="AQ110" s="134">
        <f t="shared" si="67"/>
        <v>206.52547368421048</v>
      </c>
      <c r="AR110" s="134">
        <f t="shared" si="68"/>
        <v>0</v>
      </c>
      <c r="AS110" s="134">
        <f t="shared" si="69"/>
        <v>28.962631578947363</v>
      </c>
      <c r="AT110" s="134">
        <f t="shared" si="70"/>
        <v>0</v>
      </c>
      <c r="AU110" s="134">
        <f t="shared" si="71"/>
        <v>0</v>
      </c>
      <c r="AV110" s="134">
        <f t="shared" si="72"/>
        <v>182.32399999999998</v>
      </c>
      <c r="AW110" s="134">
        <f t="shared" si="73"/>
        <v>450.73168421052651</v>
      </c>
      <c r="AX110" s="134">
        <f t="shared" si="74"/>
        <v>3203.4664210526316</v>
      </c>
      <c r="AY110" s="134">
        <f t="shared" si="75"/>
        <v>0</v>
      </c>
      <c r="AZ110" s="134">
        <f t="shared" si="76"/>
        <v>36.776842105263157</v>
      </c>
      <c r="BA110" s="134">
        <f t="shared" si="77"/>
        <v>13.37263157894737</v>
      </c>
      <c r="BB110" s="2"/>
      <c r="BC110" s="134">
        <f t="shared" si="78"/>
        <v>24.524336363307139</v>
      </c>
      <c r="BD110" s="134">
        <f t="shared" si="79"/>
        <v>2.7124542787817325</v>
      </c>
      <c r="BE110" s="134">
        <f t="shared" si="80"/>
        <v>0</v>
      </c>
      <c r="BF110" s="134">
        <f t="shared" si="81"/>
        <v>0</v>
      </c>
      <c r="BG110" s="134">
        <f t="shared" si="82"/>
        <v>0</v>
      </c>
      <c r="BH110" s="134">
        <f t="shared" si="83"/>
        <v>0</v>
      </c>
      <c r="BI110" s="134">
        <f t="shared" si="84"/>
        <v>0</v>
      </c>
      <c r="BJ110" s="134">
        <f t="shared" si="85"/>
        <v>13.260728642306161</v>
      </c>
      <c r="BK110" s="134">
        <f t="shared" si="86"/>
        <v>1.445424256690689</v>
      </c>
      <c r="BL110" s="134">
        <f t="shared" si="87"/>
        <v>5.6196356788469197</v>
      </c>
      <c r="BM110" s="134">
        <f t="shared" si="88"/>
        <v>0</v>
      </c>
      <c r="BN110" s="134">
        <f t="shared" si="89"/>
        <v>17.275794010067717</v>
      </c>
      <c r="BO110" s="134">
        <f t="shared" si="90"/>
        <v>39.801923007279186</v>
      </c>
      <c r="BP110" s="134">
        <f t="shared" si="91"/>
        <v>35.526599789953998</v>
      </c>
      <c r="BQ110" s="134">
        <f t="shared" si="92"/>
        <v>0</v>
      </c>
      <c r="BR110" s="134">
        <f t="shared" si="93"/>
        <v>4.9821641980226694</v>
      </c>
      <c r="BS110" s="134">
        <f t="shared" si="94"/>
        <v>0</v>
      </c>
      <c r="BT110" s="134">
        <f t="shared" si="95"/>
        <v>0</v>
      </c>
      <c r="BU110" s="134">
        <f t="shared" si="96"/>
        <v>31.363451997247672</v>
      </c>
      <c r="BV110" s="134">
        <f t="shared" si="97"/>
        <v>77.535055951906742</v>
      </c>
      <c r="BW110" s="134">
        <f t="shared" si="98"/>
        <v>551.0616557418607</v>
      </c>
      <c r="BX110" s="134">
        <f t="shared" si="99"/>
        <v>0</v>
      </c>
      <c r="BY110" s="134">
        <f t="shared" si="100"/>
        <v>6.3263680150653672</v>
      </c>
      <c r="BZ110" s="134">
        <f t="shared" si="101"/>
        <v>2.3003657697461342</v>
      </c>
      <c r="CA110" s="131" t="s">
        <v>3</v>
      </c>
      <c r="CB110" s="145">
        <v>12</v>
      </c>
    </row>
    <row r="111" spans="1:80" x14ac:dyDescent="0.25">
      <c r="A111" s="18" t="s">
        <v>92</v>
      </c>
      <c r="B111" s="21" t="s">
        <v>93</v>
      </c>
      <c r="C111" s="22">
        <f t="shared" si="52"/>
        <v>185.14221153846154</v>
      </c>
      <c r="D111" s="159">
        <f t="shared" si="53"/>
        <v>1054.3700000000001</v>
      </c>
      <c r="E111" s="162">
        <v>69428.930000000008</v>
      </c>
      <c r="F111" s="162">
        <v>2950.8900000000003</v>
      </c>
      <c r="G111" s="162">
        <v>0</v>
      </c>
      <c r="H111" s="162">
        <v>35614.11</v>
      </c>
      <c r="I111" s="162">
        <v>0</v>
      </c>
      <c r="J111" s="162">
        <v>16652.02</v>
      </c>
      <c r="K111" s="162">
        <v>0</v>
      </c>
      <c r="L111" s="162">
        <v>9644.81</v>
      </c>
      <c r="M111" s="162">
        <v>0</v>
      </c>
      <c r="N111" s="162">
        <v>12809.039999999999</v>
      </c>
      <c r="O111" s="162">
        <v>0</v>
      </c>
      <c r="P111" s="162">
        <v>10970.26</v>
      </c>
      <c r="Q111" s="162">
        <v>18366.250000000004</v>
      </c>
      <c r="R111" s="162">
        <v>20385.400000000001</v>
      </c>
      <c r="S111" s="162">
        <v>0</v>
      </c>
      <c r="T111" s="162">
        <v>5378.1200000000008</v>
      </c>
      <c r="U111" s="162">
        <v>0</v>
      </c>
      <c r="V111" s="162">
        <v>0</v>
      </c>
      <c r="W111" s="162">
        <v>7513.0900000000011</v>
      </c>
      <c r="X111" s="162">
        <v>187540.36999999994</v>
      </c>
      <c r="Y111" s="162">
        <v>488084.50999999995</v>
      </c>
      <c r="Z111" s="162">
        <v>0</v>
      </c>
      <c r="AA111" s="162">
        <v>4170.5</v>
      </c>
      <c r="AB111" s="162">
        <v>3179.33</v>
      </c>
      <c r="AC111" s="162">
        <f t="shared" si="54"/>
        <v>892687.62999999977</v>
      </c>
      <c r="AD111" s="200">
        <f t="shared" si="55"/>
        <v>375.0032443875005</v>
      </c>
      <c r="AE111" s="134">
        <f t="shared" si="55"/>
        <v>15.938504652608522</v>
      </c>
      <c r="AF111" s="134">
        <f t="shared" si="56"/>
        <v>0</v>
      </c>
      <c r="AG111" s="134">
        <f t="shared" si="57"/>
        <v>192.3608328109525</v>
      </c>
      <c r="AH111" s="134">
        <f t="shared" si="58"/>
        <v>0</v>
      </c>
      <c r="AI111" s="134">
        <f t="shared" si="59"/>
        <v>89.941779681835015</v>
      </c>
      <c r="AJ111" s="134">
        <f t="shared" si="60"/>
        <v>0</v>
      </c>
      <c r="AK111" s="134">
        <f t="shared" si="61"/>
        <v>52.094062828002798</v>
      </c>
      <c r="AL111" s="134">
        <f t="shared" si="62"/>
        <v>0</v>
      </c>
      <c r="AM111" s="134">
        <f t="shared" si="63"/>
        <v>69.184870881479355</v>
      </c>
      <c r="AN111" s="134">
        <f t="shared" si="64"/>
        <v>0</v>
      </c>
      <c r="AO111" s="134">
        <f t="shared" si="65"/>
        <v>59.253154150214051</v>
      </c>
      <c r="AP111" s="134">
        <f t="shared" si="66"/>
        <v>99.200770301831412</v>
      </c>
      <c r="AQ111" s="134">
        <f t="shared" si="67"/>
        <v>110.10671110928762</v>
      </c>
      <c r="AR111" s="134">
        <f t="shared" si="68"/>
        <v>0</v>
      </c>
      <c r="AS111" s="134">
        <f t="shared" si="69"/>
        <v>29.048588948516191</v>
      </c>
      <c r="AT111" s="134">
        <f t="shared" si="70"/>
        <v>0</v>
      </c>
      <c r="AU111" s="134">
        <f t="shared" si="71"/>
        <v>0</v>
      </c>
      <c r="AV111" s="134">
        <f t="shared" si="72"/>
        <v>40.580102925038396</v>
      </c>
      <c r="AW111" s="134">
        <f t="shared" si="73"/>
        <v>1012.953061549879</v>
      </c>
      <c r="AX111" s="134">
        <f t="shared" si="74"/>
        <v>2636.2681202962999</v>
      </c>
      <c r="AY111" s="134">
        <f t="shared" si="75"/>
        <v>0</v>
      </c>
      <c r="AZ111" s="134">
        <f t="shared" si="76"/>
        <v>22.525927314709744</v>
      </c>
      <c r="BA111" s="134">
        <f t="shared" si="77"/>
        <v>17.172366979852804</v>
      </c>
      <c r="BB111" s="2"/>
      <c r="BC111" s="134">
        <f t="shared" si="78"/>
        <v>65.848734315278321</v>
      </c>
      <c r="BD111" s="134">
        <f t="shared" si="79"/>
        <v>2.7987234082912069</v>
      </c>
      <c r="BE111" s="134">
        <f t="shared" si="80"/>
        <v>0</v>
      </c>
      <c r="BF111" s="134">
        <f t="shared" si="81"/>
        <v>33.777620759315987</v>
      </c>
      <c r="BG111" s="134">
        <f t="shared" si="82"/>
        <v>0</v>
      </c>
      <c r="BH111" s="134">
        <f t="shared" si="83"/>
        <v>15.793336305092138</v>
      </c>
      <c r="BI111" s="134">
        <f t="shared" si="84"/>
        <v>0</v>
      </c>
      <c r="BJ111" s="134">
        <f t="shared" si="85"/>
        <v>9.1474624657378332</v>
      </c>
      <c r="BK111" s="134">
        <f t="shared" si="86"/>
        <v>0</v>
      </c>
      <c r="BL111" s="134">
        <f t="shared" si="87"/>
        <v>12.148524711439055</v>
      </c>
      <c r="BM111" s="134">
        <f t="shared" si="88"/>
        <v>0</v>
      </c>
      <c r="BN111" s="134">
        <f t="shared" si="89"/>
        <v>10.404563862780616</v>
      </c>
      <c r="BO111" s="134">
        <f t="shared" si="90"/>
        <v>17.419169741172457</v>
      </c>
      <c r="BP111" s="134">
        <f t="shared" si="91"/>
        <v>19.334199569411116</v>
      </c>
      <c r="BQ111" s="134">
        <f t="shared" si="92"/>
        <v>0</v>
      </c>
      <c r="BR111" s="134">
        <f t="shared" si="93"/>
        <v>5.1007900452402861</v>
      </c>
      <c r="BS111" s="134">
        <f t="shared" si="94"/>
        <v>0</v>
      </c>
      <c r="BT111" s="134">
        <f t="shared" si="95"/>
        <v>0</v>
      </c>
      <c r="BU111" s="134">
        <f t="shared" si="96"/>
        <v>7.1256674601894971</v>
      </c>
      <c r="BV111" s="134">
        <f t="shared" si="97"/>
        <v>177.869599855838</v>
      </c>
      <c r="BW111" s="134">
        <f t="shared" si="98"/>
        <v>462.91577909083139</v>
      </c>
      <c r="BX111" s="134">
        <f t="shared" si="99"/>
        <v>0</v>
      </c>
      <c r="BY111" s="134">
        <f t="shared" si="100"/>
        <v>3.9554425865682821</v>
      </c>
      <c r="BZ111" s="134">
        <f t="shared" si="101"/>
        <v>3.0153835939945175</v>
      </c>
      <c r="CA111" s="131" t="s">
        <v>827</v>
      </c>
      <c r="CB111" s="145">
        <v>13</v>
      </c>
    </row>
    <row r="112" spans="1:80" x14ac:dyDescent="0.25">
      <c r="A112" s="18" t="s">
        <v>98</v>
      </c>
      <c r="B112" s="21" t="s">
        <v>99</v>
      </c>
      <c r="C112" s="22">
        <f t="shared" si="52"/>
        <v>200</v>
      </c>
      <c r="D112" s="159">
        <f t="shared" si="53"/>
        <v>1207.3</v>
      </c>
      <c r="E112" s="162">
        <v>35068.530000000006</v>
      </c>
      <c r="F112" s="162">
        <v>0</v>
      </c>
      <c r="G112" s="162">
        <v>0</v>
      </c>
      <c r="H112" s="162">
        <v>1904.13</v>
      </c>
      <c r="I112" s="162">
        <v>0</v>
      </c>
      <c r="J112" s="162">
        <v>0</v>
      </c>
      <c r="K112" s="162">
        <v>0</v>
      </c>
      <c r="L112" s="162">
        <v>13165.789999999999</v>
      </c>
      <c r="M112" s="162">
        <v>0</v>
      </c>
      <c r="N112" s="162">
        <v>11879.119999999999</v>
      </c>
      <c r="O112" s="162">
        <v>0</v>
      </c>
      <c r="P112" s="162">
        <v>10929.890000000001</v>
      </c>
      <c r="Q112" s="162">
        <v>12267.86</v>
      </c>
      <c r="R112" s="162">
        <v>25485.640000000003</v>
      </c>
      <c r="S112" s="162">
        <v>0</v>
      </c>
      <c r="T112" s="162">
        <v>6492.1400000000012</v>
      </c>
      <c r="U112" s="162">
        <v>0</v>
      </c>
      <c r="V112" s="162">
        <v>0</v>
      </c>
      <c r="W112" s="162">
        <v>26882.14</v>
      </c>
      <c r="X112" s="162">
        <v>163887.05000000002</v>
      </c>
      <c r="Y112" s="162">
        <v>503205.85</v>
      </c>
      <c r="Z112" s="162">
        <v>0</v>
      </c>
      <c r="AA112" s="162">
        <v>4158.5</v>
      </c>
      <c r="AB112" s="162">
        <v>3294.4</v>
      </c>
      <c r="AC112" s="162">
        <f t="shared" si="54"/>
        <v>818621.04</v>
      </c>
      <c r="AD112" s="200">
        <f t="shared" si="55"/>
        <v>175.34265000000002</v>
      </c>
      <c r="AE112" s="134">
        <f t="shared" si="55"/>
        <v>0</v>
      </c>
      <c r="AF112" s="134">
        <f t="shared" si="56"/>
        <v>0</v>
      </c>
      <c r="AG112" s="134">
        <f t="shared" si="57"/>
        <v>9.5206499999999998</v>
      </c>
      <c r="AH112" s="134">
        <f t="shared" si="58"/>
        <v>0</v>
      </c>
      <c r="AI112" s="134">
        <f t="shared" si="59"/>
        <v>0</v>
      </c>
      <c r="AJ112" s="134">
        <f t="shared" si="60"/>
        <v>0</v>
      </c>
      <c r="AK112" s="134">
        <f t="shared" si="61"/>
        <v>65.828949999999992</v>
      </c>
      <c r="AL112" s="134">
        <f t="shared" si="62"/>
        <v>0</v>
      </c>
      <c r="AM112" s="134">
        <f t="shared" si="63"/>
        <v>59.395599999999995</v>
      </c>
      <c r="AN112" s="134">
        <f t="shared" si="64"/>
        <v>0</v>
      </c>
      <c r="AO112" s="134">
        <f t="shared" si="65"/>
        <v>54.649450000000009</v>
      </c>
      <c r="AP112" s="134">
        <f t="shared" si="66"/>
        <v>61.339300000000001</v>
      </c>
      <c r="AQ112" s="134">
        <f t="shared" si="67"/>
        <v>127.42820000000002</v>
      </c>
      <c r="AR112" s="134">
        <f t="shared" si="68"/>
        <v>0</v>
      </c>
      <c r="AS112" s="134">
        <f t="shared" si="69"/>
        <v>32.460700000000003</v>
      </c>
      <c r="AT112" s="134">
        <f t="shared" si="70"/>
        <v>0</v>
      </c>
      <c r="AU112" s="134">
        <f t="shared" si="71"/>
        <v>0</v>
      </c>
      <c r="AV112" s="134">
        <f t="shared" si="72"/>
        <v>134.41069999999999</v>
      </c>
      <c r="AW112" s="134">
        <f t="shared" si="73"/>
        <v>819.43525000000011</v>
      </c>
      <c r="AX112" s="134">
        <f t="shared" si="74"/>
        <v>2516.02925</v>
      </c>
      <c r="AY112" s="134">
        <f t="shared" si="75"/>
        <v>0</v>
      </c>
      <c r="AZ112" s="134">
        <f t="shared" si="76"/>
        <v>20.7925</v>
      </c>
      <c r="BA112" s="134">
        <f t="shared" si="77"/>
        <v>16.472000000000001</v>
      </c>
      <c r="BB112" s="2"/>
      <c r="BC112" s="134">
        <f t="shared" si="78"/>
        <v>29.047071978795667</v>
      </c>
      <c r="BD112" s="134">
        <f t="shared" si="79"/>
        <v>0</v>
      </c>
      <c r="BE112" s="134">
        <f t="shared" si="80"/>
        <v>0</v>
      </c>
      <c r="BF112" s="134">
        <f t="shared" si="81"/>
        <v>1.5771804853806015</v>
      </c>
      <c r="BG112" s="134">
        <f t="shared" si="82"/>
        <v>0</v>
      </c>
      <c r="BH112" s="134">
        <f t="shared" si="83"/>
        <v>0</v>
      </c>
      <c r="BI112" s="134">
        <f t="shared" si="84"/>
        <v>0</v>
      </c>
      <c r="BJ112" s="134">
        <f t="shared" si="85"/>
        <v>10.905151992048372</v>
      </c>
      <c r="BK112" s="134">
        <f t="shared" si="86"/>
        <v>0</v>
      </c>
      <c r="BL112" s="134">
        <f t="shared" si="87"/>
        <v>9.8394102542864239</v>
      </c>
      <c r="BM112" s="134">
        <f t="shared" si="88"/>
        <v>0</v>
      </c>
      <c r="BN112" s="134">
        <f t="shared" si="89"/>
        <v>9.0531682266213878</v>
      </c>
      <c r="BO112" s="134">
        <f t="shared" si="90"/>
        <v>10.161401474364284</v>
      </c>
      <c r="BP112" s="134">
        <f t="shared" si="91"/>
        <v>21.109616499627272</v>
      </c>
      <c r="BQ112" s="134">
        <f t="shared" si="92"/>
        <v>0</v>
      </c>
      <c r="BR112" s="134">
        <f t="shared" si="93"/>
        <v>5.3774041249068185</v>
      </c>
      <c r="BS112" s="134">
        <f t="shared" si="94"/>
        <v>0</v>
      </c>
      <c r="BT112" s="134">
        <f t="shared" si="95"/>
        <v>0</v>
      </c>
      <c r="BU112" s="134">
        <f t="shared" si="96"/>
        <v>22.266329826886441</v>
      </c>
      <c r="BV112" s="134">
        <f t="shared" si="97"/>
        <v>135.74674894392447</v>
      </c>
      <c r="BW112" s="134">
        <f t="shared" si="98"/>
        <v>416.80265882547832</v>
      </c>
      <c r="BX112" s="134">
        <f t="shared" si="99"/>
        <v>0</v>
      </c>
      <c r="BY112" s="134">
        <f t="shared" si="100"/>
        <v>3.4444628509898121</v>
      </c>
      <c r="BZ112" s="134">
        <f t="shared" si="101"/>
        <v>2.7287335376459869</v>
      </c>
      <c r="CA112" s="131" t="s">
        <v>4</v>
      </c>
      <c r="CB112" s="145">
        <v>14</v>
      </c>
    </row>
    <row r="113" spans="1:80" x14ac:dyDescent="0.25">
      <c r="A113" s="18" t="s">
        <v>102</v>
      </c>
      <c r="B113" s="21" t="s">
        <v>103</v>
      </c>
      <c r="C113" s="22">
        <f t="shared" si="52"/>
        <v>141</v>
      </c>
      <c r="D113" s="159">
        <f t="shared" si="53"/>
        <v>705.28</v>
      </c>
      <c r="E113" s="162">
        <v>26914.579999999994</v>
      </c>
      <c r="F113" s="162">
        <v>0</v>
      </c>
      <c r="G113" s="162">
        <v>0</v>
      </c>
      <c r="H113" s="162">
        <v>15035.770000000004</v>
      </c>
      <c r="I113" s="162">
        <v>287.39999999999998</v>
      </c>
      <c r="J113" s="162">
        <v>7933.9900000000016</v>
      </c>
      <c r="K113" s="162">
        <v>0</v>
      </c>
      <c r="L113" s="162">
        <v>7187.6499999999987</v>
      </c>
      <c r="M113" s="162">
        <v>4399.82</v>
      </c>
      <c r="N113" s="162">
        <v>9031.5400000000009</v>
      </c>
      <c r="O113" s="162">
        <v>0</v>
      </c>
      <c r="P113" s="162">
        <v>3056.4500000000003</v>
      </c>
      <c r="Q113" s="162">
        <v>10255.11</v>
      </c>
      <c r="R113" s="162">
        <v>17621.499999999996</v>
      </c>
      <c r="S113" s="162">
        <v>0</v>
      </c>
      <c r="T113" s="162">
        <v>5721.579999999999</v>
      </c>
      <c r="U113" s="162">
        <v>0</v>
      </c>
      <c r="V113" s="162">
        <v>0</v>
      </c>
      <c r="W113" s="162">
        <v>14541.079999999998</v>
      </c>
      <c r="X113" s="162">
        <v>114225.94000000005</v>
      </c>
      <c r="Y113" s="162">
        <v>402763.25999999989</v>
      </c>
      <c r="Z113" s="162">
        <v>0</v>
      </c>
      <c r="AA113" s="162">
        <v>2175.5</v>
      </c>
      <c r="AB113" s="162">
        <v>2936.9</v>
      </c>
      <c r="AC113" s="162">
        <f t="shared" si="54"/>
        <v>644088.06999999995</v>
      </c>
      <c r="AD113" s="200">
        <f t="shared" si="55"/>
        <v>190.88354609929075</v>
      </c>
      <c r="AE113" s="134">
        <f t="shared" si="55"/>
        <v>0</v>
      </c>
      <c r="AF113" s="134">
        <f t="shared" si="56"/>
        <v>0</v>
      </c>
      <c r="AG113" s="134">
        <f t="shared" si="57"/>
        <v>106.6366666666667</v>
      </c>
      <c r="AH113" s="134">
        <f t="shared" si="58"/>
        <v>2.0382978723404253</v>
      </c>
      <c r="AI113" s="134">
        <f t="shared" si="59"/>
        <v>56.269432624113485</v>
      </c>
      <c r="AJ113" s="134">
        <f t="shared" si="60"/>
        <v>0</v>
      </c>
      <c r="AK113" s="134">
        <f t="shared" si="61"/>
        <v>50.976241134751767</v>
      </c>
      <c r="AL113" s="134">
        <f t="shared" si="62"/>
        <v>31.204397163120564</v>
      </c>
      <c r="AM113" s="134">
        <f t="shared" si="63"/>
        <v>64.053475177304975</v>
      </c>
      <c r="AN113" s="134">
        <f t="shared" si="64"/>
        <v>0</v>
      </c>
      <c r="AO113" s="134">
        <f t="shared" si="65"/>
        <v>21.676950354609932</v>
      </c>
      <c r="AP113" s="134">
        <f t="shared" si="66"/>
        <v>72.731276595744689</v>
      </c>
      <c r="AQ113" s="134">
        <f t="shared" si="67"/>
        <v>124.97517730496452</v>
      </c>
      <c r="AR113" s="134">
        <f t="shared" si="68"/>
        <v>0</v>
      </c>
      <c r="AS113" s="134">
        <f t="shared" si="69"/>
        <v>40.578581560283681</v>
      </c>
      <c r="AT113" s="134">
        <f t="shared" si="70"/>
        <v>0</v>
      </c>
      <c r="AU113" s="134">
        <f t="shared" si="71"/>
        <v>0</v>
      </c>
      <c r="AV113" s="134">
        <f t="shared" si="72"/>
        <v>103.1282269503546</v>
      </c>
      <c r="AW113" s="134">
        <f t="shared" si="73"/>
        <v>810.11304964539045</v>
      </c>
      <c r="AX113" s="134">
        <f t="shared" si="74"/>
        <v>2856.4770212765948</v>
      </c>
      <c r="AY113" s="134">
        <f t="shared" si="75"/>
        <v>0</v>
      </c>
      <c r="AZ113" s="134">
        <f t="shared" si="76"/>
        <v>15.429078014184396</v>
      </c>
      <c r="BA113" s="134">
        <f t="shared" si="77"/>
        <v>20.829078014184397</v>
      </c>
      <c r="BB113" s="2"/>
      <c r="BC113" s="134">
        <f t="shared" si="78"/>
        <v>38.161552858439194</v>
      </c>
      <c r="BD113" s="134">
        <f t="shared" si="79"/>
        <v>0</v>
      </c>
      <c r="BE113" s="134">
        <f t="shared" si="80"/>
        <v>0</v>
      </c>
      <c r="BF113" s="134">
        <f t="shared" si="81"/>
        <v>21.318866265880224</v>
      </c>
      <c r="BG113" s="134">
        <f t="shared" si="82"/>
        <v>0.40749773139745915</v>
      </c>
      <c r="BH113" s="134">
        <f t="shared" si="83"/>
        <v>11.249418670598914</v>
      </c>
      <c r="BI113" s="134">
        <f t="shared" si="84"/>
        <v>0</v>
      </c>
      <c r="BJ113" s="134">
        <f t="shared" si="85"/>
        <v>10.191200657894736</v>
      </c>
      <c r="BK113" s="134">
        <f t="shared" si="86"/>
        <v>6.2384017695099816</v>
      </c>
      <c r="BL113" s="134">
        <f t="shared" si="87"/>
        <v>12.805609119782217</v>
      </c>
      <c r="BM113" s="134">
        <f t="shared" si="88"/>
        <v>0</v>
      </c>
      <c r="BN113" s="134">
        <f t="shared" si="89"/>
        <v>4.3336688974591659</v>
      </c>
      <c r="BO113" s="134">
        <f t="shared" si="90"/>
        <v>14.540480376588024</v>
      </c>
      <c r="BP113" s="134">
        <f t="shared" si="91"/>
        <v>24.985112295825768</v>
      </c>
      <c r="BQ113" s="134">
        <f t="shared" si="92"/>
        <v>0</v>
      </c>
      <c r="BR113" s="134">
        <f t="shared" si="93"/>
        <v>8.1124943284936464</v>
      </c>
      <c r="BS113" s="134">
        <f t="shared" si="94"/>
        <v>0</v>
      </c>
      <c r="BT113" s="134">
        <f t="shared" si="95"/>
        <v>0</v>
      </c>
      <c r="BU113" s="134">
        <f t="shared" si="96"/>
        <v>20.617456896551722</v>
      </c>
      <c r="BV113" s="134">
        <f t="shared" si="97"/>
        <v>161.95828607078047</v>
      </c>
      <c r="BW113" s="134">
        <f t="shared" si="98"/>
        <v>571.06859686932842</v>
      </c>
      <c r="BX113" s="134">
        <f t="shared" si="99"/>
        <v>0</v>
      </c>
      <c r="BY113" s="134">
        <f t="shared" si="100"/>
        <v>3.0845905172413794</v>
      </c>
      <c r="BZ113" s="134">
        <f t="shared" si="101"/>
        <v>4.1641617513611617</v>
      </c>
      <c r="CA113" s="131" t="s">
        <v>910</v>
      </c>
      <c r="CB113" s="145">
        <v>15</v>
      </c>
    </row>
    <row r="114" spans="1:80" x14ac:dyDescent="0.25">
      <c r="A114" s="18" t="s">
        <v>104</v>
      </c>
      <c r="B114" s="21" t="s">
        <v>105</v>
      </c>
      <c r="C114" s="22">
        <f t="shared" si="52"/>
        <v>201.99578947368423</v>
      </c>
      <c r="D114" s="159">
        <f t="shared" si="53"/>
        <v>1393.96</v>
      </c>
      <c r="E114" s="162">
        <v>35682.639999999992</v>
      </c>
      <c r="F114" s="162">
        <v>0</v>
      </c>
      <c r="G114" s="162">
        <v>0</v>
      </c>
      <c r="H114" s="162">
        <v>33449.830000000016</v>
      </c>
      <c r="I114" s="162">
        <v>0</v>
      </c>
      <c r="J114" s="162">
        <v>17402.18</v>
      </c>
      <c r="K114" s="162">
        <v>0</v>
      </c>
      <c r="L114" s="162">
        <v>15310.390000000001</v>
      </c>
      <c r="M114" s="162">
        <v>6523.1799999999985</v>
      </c>
      <c r="N114" s="162">
        <v>18174.05</v>
      </c>
      <c r="O114" s="162">
        <v>0</v>
      </c>
      <c r="P114" s="162">
        <v>10027.639999999989</v>
      </c>
      <c r="Q114" s="162">
        <v>18683.16</v>
      </c>
      <c r="R114" s="162">
        <v>26266.790000000012</v>
      </c>
      <c r="S114" s="162">
        <v>0</v>
      </c>
      <c r="T114" s="162">
        <v>7581.0900000000011</v>
      </c>
      <c r="U114" s="162">
        <v>0</v>
      </c>
      <c r="V114" s="162">
        <v>0</v>
      </c>
      <c r="W114" s="162">
        <v>7754.6</v>
      </c>
      <c r="X114" s="162">
        <v>175217.74000000005</v>
      </c>
      <c r="Y114" s="162">
        <v>564781.28000000014</v>
      </c>
      <c r="Z114" s="162">
        <v>0</v>
      </c>
      <c r="AA114" s="162">
        <v>5776.5</v>
      </c>
      <c r="AB114" s="162">
        <v>3641.1</v>
      </c>
      <c r="AC114" s="162">
        <f t="shared" si="54"/>
        <v>946272.17000000016</v>
      </c>
      <c r="AD114" s="200">
        <f t="shared" si="55"/>
        <v>176.65041480802097</v>
      </c>
      <c r="AE114" s="134">
        <f t="shared" si="55"/>
        <v>0</v>
      </c>
      <c r="AF114" s="134">
        <f t="shared" si="56"/>
        <v>0</v>
      </c>
      <c r="AG114" s="134">
        <f t="shared" si="57"/>
        <v>165.59666955017309</v>
      </c>
      <c r="AH114" s="134">
        <f t="shared" si="58"/>
        <v>0</v>
      </c>
      <c r="AI114" s="134">
        <f t="shared" si="59"/>
        <v>86.151201692583484</v>
      </c>
      <c r="AJ114" s="134">
        <f t="shared" si="60"/>
        <v>0</v>
      </c>
      <c r="AK114" s="134">
        <f t="shared" si="61"/>
        <v>75.795589798640933</v>
      </c>
      <c r="AL114" s="134">
        <f t="shared" si="62"/>
        <v>32.293643431858911</v>
      </c>
      <c r="AM114" s="134">
        <f t="shared" si="63"/>
        <v>89.972419956643165</v>
      </c>
      <c r="AN114" s="134">
        <f t="shared" si="64"/>
        <v>0</v>
      </c>
      <c r="AO114" s="134">
        <f t="shared" si="65"/>
        <v>49.642816942510464</v>
      </c>
      <c r="AP114" s="134">
        <f t="shared" si="66"/>
        <v>92.492819026972938</v>
      </c>
      <c r="AQ114" s="134">
        <f t="shared" si="67"/>
        <v>130.03632436319677</v>
      </c>
      <c r="AR114" s="134">
        <f t="shared" si="68"/>
        <v>0</v>
      </c>
      <c r="AS114" s="134">
        <f t="shared" si="69"/>
        <v>37.530930816692376</v>
      </c>
      <c r="AT114" s="134">
        <f t="shared" si="70"/>
        <v>0</v>
      </c>
      <c r="AU114" s="134">
        <f t="shared" si="71"/>
        <v>0</v>
      </c>
      <c r="AV114" s="134">
        <f t="shared" si="72"/>
        <v>38.389909117438613</v>
      </c>
      <c r="AW114" s="134">
        <f t="shared" si="73"/>
        <v>867.43263538583415</v>
      </c>
      <c r="AX114" s="134">
        <f t="shared" si="74"/>
        <v>2796.0052111560435</v>
      </c>
      <c r="AY114" s="134">
        <f t="shared" si="75"/>
        <v>0</v>
      </c>
      <c r="AZ114" s="134">
        <f t="shared" si="76"/>
        <v>28.5971307374828</v>
      </c>
      <c r="BA114" s="134">
        <f t="shared" si="77"/>
        <v>18.025623254262722</v>
      </c>
      <c r="BB114" s="2"/>
      <c r="BC114" s="134">
        <f t="shared" si="78"/>
        <v>25.598037246405916</v>
      </c>
      <c r="BD114" s="134">
        <f t="shared" si="79"/>
        <v>0</v>
      </c>
      <c r="BE114" s="134">
        <f t="shared" si="80"/>
        <v>0</v>
      </c>
      <c r="BF114" s="134">
        <f t="shared" si="81"/>
        <v>23.99626244655515</v>
      </c>
      <c r="BG114" s="134">
        <f t="shared" si="82"/>
        <v>0</v>
      </c>
      <c r="BH114" s="134">
        <f t="shared" si="83"/>
        <v>12.483988062785158</v>
      </c>
      <c r="BI114" s="134">
        <f t="shared" si="84"/>
        <v>0</v>
      </c>
      <c r="BJ114" s="134">
        <f t="shared" si="85"/>
        <v>10.983378289190508</v>
      </c>
      <c r="BK114" s="134">
        <f t="shared" si="86"/>
        <v>4.6796034319492659</v>
      </c>
      <c r="BL114" s="134">
        <f t="shared" si="87"/>
        <v>13.037712703377428</v>
      </c>
      <c r="BM114" s="134">
        <f t="shared" si="88"/>
        <v>0</v>
      </c>
      <c r="BN114" s="134">
        <f t="shared" si="89"/>
        <v>7.1936353984332317</v>
      </c>
      <c r="BO114" s="134">
        <f t="shared" si="90"/>
        <v>13.402938391345518</v>
      </c>
      <c r="BP114" s="134">
        <f t="shared" si="91"/>
        <v>18.843288186174647</v>
      </c>
      <c r="BQ114" s="134">
        <f t="shared" si="92"/>
        <v>0</v>
      </c>
      <c r="BR114" s="134">
        <f t="shared" si="93"/>
        <v>5.4385276478521627</v>
      </c>
      <c r="BS114" s="134">
        <f t="shared" si="94"/>
        <v>0</v>
      </c>
      <c r="BT114" s="134">
        <f t="shared" si="95"/>
        <v>0</v>
      </c>
      <c r="BU114" s="134">
        <f t="shared" si="96"/>
        <v>5.5630003730379638</v>
      </c>
      <c r="BV114" s="134">
        <f t="shared" si="97"/>
        <v>125.69782490171887</v>
      </c>
      <c r="BW114" s="134">
        <f t="shared" si="98"/>
        <v>405.16318976154275</v>
      </c>
      <c r="BX114" s="134">
        <f t="shared" si="99"/>
        <v>0</v>
      </c>
      <c r="BY114" s="134">
        <f t="shared" si="100"/>
        <v>4.1439496111796608</v>
      </c>
      <c r="BZ114" s="134">
        <f t="shared" si="101"/>
        <v>2.6120548652759044</v>
      </c>
      <c r="CA114" s="131" t="s">
        <v>5</v>
      </c>
      <c r="CB114" s="145">
        <v>16</v>
      </c>
    </row>
    <row r="115" spans="1:80" x14ac:dyDescent="0.25">
      <c r="A115" s="18" t="s">
        <v>106</v>
      </c>
      <c r="B115" s="21" t="s">
        <v>107</v>
      </c>
      <c r="C115" s="22">
        <f t="shared" si="52"/>
        <v>183</v>
      </c>
      <c r="D115" s="159">
        <f t="shared" si="53"/>
        <v>611.07000000000005</v>
      </c>
      <c r="E115" s="162">
        <v>39786.630000000005</v>
      </c>
      <c r="F115" s="162">
        <v>0</v>
      </c>
      <c r="G115" s="162">
        <v>0</v>
      </c>
      <c r="H115" s="162">
        <v>15031.120000000003</v>
      </c>
      <c r="I115" s="162">
        <v>0</v>
      </c>
      <c r="J115" s="162">
        <v>5762.5</v>
      </c>
      <c r="K115" s="162">
        <v>0</v>
      </c>
      <c r="L115" s="162">
        <v>6865.67</v>
      </c>
      <c r="M115" s="162">
        <v>0</v>
      </c>
      <c r="N115" s="162">
        <v>4377.42</v>
      </c>
      <c r="O115" s="162">
        <v>0</v>
      </c>
      <c r="P115" s="162">
        <v>16838.119999999984</v>
      </c>
      <c r="Q115" s="162">
        <v>15537.22</v>
      </c>
      <c r="R115" s="162">
        <v>27761.93</v>
      </c>
      <c r="S115" s="162">
        <v>0</v>
      </c>
      <c r="T115" s="162">
        <v>8690.8199999999979</v>
      </c>
      <c r="U115" s="162">
        <v>0</v>
      </c>
      <c r="V115" s="162">
        <v>0</v>
      </c>
      <c r="W115" s="162">
        <v>36307.570000000014</v>
      </c>
      <c r="X115" s="162">
        <v>142534.96999999994</v>
      </c>
      <c r="Y115" s="162">
        <v>555705.08999999973</v>
      </c>
      <c r="Z115" s="162">
        <v>0</v>
      </c>
      <c r="AA115" s="162">
        <v>3040.5</v>
      </c>
      <c r="AB115" s="162">
        <v>1714.0800000000002</v>
      </c>
      <c r="AC115" s="162">
        <f t="shared" si="54"/>
        <v>879953.63999999966</v>
      </c>
      <c r="AD115" s="200">
        <f t="shared" si="55"/>
        <v>217.41327868852463</v>
      </c>
      <c r="AE115" s="134">
        <f t="shared" si="55"/>
        <v>0</v>
      </c>
      <c r="AF115" s="134">
        <f t="shared" si="56"/>
        <v>0</v>
      </c>
      <c r="AG115" s="134">
        <f t="shared" si="57"/>
        <v>82.13726775956286</v>
      </c>
      <c r="AH115" s="134">
        <f t="shared" si="58"/>
        <v>0</v>
      </c>
      <c r="AI115" s="134">
        <f t="shared" si="59"/>
        <v>31.489071038251367</v>
      </c>
      <c r="AJ115" s="134">
        <f t="shared" si="60"/>
        <v>0</v>
      </c>
      <c r="AK115" s="134">
        <f t="shared" si="61"/>
        <v>37.517322404371583</v>
      </c>
      <c r="AL115" s="134">
        <f t="shared" si="62"/>
        <v>0</v>
      </c>
      <c r="AM115" s="134">
        <f t="shared" si="63"/>
        <v>23.920327868852461</v>
      </c>
      <c r="AN115" s="134">
        <f t="shared" si="64"/>
        <v>0</v>
      </c>
      <c r="AO115" s="134">
        <f t="shared" si="65"/>
        <v>92.011584699453465</v>
      </c>
      <c r="AP115" s="134">
        <f t="shared" si="66"/>
        <v>84.902841530054644</v>
      </c>
      <c r="AQ115" s="134">
        <f t="shared" si="67"/>
        <v>151.7045355191257</v>
      </c>
      <c r="AR115" s="134">
        <f t="shared" si="68"/>
        <v>0</v>
      </c>
      <c r="AS115" s="134">
        <f t="shared" si="69"/>
        <v>47.490819672131138</v>
      </c>
      <c r="AT115" s="134">
        <f t="shared" si="70"/>
        <v>0</v>
      </c>
      <c r="AU115" s="134">
        <f t="shared" si="71"/>
        <v>0</v>
      </c>
      <c r="AV115" s="134">
        <f t="shared" si="72"/>
        <v>198.40202185792359</v>
      </c>
      <c r="AW115" s="134">
        <f t="shared" si="73"/>
        <v>778.87961748633847</v>
      </c>
      <c r="AX115" s="134">
        <f t="shared" si="74"/>
        <v>3036.6398360655721</v>
      </c>
      <c r="AY115" s="134">
        <f t="shared" si="75"/>
        <v>0</v>
      </c>
      <c r="AZ115" s="134">
        <f t="shared" si="76"/>
        <v>16.614754098360656</v>
      </c>
      <c r="BA115" s="134">
        <f t="shared" si="77"/>
        <v>9.3665573770491815</v>
      </c>
      <c r="BB115" s="2"/>
      <c r="BC115" s="134">
        <f t="shared" si="78"/>
        <v>65.109774657567868</v>
      </c>
      <c r="BD115" s="134">
        <f t="shared" si="79"/>
        <v>0</v>
      </c>
      <c r="BE115" s="134">
        <f t="shared" si="80"/>
        <v>0</v>
      </c>
      <c r="BF115" s="134">
        <f t="shared" si="81"/>
        <v>24.598032958580852</v>
      </c>
      <c r="BG115" s="134">
        <f t="shared" si="82"/>
        <v>0</v>
      </c>
      <c r="BH115" s="134">
        <f t="shared" si="83"/>
        <v>9.430179848462533</v>
      </c>
      <c r="BI115" s="134">
        <f t="shared" si="84"/>
        <v>0</v>
      </c>
      <c r="BJ115" s="134">
        <f t="shared" si="85"/>
        <v>11.23548856923102</v>
      </c>
      <c r="BK115" s="134">
        <f t="shared" si="86"/>
        <v>0</v>
      </c>
      <c r="BL115" s="134">
        <f t="shared" si="87"/>
        <v>7.163532819480583</v>
      </c>
      <c r="BM115" s="134">
        <f t="shared" si="88"/>
        <v>0</v>
      </c>
      <c r="BN115" s="134">
        <f t="shared" si="89"/>
        <v>27.555140982211501</v>
      </c>
      <c r="BO115" s="134">
        <f t="shared" si="90"/>
        <v>25.426252311519136</v>
      </c>
      <c r="BP115" s="134">
        <f t="shared" si="91"/>
        <v>45.431669039553569</v>
      </c>
      <c r="BQ115" s="134">
        <f t="shared" si="92"/>
        <v>0</v>
      </c>
      <c r="BR115" s="134">
        <f t="shared" si="93"/>
        <v>14.222298590996116</v>
      </c>
      <c r="BS115" s="134">
        <f t="shared" si="94"/>
        <v>0</v>
      </c>
      <c r="BT115" s="134">
        <f t="shared" si="95"/>
        <v>0</v>
      </c>
      <c r="BU115" s="134">
        <f t="shared" si="96"/>
        <v>59.416384374948876</v>
      </c>
      <c r="BV115" s="134">
        <f t="shared" si="97"/>
        <v>233.25473350025354</v>
      </c>
      <c r="BW115" s="134">
        <f t="shared" si="98"/>
        <v>909.39677941970592</v>
      </c>
      <c r="BX115" s="134">
        <f t="shared" si="99"/>
        <v>0</v>
      </c>
      <c r="BY115" s="134">
        <f t="shared" si="100"/>
        <v>4.9756983651627467</v>
      </c>
      <c r="BZ115" s="134">
        <f t="shared" si="101"/>
        <v>2.8050468849722616</v>
      </c>
      <c r="CA115" s="131" t="s">
        <v>6</v>
      </c>
      <c r="CB115" s="145">
        <v>17</v>
      </c>
    </row>
    <row r="116" spans="1:80" x14ac:dyDescent="0.25">
      <c r="A116" s="18" t="s">
        <v>108</v>
      </c>
      <c r="B116" s="21" t="s">
        <v>109</v>
      </c>
      <c r="C116" s="22">
        <f t="shared" si="52"/>
        <v>63</v>
      </c>
      <c r="D116" s="159">
        <f t="shared" si="53"/>
        <v>534.89</v>
      </c>
      <c r="E116" s="162">
        <v>29048.810000000005</v>
      </c>
      <c r="F116" s="162">
        <v>0</v>
      </c>
      <c r="G116" s="162">
        <v>0</v>
      </c>
      <c r="H116" s="162">
        <v>0</v>
      </c>
      <c r="I116" s="162">
        <v>0</v>
      </c>
      <c r="J116" s="162">
        <v>0</v>
      </c>
      <c r="K116" s="162">
        <v>0</v>
      </c>
      <c r="L116" s="162">
        <v>5938.5999999999995</v>
      </c>
      <c r="M116" s="162">
        <v>0</v>
      </c>
      <c r="N116" s="162">
        <v>2965.1099999999997</v>
      </c>
      <c r="O116" s="162">
        <v>0</v>
      </c>
      <c r="P116" s="162">
        <v>7722.5200000000013</v>
      </c>
      <c r="Q116" s="162">
        <v>5696.7899999999991</v>
      </c>
      <c r="R116" s="162">
        <v>7996.5699999999988</v>
      </c>
      <c r="S116" s="162">
        <v>0</v>
      </c>
      <c r="T116" s="162">
        <v>3109.2499999999995</v>
      </c>
      <c r="U116" s="162">
        <v>0</v>
      </c>
      <c r="V116" s="162">
        <v>0</v>
      </c>
      <c r="W116" s="162">
        <v>5719.1900000000005</v>
      </c>
      <c r="X116" s="162">
        <v>54890.350000000006</v>
      </c>
      <c r="Y116" s="162">
        <v>226813.79999999993</v>
      </c>
      <c r="Z116" s="162">
        <v>0</v>
      </c>
      <c r="AA116" s="162">
        <v>1112.9000000000001</v>
      </c>
      <c r="AB116" s="162">
        <v>335.3</v>
      </c>
      <c r="AC116" s="162">
        <f t="shared" si="54"/>
        <v>351349.18999999994</v>
      </c>
      <c r="AD116" s="200">
        <f t="shared" si="55"/>
        <v>461.09222222222229</v>
      </c>
      <c r="AE116" s="134">
        <f t="shared" si="55"/>
        <v>0</v>
      </c>
      <c r="AF116" s="134">
        <f t="shared" si="56"/>
        <v>0</v>
      </c>
      <c r="AG116" s="134">
        <f t="shared" si="57"/>
        <v>0</v>
      </c>
      <c r="AH116" s="134">
        <f t="shared" si="58"/>
        <v>0</v>
      </c>
      <c r="AI116" s="134">
        <f t="shared" si="59"/>
        <v>0</v>
      </c>
      <c r="AJ116" s="134">
        <f t="shared" si="60"/>
        <v>0</v>
      </c>
      <c r="AK116" s="134">
        <f t="shared" si="61"/>
        <v>94.263492063492052</v>
      </c>
      <c r="AL116" s="134">
        <f t="shared" si="62"/>
        <v>0</v>
      </c>
      <c r="AM116" s="134">
        <f t="shared" si="63"/>
        <v>47.065238095238087</v>
      </c>
      <c r="AN116" s="134">
        <f t="shared" si="64"/>
        <v>0</v>
      </c>
      <c r="AO116" s="134">
        <f t="shared" si="65"/>
        <v>122.57968253968257</v>
      </c>
      <c r="AP116" s="134">
        <f t="shared" si="66"/>
        <v>90.425238095238086</v>
      </c>
      <c r="AQ116" s="134">
        <f t="shared" si="67"/>
        <v>126.92968253968252</v>
      </c>
      <c r="AR116" s="134">
        <f t="shared" si="68"/>
        <v>0</v>
      </c>
      <c r="AS116" s="134">
        <f t="shared" si="69"/>
        <v>49.353174603174594</v>
      </c>
      <c r="AT116" s="134">
        <f t="shared" si="70"/>
        <v>0</v>
      </c>
      <c r="AU116" s="134">
        <f t="shared" si="71"/>
        <v>0</v>
      </c>
      <c r="AV116" s="134">
        <f t="shared" si="72"/>
        <v>90.780793650793655</v>
      </c>
      <c r="AW116" s="134">
        <f t="shared" si="73"/>
        <v>871.27539682539691</v>
      </c>
      <c r="AX116" s="134">
        <f t="shared" si="74"/>
        <v>3600.2190476190467</v>
      </c>
      <c r="AY116" s="134">
        <f t="shared" si="75"/>
        <v>0</v>
      </c>
      <c r="AZ116" s="134">
        <f t="shared" si="76"/>
        <v>17.665079365079368</v>
      </c>
      <c r="BA116" s="134">
        <f t="shared" si="77"/>
        <v>5.322222222222222</v>
      </c>
      <c r="BB116" s="2"/>
      <c r="BC116" s="134">
        <f t="shared" si="78"/>
        <v>54.308007253827903</v>
      </c>
      <c r="BD116" s="134">
        <f t="shared" si="79"/>
        <v>0</v>
      </c>
      <c r="BE116" s="134">
        <f t="shared" si="80"/>
        <v>0</v>
      </c>
      <c r="BF116" s="134">
        <f t="shared" si="81"/>
        <v>0</v>
      </c>
      <c r="BG116" s="134">
        <f t="shared" si="82"/>
        <v>0</v>
      </c>
      <c r="BH116" s="134">
        <f t="shared" si="83"/>
        <v>0</v>
      </c>
      <c r="BI116" s="134">
        <f t="shared" si="84"/>
        <v>0</v>
      </c>
      <c r="BJ116" s="134">
        <f t="shared" si="85"/>
        <v>11.102469666660435</v>
      </c>
      <c r="BK116" s="134">
        <f t="shared" si="86"/>
        <v>0</v>
      </c>
      <c r="BL116" s="134">
        <f t="shared" si="87"/>
        <v>5.5434014470264907</v>
      </c>
      <c r="BM116" s="134">
        <f t="shared" si="88"/>
        <v>0</v>
      </c>
      <c r="BN116" s="134">
        <f t="shared" si="89"/>
        <v>14.437585297911722</v>
      </c>
      <c r="BO116" s="134">
        <f t="shared" si="90"/>
        <v>10.650395408401726</v>
      </c>
      <c r="BP116" s="134">
        <f t="shared" si="91"/>
        <v>14.949933631213893</v>
      </c>
      <c r="BQ116" s="134">
        <f t="shared" si="92"/>
        <v>0</v>
      </c>
      <c r="BR116" s="134">
        <f t="shared" si="93"/>
        <v>5.8128774140477475</v>
      </c>
      <c r="BS116" s="134">
        <f t="shared" si="94"/>
        <v>0</v>
      </c>
      <c r="BT116" s="134">
        <f t="shared" si="95"/>
        <v>0</v>
      </c>
      <c r="BU116" s="134">
        <f t="shared" si="96"/>
        <v>10.692273177662699</v>
      </c>
      <c r="BV116" s="134">
        <f t="shared" si="97"/>
        <v>102.6198844622259</v>
      </c>
      <c r="BW116" s="134">
        <f t="shared" si="98"/>
        <v>424.03821346445051</v>
      </c>
      <c r="BX116" s="134">
        <f t="shared" si="99"/>
        <v>0</v>
      </c>
      <c r="BY116" s="134">
        <f t="shared" si="100"/>
        <v>2.0806147058273665</v>
      </c>
      <c r="BZ116" s="134">
        <f t="shared" si="101"/>
        <v>0.62685785862513788</v>
      </c>
      <c r="CA116" s="131" t="s">
        <v>809</v>
      </c>
      <c r="CB116" s="145">
        <v>18</v>
      </c>
    </row>
    <row r="117" spans="1:80" x14ac:dyDescent="0.25">
      <c r="A117" s="18" t="s">
        <v>112</v>
      </c>
      <c r="B117" s="21" t="s">
        <v>113</v>
      </c>
      <c r="C117" s="22">
        <f t="shared" si="52"/>
        <v>293</v>
      </c>
      <c r="D117" s="159">
        <f t="shared" si="53"/>
        <v>1633.74</v>
      </c>
      <c r="E117" s="162">
        <v>59997.820000000007</v>
      </c>
      <c r="F117" s="162">
        <v>12834.98</v>
      </c>
      <c r="G117" s="162">
        <v>0</v>
      </c>
      <c r="H117" s="162">
        <v>17451.629999999997</v>
      </c>
      <c r="I117" s="162">
        <v>0</v>
      </c>
      <c r="J117" s="162">
        <v>0</v>
      </c>
      <c r="K117" s="162">
        <v>0</v>
      </c>
      <c r="L117" s="162">
        <v>28491.550000000003</v>
      </c>
      <c r="M117" s="162">
        <v>0</v>
      </c>
      <c r="N117" s="162">
        <v>13389.31</v>
      </c>
      <c r="O117" s="162">
        <v>0</v>
      </c>
      <c r="P117" s="162">
        <v>38203.900000000009</v>
      </c>
      <c r="Q117" s="162">
        <v>36773.839999999997</v>
      </c>
      <c r="R117" s="162">
        <v>31457.28000000001</v>
      </c>
      <c r="S117" s="162">
        <v>0</v>
      </c>
      <c r="T117" s="162">
        <v>10405.369999999999</v>
      </c>
      <c r="U117" s="162">
        <v>0</v>
      </c>
      <c r="V117" s="162">
        <v>0</v>
      </c>
      <c r="W117" s="162">
        <v>39140.230000000003</v>
      </c>
      <c r="X117" s="162">
        <v>210405.68000000002</v>
      </c>
      <c r="Y117" s="162">
        <v>792428.09000000008</v>
      </c>
      <c r="Z117" s="162">
        <v>0</v>
      </c>
      <c r="AA117" s="162">
        <v>7963.17</v>
      </c>
      <c r="AB117" s="162">
        <v>3113.38</v>
      </c>
      <c r="AC117" s="162">
        <f t="shared" si="54"/>
        <v>1302056.23</v>
      </c>
      <c r="AD117" s="200">
        <f t="shared" si="55"/>
        <v>204.7707167235495</v>
      </c>
      <c r="AE117" s="134">
        <f t="shared" si="55"/>
        <v>43.805392491467572</v>
      </c>
      <c r="AF117" s="134">
        <f t="shared" si="56"/>
        <v>0</v>
      </c>
      <c r="AG117" s="134">
        <f t="shared" si="57"/>
        <v>59.561877133105796</v>
      </c>
      <c r="AH117" s="134">
        <f t="shared" si="58"/>
        <v>0</v>
      </c>
      <c r="AI117" s="134">
        <f t="shared" si="59"/>
        <v>0</v>
      </c>
      <c r="AJ117" s="134">
        <f t="shared" si="60"/>
        <v>0</v>
      </c>
      <c r="AK117" s="134">
        <f t="shared" si="61"/>
        <v>97.240784982935168</v>
      </c>
      <c r="AL117" s="134">
        <f t="shared" si="62"/>
        <v>0</v>
      </c>
      <c r="AM117" s="134">
        <f t="shared" si="63"/>
        <v>45.697303754266208</v>
      </c>
      <c r="AN117" s="134">
        <f t="shared" si="64"/>
        <v>0</v>
      </c>
      <c r="AO117" s="134">
        <f t="shared" si="65"/>
        <v>130.38873720136522</v>
      </c>
      <c r="AP117" s="134">
        <f t="shared" si="66"/>
        <v>125.50798634812286</v>
      </c>
      <c r="AQ117" s="134">
        <f t="shared" si="67"/>
        <v>107.36273037542665</v>
      </c>
      <c r="AR117" s="134">
        <f t="shared" si="68"/>
        <v>0</v>
      </c>
      <c r="AS117" s="134">
        <f t="shared" si="69"/>
        <v>35.513208191126274</v>
      </c>
      <c r="AT117" s="134">
        <f t="shared" si="70"/>
        <v>0</v>
      </c>
      <c r="AU117" s="134">
        <f t="shared" si="71"/>
        <v>0</v>
      </c>
      <c r="AV117" s="134">
        <f t="shared" si="72"/>
        <v>133.58440273037544</v>
      </c>
      <c r="AW117" s="134">
        <f t="shared" si="73"/>
        <v>718.10812286689429</v>
      </c>
      <c r="AX117" s="134">
        <f t="shared" si="74"/>
        <v>2704.532730375427</v>
      </c>
      <c r="AY117" s="134">
        <f t="shared" si="75"/>
        <v>0</v>
      </c>
      <c r="AZ117" s="134">
        <f t="shared" si="76"/>
        <v>27.178054607508532</v>
      </c>
      <c r="BA117" s="134">
        <f t="shared" si="77"/>
        <v>10.625870307167236</v>
      </c>
      <c r="BB117" s="2"/>
      <c r="BC117" s="134">
        <f t="shared" si="78"/>
        <v>36.724215603462</v>
      </c>
      <c r="BD117" s="134">
        <f t="shared" si="79"/>
        <v>7.8561949881866147</v>
      </c>
      <c r="BE117" s="134">
        <f t="shared" si="80"/>
        <v>0</v>
      </c>
      <c r="BF117" s="134">
        <f t="shared" si="81"/>
        <v>10.682011825627088</v>
      </c>
      <c r="BG117" s="134">
        <f t="shared" si="82"/>
        <v>0</v>
      </c>
      <c r="BH117" s="134">
        <f t="shared" si="83"/>
        <v>0</v>
      </c>
      <c r="BI117" s="134">
        <f t="shared" si="84"/>
        <v>0</v>
      </c>
      <c r="BJ117" s="134">
        <f t="shared" si="85"/>
        <v>17.439464051807512</v>
      </c>
      <c r="BK117" s="134">
        <f t="shared" si="86"/>
        <v>0</v>
      </c>
      <c r="BL117" s="134">
        <f t="shared" si="87"/>
        <v>8.195496223389279</v>
      </c>
      <c r="BM117" s="134">
        <f t="shared" si="88"/>
        <v>0</v>
      </c>
      <c r="BN117" s="134">
        <f t="shared" si="89"/>
        <v>23.384320638534902</v>
      </c>
      <c r="BO117" s="134">
        <f t="shared" si="90"/>
        <v>22.508991638816454</v>
      </c>
      <c r="BP117" s="134">
        <f t="shared" si="91"/>
        <v>19.254765140107978</v>
      </c>
      <c r="BQ117" s="134">
        <f t="shared" si="92"/>
        <v>0</v>
      </c>
      <c r="BR117" s="134">
        <f t="shared" si="93"/>
        <v>6.3690489306744027</v>
      </c>
      <c r="BS117" s="134">
        <f t="shared" si="94"/>
        <v>0</v>
      </c>
      <c r="BT117" s="134">
        <f t="shared" si="95"/>
        <v>0</v>
      </c>
      <c r="BU117" s="134">
        <f t="shared" si="96"/>
        <v>23.957441208515434</v>
      </c>
      <c r="BV117" s="134">
        <f t="shared" si="97"/>
        <v>128.78773856305165</v>
      </c>
      <c r="BW117" s="134">
        <f t="shared" si="98"/>
        <v>485.03929021753771</v>
      </c>
      <c r="BX117" s="134">
        <f t="shared" si="99"/>
        <v>0</v>
      </c>
      <c r="BY117" s="134">
        <f t="shared" si="100"/>
        <v>4.8741966285945129</v>
      </c>
      <c r="BZ117" s="134">
        <f t="shared" si="101"/>
        <v>1.9056765458396074</v>
      </c>
      <c r="CA117" s="131" t="s">
        <v>7</v>
      </c>
      <c r="CB117" s="145">
        <v>19</v>
      </c>
    </row>
    <row r="118" spans="1:80" x14ac:dyDescent="0.25">
      <c r="A118" s="18" t="s">
        <v>114</v>
      </c>
      <c r="B118" s="21" t="s">
        <v>115</v>
      </c>
      <c r="C118" s="22">
        <f t="shared" si="52"/>
        <v>58</v>
      </c>
      <c r="D118" s="159">
        <f t="shared" si="53"/>
        <v>375.06</v>
      </c>
      <c r="E118" s="162">
        <v>29047.489999999998</v>
      </c>
      <c r="F118" s="162">
        <v>0</v>
      </c>
      <c r="G118" s="162">
        <v>0</v>
      </c>
      <c r="H118" s="162">
        <v>8441.16</v>
      </c>
      <c r="I118" s="162">
        <v>0</v>
      </c>
      <c r="J118" s="162">
        <v>0</v>
      </c>
      <c r="K118" s="162">
        <v>0</v>
      </c>
      <c r="L118" s="162">
        <v>10673.47</v>
      </c>
      <c r="M118" s="162">
        <v>1994.7999999999997</v>
      </c>
      <c r="N118" s="162">
        <v>3466.6400000000003</v>
      </c>
      <c r="O118" s="162">
        <v>0</v>
      </c>
      <c r="P118" s="162">
        <v>4708.1400000000003</v>
      </c>
      <c r="Q118" s="162">
        <v>7011.26</v>
      </c>
      <c r="R118" s="162">
        <v>5268.0699999999979</v>
      </c>
      <c r="S118" s="162">
        <v>0</v>
      </c>
      <c r="T118" s="162">
        <v>1169.0999999999999</v>
      </c>
      <c r="U118" s="162">
        <v>0</v>
      </c>
      <c r="V118" s="162">
        <v>0</v>
      </c>
      <c r="W118" s="162">
        <v>23974.11</v>
      </c>
      <c r="X118" s="162">
        <v>127565.28999999998</v>
      </c>
      <c r="Y118" s="162">
        <v>206207.35999999999</v>
      </c>
      <c r="Z118" s="162">
        <v>0</v>
      </c>
      <c r="AA118" s="162">
        <v>2395.0500000000002</v>
      </c>
      <c r="AB118" s="162">
        <v>923.16</v>
      </c>
      <c r="AC118" s="162">
        <f t="shared" si="54"/>
        <v>432845.09999999992</v>
      </c>
      <c r="AD118" s="200">
        <f t="shared" si="55"/>
        <v>500.81879310344823</v>
      </c>
      <c r="AE118" s="134">
        <f t="shared" si="55"/>
        <v>0</v>
      </c>
      <c r="AF118" s="134">
        <f t="shared" si="56"/>
        <v>0</v>
      </c>
      <c r="AG118" s="134">
        <f t="shared" si="57"/>
        <v>145.53724137931033</v>
      </c>
      <c r="AH118" s="134">
        <f t="shared" si="58"/>
        <v>0</v>
      </c>
      <c r="AI118" s="134">
        <f t="shared" si="59"/>
        <v>0</v>
      </c>
      <c r="AJ118" s="134">
        <f t="shared" si="60"/>
        <v>0</v>
      </c>
      <c r="AK118" s="134">
        <f t="shared" si="61"/>
        <v>184.0253448275862</v>
      </c>
      <c r="AL118" s="134">
        <f t="shared" si="62"/>
        <v>34.393103448275859</v>
      </c>
      <c r="AM118" s="134">
        <f t="shared" si="63"/>
        <v>59.769655172413799</v>
      </c>
      <c r="AN118" s="134">
        <f t="shared" si="64"/>
        <v>0</v>
      </c>
      <c r="AO118" s="134">
        <f t="shared" si="65"/>
        <v>81.174827586206902</v>
      </c>
      <c r="AP118" s="134">
        <f t="shared" si="66"/>
        <v>120.88379310344828</v>
      </c>
      <c r="AQ118" s="134">
        <f t="shared" si="67"/>
        <v>90.828793103448234</v>
      </c>
      <c r="AR118" s="134">
        <f t="shared" si="68"/>
        <v>0</v>
      </c>
      <c r="AS118" s="134">
        <f t="shared" si="69"/>
        <v>20.156896551724138</v>
      </c>
      <c r="AT118" s="134">
        <f t="shared" si="70"/>
        <v>0</v>
      </c>
      <c r="AU118" s="134">
        <f t="shared" si="71"/>
        <v>0</v>
      </c>
      <c r="AV118" s="134">
        <f t="shared" si="72"/>
        <v>413.34672413793106</v>
      </c>
      <c r="AW118" s="134">
        <f t="shared" si="73"/>
        <v>2199.4015517241378</v>
      </c>
      <c r="AX118" s="134">
        <f t="shared" si="74"/>
        <v>3555.2993103448275</v>
      </c>
      <c r="AY118" s="134">
        <f t="shared" si="75"/>
        <v>0</v>
      </c>
      <c r="AZ118" s="134">
        <f t="shared" si="76"/>
        <v>41.293965517241382</v>
      </c>
      <c r="BA118" s="134">
        <f t="shared" si="77"/>
        <v>15.91655172413793</v>
      </c>
      <c r="BB118" s="2"/>
      <c r="BC118" s="134">
        <f t="shared" si="78"/>
        <v>77.447581720258086</v>
      </c>
      <c r="BD118" s="134">
        <f t="shared" si="79"/>
        <v>0</v>
      </c>
      <c r="BE118" s="134">
        <f t="shared" si="80"/>
        <v>0</v>
      </c>
      <c r="BF118" s="134">
        <f t="shared" si="81"/>
        <v>22.506159014557671</v>
      </c>
      <c r="BG118" s="134">
        <f t="shared" si="82"/>
        <v>0</v>
      </c>
      <c r="BH118" s="134">
        <f t="shared" si="83"/>
        <v>0</v>
      </c>
      <c r="BI118" s="134">
        <f t="shared" si="84"/>
        <v>0</v>
      </c>
      <c r="BJ118" s="134">
        <f t="shared" si="85"/>
        <v>28.458033381325652</v>
      </c>
      <c r="BK118" s="134">
        <f t="shared" si="86"/>
        <v>5.3186156881565605</v>
      </c>
      <c r="BL118" s="134">
        <f t="shared" si="87"/>
        <v>9.2428944702180988</v>
      </c>
      <c r="BM118" s="134">
        <f t="shared" si="88"/>
        <v>0</v>
      </c>
      <c r="BN118" s="134">
        <f t="shared" si="89"/>
        <v>12.553031514957608</v>
      </c>
      <c r="BO118" s="134">
        <f t="shared" si="90"/>
        <v>18.693702340958779</v>
      </c>
      <c r="BP118" s="134">
        <f t="shared" si="91"/>
        <v>14.045939316376041</v>
      </c>
      <c r="BQ118" s="134">
        <f t="shared" si="92"/>
        <v>0</v>
      </c>
      <c r="BR118" s="134">
        <f t="shared" si="93"/>
        <v>3.117101263797792</v>
      </c>
      <c r="BS118" s="134">
        <f t="shared" si="94"/>
        <v>0</v>
      </c>
      <c r="BT118" s="134">
        <f t="shared" si="95"/>
        <v>0</v>
      </c>
      <c r="BU118" s="134">
        <f t="shared" si="96"/>
        <v>63.920732682770755</v>
      </c>
      <c r="BV118" s="134">
        <f t="shared" si="97"/>
        <v>340.11968751666393</v>
      </c>
      <c r="BW118" s="134">
        <f t="shared" si="98"/>
        <v>549.79832560123714</v>
      </c>
      <c r="BX118" s="134">
        <f t="shared" si="99"/>
        <v>0</v>
      </c>
      <c r="BY118" s="134">
        <f t="shared" si="100"/>
        <v>6.385778275475924</v>
      </c>
      <c r="BZ118" s="134">
        <f t="shared" si="101"/>
        <v>2.4613661814109742</v>
      </c>
      <c r="CA118" s="131" t="s">
        <v>1195</v>
      </c>
      <c r="CB118" s="145">
        <v>20</v>
      </c>
    </row>
    <row r="119" spans="1:80" x14ac:dyDescent="0.25">
      <c r="A119" s="18" t="s">
        <v>116</v>
      </c>
      <c r="B119" s="21" t="s">
        <v>117</v>
      </c>
      <c r="C119" s="22">
        <f t="shared" si="52"/>
        <v>206.84210526315789</v>
      </c>
      <c r="D119" s="159">
        <f t="shared" si="53"/>
        <v>760.88</v>
      </c>
      <c r="E119" s="162">
        <v>55429.810000000027</v>
      </c>
      <c r="F119" s="162">
        <v>0</v>
      </c>
      <c r="G119" s="162">
        <v>0</v>
      </c>
      <c r="H119" s="162">
        <v>15652.609999999997</v>
      </c>
      <c r="I119" s="162">
        <v>0</v>
      </c>
      <c r="J119" s="162">
        <v>18307.130000000005</v>
      </c>
      <c r="K119" s="162">
        <v>0</v>
      </c>
      <c r="L119" s="162">
        <v>17177.77</v>
      </c>
      <c r="M119" s="162">
        <v>0</v>
      </c>
      <c r="N119" s="162">
        <v>249.27</v>
      </c>
      <c r="O119" s="162">
        <v>0</v>
      </c>
      <c r="P119" s="162">
        <v>14327.630000000001</v>
      </c>
      <c r="Q119" s="162">
        <v>120509.68000000002</v>
      </c>
      <c r="R119" s="162">
        <v>28981.090000000007</v>
      </c>
      <c r="S119" s="162">
        <v>3232.0299999999997</v>
      </c>
      <c r="T119" s="162">
        <v>2903.5</v>
      </c>
      <c r="U119" s="162">
        <v>0</v>
      </c>
      <c r="V119" s="162">
        <v>0</v>
      </c>
      <c r="W119" s="162">
        <v>1583.2399999999998</v>
      </c>
      <c r="X119" s="162">
        <v>221548.61999999997</v>
      </c>
      <c r="Y119" s="162">
        <v>489717.83</v>
      </c>
      <c r="Z119" s="162">
        <v>0</v>
      </c>
      <c r="AA119" s="162">
        <v>6793.33</v>
      </c>
      <c r="AB119" s="162">
        <v>1215.1100000000001</v>
      </c>
      <c r="AC119" s="162">
        <f t="shared" si="54"/>
        <v>997628.65000000014</v>
      </c>
      <c r="AD119" s="200">
        <f t="shared" si="55"/>
        <v>267.98126972010192</v>
      </c>
      <c r="AE119" s="134">
        <f t="shared" si="55"/>
        <v>0</v>
      </c>
      <c r="AF119" s="134">
        <f t="shared" si="56"/>
        <v>0</v>
      </c>
      <c r="AG119" s="134">
        <f t="shared" si="57"/>
        <v>75.674195928753164</v>
      </c>
      <c r="AH119" s="134">
        <f t="shared" si="58"/>
        <v>0</v>
      </c>
      <c r="AI119" s="134">
        <f t="shared" si="59"/>
        <v>88.507753180661595</v>
      </c>
      <c r="AJ119" s="134">
        <f t="shared" si="60"/>
        <v>0</v>
      </c>
      <c r="AK119" s="134">
        <f t="shared" si="61"/>
        <v>83.047743002544536</v>
      </c>
      <c r="AL119" s="134">
        <f t="shared" si="62"/>
        <v>0</v>
      </c>
      <c r="AM119" s="134">
        <f t="shared" si="63"/>
        <v>1.2051221374045802</v>
      </c>
      <c r="AN119" s="134">
        <f t="shared" si="64"/>
        <v>0</v>
      </c>
      <c r="AO119" s="134">
        <f t="shared" si="65"/>
        <v>69.268440203562349</v>
      </c>
      <c r="AP119" s="134">
        <f t="shared" si="66"/>
        <v>582.61677353689583</v>
      </c>
      <c r="AQ119" s="134">
        <f t="shared" si="67"/>
        <v>140.11213994910946</v>
      </c>
      <c r="AR119" s="134">
        <f t="shared" si="68"/>
        <v>15.625590330788803</v>
      </c>
      <c r="AS119" s="134">
        <f t="shared" si="69"/>
        <v>14.037277353689568</v>
      </c>
      <c r="AT119" s="134">
        <f t="shared" si="70"/>
        <v>0</v>
      </c>
      <c r="AU119" s="134">
        <f t="shared" si="71"/>
        <v>0</v>
      </c>
      <c r="AV119" s="134">
        <f t="shared" si="72"/>
        <v>7.6543409669211186</v>
      </c>
      <c r="AW119" s="134">
        <f t="shared" si="73"/>
        <v>1071.1001984732823</v>
      </c>
      <c r="AX119" s="134">
        <f t="shared" si="74"/>
        <v>2367.5925623409671</v>
      </c>
      <c r="AY119" s="134">
        <f t="shared" si="75"/>
        <v>0</v>
      </c>
      <c r="AZ119" s="134">
        <f t="shared" si="76"/>
        <v>32.843071246819342</v>
      </c>
      <c r="BA119" s="134">
        <f t="shared" si="77"/>
        <v>5.8745776081424941</v>
      </c>
      <c r="BB119" s="2"/>
      <c r="BC119" s="134">
        <f t="shared" si="78"/>
        <v>72.849608348228401</v>
      </c>
      <c r="BD119" s="134">
        <f t="shared" si="79"/>
        <v>0</v>
      </c>
      <c r="BE119" s="134">
        <f t="shared" si="80"/>
        <v>0</v>
      </c>
      <c r="BF119" s="134">
        <f t="shared" si="81"/>
        <v>20.571719587845649</v>
      </c>
      <c r="BG119" s="134">
        <f t="shared" si="82"/>
        <v>0</v>
      </c>
      <c r="BH119" s="134">
        <f t="shared" si="83"/>
        <v>24.06046945641889</v>
      </c>
      <c r="BI119" s="134">
        <f t="shared" si="84"/>
        <v>0</v>
      </c>
      <c r="BJ119" s="134">
        <f t="shared" si="85"/>
        <v>22.5761880979918</v>
      </c>
      <c r="BK119" s="134">
        <f t="shared" si="86"/>
        <v>0</v>
      </c>
      <c r="BL119" s="134">
        <f t="shared" si="87"/>
        <v>0.32760750709704556</v>
      </c>
      <c r="BM119" s="134">
        <f t="shared" si="88"/>
        <v>0</v>
      </c>
      <c r="BN119" s="134">
        <f t="shared" si="89"/>
        <v>18.830341183892337</v>
      </c>
      <c r="BO119" s="134">
        <f t="shared" si="90"/>
        <v>158.38197876143417</v>
      </c>
      <c r="BP119" s="134">
        <f t="shared" si="91"/>
        <v>38.088910209231429</v>
      </c>
      <c r="BQ119" s="134">
        <f t="shared" si="92"/>
        <v>4.247752602250026</v>
      </c>
      <c r="BR119" s="134">
        <f t="shared" si="93"/>
        <v>3.8159762380401641</v>
      </c>
      <c r="BS119" s="134">
        <f t="shared" si="94"/>
        <v>0</v>
      </c>
      <c r="BT119" s="134">
        <f t="shared" si="95"/>
        <v>0</v>
      </c>
      <c r="BU119" s="134">
        <f t="shared" si="96"/>
        <v>2.08080117758385</v>
      </c>
      <c r="BV119" s="134">
        <f t="shared" si="97"/>
        <v>291.17419303963828</v>
      </c>
      <c r="BW119" s="134">
        <f t="shared" si="98"/>
        <v>643.62032120702349</v>
      </c>
      <c r="BX119" s="134">
        <f t="shared" si="99"/>
        <v>0</v>
      </c>
      <c r="BY119" s="134">
        <f t="shared" si="100"/>
        <v>8.928254126800546</v>
      </c>
      <c r="BZ119" s="134">
        <f t="shared" si="101"/>
        <v>1.5969798128482811</v>
      </c>
      <c r="CA119" s="131" t="s">
        <v>8</v>
      </c>
      <c r="CB119" s="145">
        <v>21</v>
      </c>
    </row>
    <row r="120" spans="1:80" x14ac:dyDescent="0.25">
      <c r="A120" s="18" t="s">
        <v>118</v>
      </c>
      <c r="B120" s="21" t="s">
        <v>119</v>
      </c>
      <c r="C120" s="22">
        <f t="shared" si="52"/>
        <v>111</v>
      </c>
      <c r="D120" s="159">
        <f t="shared" si="53"/>
        <v>508.27000000000004</v>
      </c>
      <c r="E120" s="162">
        <v>30765.200000000015</v>
      </c>
      <c r="F120" s="162">
        <v>0</v>
      </c>
      <c r="G120" s="162">
        <v>2.8421709430404007E-14</v>
      </c>
      <c r="H120" s="162">
        <v>12193.259999999998</v>
      </c>
      <c r="I120" s="162">
        <v>0</v>
      </c>
      <c r="J120" s="162">
        <v>0</v>
      </c>
      <c r="K120" s="162">
        <v>0</v>
      </c>
      <c r="L120" s="162">
        <v>5388.92</v>
      </c>
      <c r="M120" s="162">
        <v>9420.01</v>
      </c>
      <c r="N120" s="162">
        <v>3814.0199999999991</v>
      </c>
      <c r="O120" s="162">
        <v>0</v>
      </c>
      <c r="P120" s="162">
        <v>9059.7699999999968</v>
      </c>
      <c r="Q120" s="162">
        <v>28448.42</v>
      </c>
      <c r="R120" s="162">
        <v>15708.309999999996</v>
      </c>
      <c r="S120" s="162">
        <v>0</v>
      </c>
      <c r="T120" s="162">
        <v>58.1</v>
      </c>
      <c r="U120" s="162">
        <v>0</v>
      </c>
      <c r="V120" s="162">
        <v>0</v>
      </c>
      <c r="W120" s="162">
        <v>11887.549999999996</v>
      </c>
      <c r="X120" s="162">
        <v>144761.63999999998</v>
      </c>
      <c r="Y120" s="162">
        <v>300125.63999999996</v>
      </c>
      <c r="Z120" s="162">
        <v>0</v>
      </c>
      <c r="AA120" s="162">
        <v>5988</v>
      </c>
      <c r="AB120" s="162">
        <v>1892.18</v>
      </c>
      <c r="AC120" s="162">
        <f t="shared" si="54"/>
        <v>579511.0199999999</v>
      </c>
      <c r="AD120" s="200">
        <f t="shared" si="55"/>
        <v>277.16396396396408</v>
      </c>
      <c r="AE120" s="134">
        <f t="shared" si="55"/>
        <v>0</v>
      </c>
      <c r="AF120" s="134">
        <f t="shared" si="56"/>
        <v>2.5605143630994601E-16</v>
      </c>
      <c r="AG120" s="134">
        <f t="shared" si="57"/>
        <v>109.84918918918918</v>
      </c>
      <c r="AH120" s="134">
        <f t="shared" si="58"/>
        <v>0</v>
      </c>
      <c r="AI120" s="134">
        <f t="shared" si="59"/>
        <v>0</v>
      </c>
      <c r="AJ120" s="134">
        <f t="shared" si="60"/>
        <v>0</v>
      </c>
      <c r="AK120" s="134">
        <f t="shared" si="61"/>
        <v>48.548828828828832</v>
      </c>
      <c r="AL120" s="134">
        <f t="shared" si="62"/>
        <v>84.864954954954953</v>
      </c>
      <c r="AM120" s="134">
        <f t="shared" si="63"/>
        <v>34.360540540540534</v>
      </c>
      <c r="AN120" s="134">
        <f t="shared" si="64"/>
        <v>0</v>
      </c>
      <c r="AO120" s="134">
        <f t="shared" si="65"/>
        <v>81.619549549549518</v>
      </c>
      <c r="AP120" s="134">
        <f t="shared" si="66"/>
        <v>256.29207207207207</v>
      </c>
      <c r="AQ120" s="134">
        <f t="shared" si="67"/>
        <v>141.51630630630626</v>
      </c>
      <c r="AR120" s="134">
        <f t="shared" si="68"/>
        <v>0</v>
      </c>
      <c r="AS120" s="134">
        <f t="shared" si="69"/>
        <v>0.52342342342342341</v>
      </c>
      <c r="AT120" s="134">
        <f t="shared" si="70"/>
        <v>0</v>
      </c>
      <c r="AU120" s="134">
        <f t="shared" si="71"/>
        <v>0</v>
      </c>
      <c r="AV120" s="134">
        <f t="shared" si="72"/>
        <v>107.09504504504501</v>
      </c>
      <c r="AW120" s="134">
        <f t="shared" si="73"/>
        <v>1304.1589189189187</v>
      </c>
      <c r="AX120" s="134">
        <f t="shared" si="74"/>
        <v>2703.8345945945944</v>
      </c>
      <c r="AY120" s="134">
        <f t="shared" si="75"/>
        <v>0</v>
      </c>
      <c r="AZ120" s="134">
        <f t="shared" si="76"/>
        <v>53.945945945945944</v>
      </c>
      <c r="BA120" s="134">
        <f t="shared" si="77"/>
        <v>17.046666666666667</v>
      </c>
      <c r="BB120" s="2"/>
      <c r="BC120" s="134">
        <f t="shared" si="78"/>
        <v>60.529246266748011</v>
      </c>
      <c r="BD120" s="134">
        <f t="shared" si="79"/>
        <v>0</v>
      </c>
      <c r="BE120" s="134">
        <f t="shared" si="80"/>
        <v>5.591852643359633E-17</v>
      </c>
      <c r="BF120" s="134">
        <f t="shared" si="81"/>
        <v>23.989729867983549</v>
      </c>
      <c r="BG120" s="134">
        <f t="shared" si="82"/>
        <v>0</v>
      </c>
      <c r="BH120" s="134">
        <f t="shared" si="83"/>
        <v>0</v>
      </c>
      <c r="BI120" s="134">
        <f t="shared" si="84"/>
        <v>0</v>
      </c>
      <c r="BJ120" s="134">
        <f t="shared" si="85"/>
        <v>10.602475062466798</v>
      </c>
      <c r="BK120" s="134">
        <f t="shared" si="86"/>
        <v>18.533476301965489</v>
      </c>
      <c r="BL120" s="134">
        <f t="shared" si="87"/>
        <v>7.5039250791901919</v>
      </c>
      <c r="BM120" s="134">
        <f t="shared" si="88"/>
        <v>0</v>
      </c>
      <c r="BN120" s="134">
        <f t="shared" si="89"/>
        <v>17.824719145336132</v>
      </c>
      <c r="BO120" s="134">
        <f t="shared" si="90"/>
        <v>55.971078363861722</v>
      </c>
      <c r="BP120" s="134">
        <f t="shared" si="91"/>
        <v>30.905443956952002</v>
      </c>
      <c r="BQ120" s="134">
        <f t="shared" si="92"/>
        <v>0</v>
      </c>
      <c r="BR120" s="134">
        <f t="shared" si="93"/>
        <v>0.11430932378460266</v>
      </c>
      <c r="BS120" s="134">
        <f t="shared" si="94"/>
        <v>0</v>
      </c>
      <c r="BT120" s="134">
        <f t="shared" si="95"/>
        <v>0</v>
      </c>
      <c r="BU120" s="134">
        <f t="shared" si="96"/>
        <v>23.388258209219497</v>
      </c>
      <c r="BV120" s="134">
        <f t="shared" si="97"/>
        <v>284.81248155507893</v>
      </c>
      <c r="BW120" s="134">
        <f t="shared" si="98"/>
        <v>590.48466366301363</v>
      </c>
      <c r="BX120" s="134">
        <f t="shared" si="99"/>
        <v>0</v>
      </c>
      <c r="BY120" s="134">
        <f t="shared" si="100"/>
        <v>11.781139945304661</v>
      </c>
      <c r="BZ120" s="134">
        <f t="shared" si="101"/>
        <v>3.7227851338855333</v>
      </c>
      <c r="CA120" s="131" t="s">
        <v>9</v>
      </c>
      <c r="CB120" s="145">
        <v>22</v>
      </c>
    </row>
    <row r="121" spans="1:80" x14ac:dyDescent="0.25">
      <c r="A121" s="18" t="s">
        <v>120</v>
      </c>
      <c r="B121" s="21" t="s">
        <v>121</v>
      </c>
      <c r="C121" s="22">
        <f t="shared" si="52"/>
        <v>226.21894736842106</v>
      </c>
      <c r="D121" s="159">
        <f t="shared" si="53"/>
        <v>1246.6300000000001</v>
      </c>
      <c r="E121" s="162">
        <v>109963.8</v>
      </c>
      <c r="F121" s="162">
        <v>15398.609999999997</v>
      </c>
      <c r="G121" s="162">
        <v>0</v>
      </c>
      <c r="H121" s="162">
        <v>13017.030000000002</v>
      </c>
      <c r="I121" s="162">
        <v>0</v>
      </c>
      <c r="J121" s="162">
        <v>22790.21</v>
      </c>
      <c r="K121" s="162">
        <v>0</v>
      </c>
      <c r="L121" s="162">
        <v>8350.18</v>
      </c>
      <c r="M121" s="162">
        <v>0</v>
      </c>
      <c r="N121" s="162">
        <v>15434.85</v>
      </c>
      <c r="O121" s="162">
        <v>0</v>
      </c>
      <c r="P121" s="162">
        <v>40058.61</v>
      </c>
      <c r="Q121" s="162">
        <v>13865.57</v>
      </c>
      <c r="R121" s="162">
        <v>36603.65</v>
      </c>
      <c r="S121" s="162">
        <v>734.73</v>
      </c>
      <c r="T121" s="162">
        <v>11686.96</v>
      </c>
      <c r="U121" s="162">
        <v>0</v>
      </c>
      <c r="V121" s="162">
        <v>0</v>
      </c>
      <c r="W121" s="162">
        <v>9005.83</v>
      </c>
      <c r="X121" s="162">
        <v>344778.57999999996</v>
      </c>
      <c r="Y121" s="162">
        <v>603268.94999999995</v>
      </c>
      <c r="Z121" s="162">
        <v>0</v>
      </c>
      <c r="AA121" s="162">
        <v>5533</v>
      </c>
      <c r="AB121" s="162">
        <v>3040.99</v>
      </c>
      <c r="AC121" s="162">
        <f t="shared" si="54"/>
        <v>1253531.55</v>
      </c>
      <c r="AD121" s="200">
        <f t="shared" si="55"/>
        <v>486.09456139371264</v>
      </c>
      <c r="AE121" s="134">
        <f t="shared" si="55"/>
        <v>68.069497180188719</v>
      </c>
      <c r="AF121" s="134">
        <f t="shared" si="56"/>
        <v>0</v>
      </c>
      <c r="AG121" s="134">
        <f t="shared" si="57"/>
        <v>57.541731810821382</v>
      </c>
      <c r="AH121" s="134">
        <f t="shared" si="58"/>
        <v>0</v>
      </c>
      <c r="AI121" s="134">
        <f t="shared" si="59"/>
        <v>100.74403698326725</v>
      </c>
      <c r="AJ121" s="134">
        <f t="shared" si="60"/>
        <v>0</v>
      </c>
      <c r="AK121" s="134">
        <f t="shared" si="61"/>
        <v>36.911939062296426</v>
      </c>
      <c r="AL121" s="134">
        <f t="shared" si="62"/>
        <v>0</v>
      </c>
      <c r="AM121" s="134">
        <f t="shared" si="63"/>
        <v>68.229695962923671</v>
      </c>
      <c r="AN121" s="134">
        <f t="shared" si="64"/>
        <v>0</v>
      </c>
      <c r="AO121" s="134">
        <f t="shared" si="65"/>
        <v>177.07893377631359</v>
      </c>
      <c r="AP121" s="134">
        <f t="shared" si="66"/>
        <v>61.292699666834181</v>
      </c>
      <c r="AQ121" s="134">
        <f t="shared" si="67"/>
        <v>161.80629618255253</v>
      </c>
      <c r="AR121" s="134">
        <f t="shared" si="68"/>
        <v>3.2478711820872186</v>
      </c>
      <c r="AS121" s="134">
        <f t="shared" si="69"/>
        <v>51.662162413683987</v>
      </c>
      <c r="AT121" s="134">
        <f t="shared" si="70"/>
        <v>0</v>
      </c>
      <c r="AU121" s="134">
        <f t="shared" si="71"/>
        <v>0</v>
      </c>
      <c r="AV121" s="134">
        <f t="shared" si="72"/>
        <v>39.810237403912375</v>
      </c>
      <c r="AW121" s="134">
        <f t="shared" si="73"/>
        <v>1524.0924069834532</v>
      </c>
      <c r="AX121" s="134">
        <f t="shared" si="74"/>
        <v>2666.7481084929364</v>
      </c>
      <c r="AY121" s="134">
        <f t="shared" si="75"/>
        <v>0</v>
      </c>
      <c r="AZ121" s="134">
        <f t="shared" si="76"/>
        <v>24.458605542836935</v>
      </c>
      <c r="BA121" s="134">
        <f t="shared" si="77"/>
        <v>13.442684776741674</v>
      </c>
      <c r="BB121" s="2"/>
      <c r="BC121" s="134">
        <f t="shared" si="78"/>
        <v>88.208851062464404</v>
      </c>
      <c r="BD121" s="134">
        <f t="shared" si="79"/>
        <v>12.352189502899815</v>
      </c>
      <c r="BE121" s="134">
        <f t="shared" si="80"/>
        <v>0</v>
      </c>
      <c r="BF121" s="134">
        <f t="shared" si="81"/>
        <v>10.441775025468665</v>
      </c>
      <c r="BG121" s="134">
        <f t="shared" si="82"/>
        <v>0</v>
      </c>
      <c r="BH121" s="134">
        <f t="shared" si="83"/>
        <v>18.281454802146584</v>
      </c>
      <c r="BI121" s="134">
        <f t="shared" si="84"/>
        <v>0</v>
      </c>
      <c r="BJ121" s="134">
        <f t="shared" si="85"/>
        <v>6.6982023535451578</v>
      </c>
      <c r="BK121" s="134">
        <f t="shared" si="86"/>
        <v>0</v>
      </c>
      <c r="BL121" s="134">
        <f t="shared" si="87"/>
        <v>12.381259876627386</v>
      </c>
      <c r="BM121" s="134">
        <f t="shared" si="88"/>
        <v>0</v>
      </c>
      <c r="BN121" s="134">
        <f t="shared" si="89"/>
        <v>32.13351996983868</v>
      </c>
      <c r="BO121" s="134">
        <f t="shared" si="90"/>
        <v>11.122442103912146</v>
      </c>
      <c r="BP121" s="134">
        <f t="shared" si="91"/>
        <v>29.362080168133286</v>
      </c>
      <c r="BQ121" s="134">
        <f t="shared" si="92"/>
        <v>0.58937294947177588</v>
      </c>
      <c r="BR121" s="134">
        <f t="shared" si="93"/>
        <v>9.3748425755837719</v>
      </c>
      <c r="BS121" s="134">
        <f t="shared" si="94"/>
        <v>0</v>
      </c>
      <c r="BT121" s="134">
        <f t="shared" si="95"/>
        <v>0</v>
      </c>
      <c r="BU121" s="134">
        <f t="shared" si="96"/>
        <v>7.2241402822008123</v>
      </c>
      <c r="BV121" s="134">
        <f t="shared" si="97"/>
        <v>276.56849265620104</v>
      </c>
      <c r="BW121" s="134">
        <f t="shared" si="98"/>
        <v>483.91980780183366</v>
      </c>
      <c r="BX121" s="134">
        <f t="shared" si="99"/>
        <v>0</v>
      </c>
      <c r="BY121" s="134">
        <f t="shared" si="100"/>
        <v>4.4383658342892431</v>
      </c>
      <c r="BZ121" s="134">
        <f t="shared" si="101"/>
        <v>2.439368537577308</v>
      </c>
      <c r="CA121" s="131" t="s">
        <v>15</v>
      </c>
      <c r="CB121" s="145">
        <v>23</v>
      </c>
    </row>
    <row r="122" spans="1:80" x14ac:dyDescent="0.25">
      <c r="A122" s="18" t="s">
        <v>122</v>
      </c>
      <c r="B122" s="21" t="s">
        <v>123</v>
      </c>
      <c r="C122" s="22">
        <f t="shared" si="52"/>
        <v>196</v>
      </c>
      <c r="D122" s="159">
        <f t="shared" si="53"/>
        <v>1113.6500000000001</v>
      </c>
      <c r="E122" s="162">
        <v>35292.01</v>
      </c>
      <c r="F122" s="162">
        <v>0</v>
      </c>
      <c r="G122" s="162">
        <v>0</v>
      </c>
      <c r="H122" s="162">
        <v>12407.600000000002</v>
      </c>
      <c r="I122" s="162">
        <v>37.85</v>
      </c>
      <c r="J122" s="162">
        <v>14449.9</v>
      </c>
      <c r="K122" s="162">
        <v>0</v>
      </c>
      <c r="L122" s="162">
        <v>8226.73</v>
      </c>
      <c r="M122" s="162">
        <v>0</v>
      </c>
      <c r="N122" s="162">
        <v>14064.34</v>
      </c>
      <c r="O122" s="162">
        <v>0</v>
      </c>
      <c r="P122" s="162">
        <v>25455.88</v>
      </c>
      <c r="Q122" s="162">
        <v>38514.369999999995</v>
      </c>
      <c r="R122" s="162">
        <v>31846.839999999997</v>
      </c>
      <c r="S122" s="162">
        <v>0</v>
      </c>
      <c r="T122" s="162">
        <v>4534.63</v>
      </c>
      <c r="U122" s="162">
        <v>0</v>
      </c>
      <c r="V122" s="162">
        <v>0</v>
      </c>
      <c r="W122" s="162">
        <v>14744.199999999997</v>
      </c>
      <c r="X122" s="162">
        <v>196021.21999999991</v>
      </c>
      <c r="Y122" s="162">
        <v>491967.8499999998</v>
      </c>
      <c r="Z122" s="162">
        <v>0</v>
      </c>
      <c r="AA122" s="162">
        <v>2454.63</v>
      </c>
      <c r="AB122" s="162">
        <v>4475.0899999999992</v>
      </c>
      <c r="AC122" s="162">
        <f t="shared" si="54"/>
        <v>894493.13999999966</v>
      </c>
      <c r="AD122" s="200">
        <f t="shared" si="55"/>
        <v>180.0612755102041</v>
      </c>
      <c r="AE122" s="134">
        <f t="shared" si="55"/>
        <v>0</v>
      </c>
      <c r="AF122" s="134">
        <f t="shared" si="56"/>
        <v>0</v>
      </c>
      <c r="AG122" s="134">
        <f t="shared" si="57"/>
        <v>63.304081632653073</v>
      </c>
      <c r="AH122" s="134">
        <f t="shared" si="58"/>
        <v>0.1931122448979592</v>
      </c>
      <c r="AI122" s="134">
        <f t="shared" si="59"/>
        <v>73.723979591836738</v>
      </c>
      <c r="AJ122" s="134">
        <f t="shared" si="60"/>
        <v>0</v>
      </c>
      <c r="AK122" s="134">
        <f t="shared" si="61"/>
        <v>41.973112244897955</v>
      </c>
      <c r="AL122" s="134">
        <f t="shared" si="62"/>
        <v>0</v>
      </c>
      <c r="AM122" s="134">
        <f t="shared" si="63"/>
        <v>71.756836734693877</v>
      </c>
      <c r="AN122" s="134">
        <f t="shared" si="64"/>
        <v>0</v>
      </c>
      <c r="AO122" s="134">
        <f t="shared" si="65"/>
        <v>129.87693877551021</v>
      </c>
      <c r="AP122" s="134">
        <f t="shared" si="66"/>
        <v>196.50188775510202</v>
      </c>
      <c r="AQ122" s="134">
        <f t="shared" si="67"/>
        <v>162.48387755102038</v>
      </c>
      <c r="AR122" s="134">
        <f t="shared" si="68"/>
        <v>0</v>
      </c>
      <c r="AS122" s="134">
        <f t="shared" si="69"/>
        <v>23.135867346938777</v>
      </c>
      <c r="AT122" s="134">
        <f t="shared" si="70"/>
        <v>0</v>
      </c>
      <c r="AU122" s="134">
        <f t="shared" si="71"/>
        <v>0</v>
      </c>
      <c r="AV122" s="134">
        <f t="shared" si="72"/>
        <v>75.225510204081615</v>
      </c>
      <c r="AW122" s="134">
        <f t="shared" si="73"/>
        <v>1000.108265306122</v>
      </c>
      <c r="AX122" s="134">
        <f t="shared" si="74"/>
        <v>2510.0400510204072</v>
      </c>
      <c r="AY122" s="134">
        <f t="shared" si="75"/>
        <v>0</v>
      </c>
      <c r="AZ122" s="134">
        <f t="shared" si="76"/>
        <v>12.523622448979593</v>
      </c>
      <c r="BA122" s="134">
        <f t="shared" si="77"/>
        <v>22.832091836734691</v>
      </c>
      <c r="BB122" s="2"/>
      <c r="BC122" s="134">
        <f t="shared" si="78"/>
        <v>31.690396444125174</v>
      </c>
      <c r="BD122" s="134">
        <f t="shared" si="79"/>
        <v>0</v>
      </c>
      <c r="BE122" s="134">
        <f t="shared" si="80"/>
        <v>0</v>
      </c>
      <c r="BF122" s="134">
        <f t="shared" si="81"/>
        <v>11.141381942261933</v>
      </c>
      <c r="BG122" s="134">
        <f t="shared" si="82"/>
        <v>3.3987338930543703E-2</v>
      </c>
      <c r="BH122" s="134">
        <f t="shared" si="83"/>
        <v>12.975261527409867</v>
      </c>
      <c r="BI122" s="134">
        <f t="shared" si="84"/>
        <v>0</v>
      </c>
      <c r="BJ122" s="134">
        <f t="shared" si="85"/>
        <v>7.3871772998697969</v>
      </c>
      <c r="BK122" s="134">
        <f t="shared" si="86"/>
        <v>0</v>
      </c>
      <c r="BL122" s="134">
        <f t="shared" si="87"/>
        <v>12.6290486238944</v>
      </c>
      <c r="BM122" s="134">
        <f t="shared" si="88"/>
        <v>0</v>
      </c>
      <c r="BN122" s="134">
        <f t="shared" si="89"/>
        <v>22.858061329861265</v>
      </c>
      <c r="BO122" s="134">
        <f t="shared" si="90"/>
        <v>34.583908768464056</v>
      </c>
      <c r="BP122" s="134">
        <f t="shared" si="91"/>
        <v>28.596812283931211</v>
      </c>
      <c r="BQ122" s="134">
        <f t="shared" si="92"/>
        <v>0</v>
      </c>
      <c r="BR122" s="134">
        <f t="shared" si="93"/>
        <v>4.0718627935168135</v>
      </c>
      <c r="BS122" s="134">
        <f t="shared" si="94"/>
        <v>0</v>
      </c>
      <c r="BT122" s="134">
        <f t="shared" si="95"/>
        <v>0</v>
      </c>
      <c r="BU122" s="134">
        <f t="shared" si="96"/>
        <v>13.239527679252904</v>
      </c>
      <c r="BV122" s="134">
        <f t="shared" si="97"/>
        <v>176.0168993849054</v>
      </c>
      <c r="BW122" s="134">
        <f t="shared" si="98"/>
        <v>441.7616396533918</v>
      </c>
      <c r="BX122" s="134">
        <f t="shared" si="99"/>
        <v>0</v>
      </c>
      <c r="BY122" s="134">
        <f t="shared" si="100"/>
        <v>2.2041305616665916</v>
      </c>
      <c r="BZ122" s="134">
        <f t="shared" si="101"/>
        <v>4.0183989583801001</v>
      </c>
      <c r="CA122" s="131" t="s">
        <v>10</v>
      </c>
      <c r="CB122" s="145">
        <v>24</v>
      </c>
    </row>
    <row r="123" spans="1:80" x14ac:dyDescent="0.25">
      <c r="A123" s="18" t="s">
        <v>128</v>
      </c>
      <c r="B123" s="21" t="s">
        <v>129</v>
      </c>
      <c r="C123" s="22">
        <f t="shared" si="52"/>
        <v>227.81684210526316</v>
      </c>
      <c r="D123" s="159">
        <f t="shared" si="53"/>
        <v>1229.27</v>
      </c>
      <c r="E123" s="162">
        <v>70961.430000000008</v>
      </c>
      <c r="F123" s="162">
        <v>4146.1900000000005</v>
      </c>
      <c r="G123" s="162">
        <v>0</v>
      </c>
      <c r="H123" s="162">
        <v>21108.82</v>
      </c>
      <c r="I123" s="162">
        <v>374.64000000000004</v>
      </c>
      <c r="J123" s="162">
        <v>15249.070000000003</v>
      </c>
      <c r="K123" s="162">
        <v>0</v>
      </c>
      <c r="L123" s="162">
        <v>14126.599999999999</v>
      </c>
      <c r="M123" s="162">
        <v>3262.0899999999992</v>
      </c>
      <c r="N123" s="162">
        <v>15135.83</v>
      </c>
      <c r="O123" s="162">
        <v>0</v>
      </c>
      <c r="P123" s="162">
        <v>14017.129999999988</v>
      </c>
      <c r="Q123" s="162">
        <v>22490.32</v>
      </c>
      <c r="R123" s="162">
        <v>38827.120000000003</v>
      </c>
      <c r="S123" s="162">
        <v>0</v>
      </c>
      <c r="T123" s="162">
        <v>10517.939999999999</v>
      </c>
      <c r="U123" s="162">
        <v>0</v>
      </c>
      <c r="V123" s="162">
        <v>0</v>
      </c>
      <c r="W123" s="162">
        <v>1442.58</v>
      </c>
      <c r="X123" s="162">
        <v>344951.8000000001</v>
      </c>
      <c r="Y123" s="162">
        <v>626651.87000000023</v>
      </c>
      <c r="Z123" s="162">
        <v>0</v>
      </c>
      <c r="AA123" s="162">
        <v>2511.8000000000002</v>
      </c>
      <c r="AB123" s="162">
        <v>1179.25</v>
      </c>
      <c r="AC123" s="162">
        <f t="shared" si="54"/>
        <v>1206954.4800000002</v>
      </c>
      <c r="AD123" s="200">
        <f t="shared" si="55"/>
        <v>311.48456516315048</v>
      </c>
      <c r="AE123" s="134">
        <f t="shared" si="55"/>
        <v>18.199664088418213</v>
      </c>
      <c r="AF123" s="134">
        <f t="shared" si="56"/>
        <v>0</v>
      </c>
      <c r="AG123" s="134">
        <f t="shared" si="57"/>
        <v>92.656977442636276</v>
      </c>
      <c r="AH123" s="134">
        <f t="shared" si="58"/>
        <v>1.6444789443042889</v>
      </c>
      <c r="AI123" s="134">
        <f t="shared" si="59"/>
        <v>66.935656991304199</v>
      </c>
      <c r="AJ123" s="134">
        <f t="shared" si="60"/>
        <v>0</v>
      </c>
      <c r="AK123" s="134">
        <f t="shared" si="61"/>
        <v>62.008584920480892</v>
      </c>
      <c r="AL123" s="134">
        <f t="shared" si="62"/>
        <v>14.318915010211338</v>
      </c>
      <c r="AM123" s="134">
        <f t="shared" si="63"/>
        <v>66.438591019563262</v>
      </c>
      <c r="AN123" s="134">
        <f t="shared" si="64"/>
        <v>0</v>
      </c>
      <c r="AO123" s="134">
        <f t="shared" si="65"/>
        <v>61.528067330172846</v>
      </c>
      <c r="AP123" s="134">
        <f t="shared" si="66"/>
        <v>98.721059392124786</v>
      </c>
      <c r="AQ123" s="134">
        <f t="shared" si="67"/>
        <v>170.43129753356806</v>
      </c>
      <c r="AR123" s="134">
        <f t="shared" si="68"/>
        <v>0</v>
      </c>
      <c r="AS123" s="134">
        <f t="shared" si="69"/>
        <v>46.168403981037393</v>
      </c>
      <c r="AT123" s="134">
        <f t="shared" si="70"/>
        <v>0</v>
      </c>
      <c r="AU123" s="134">
        <f t="shared" si="71"/>
        <v>0</v>
      </c>
      <c r="AV123" s="134">
        <f t="shared" si="72"/>
        <v>6.3321920656483046</v>
      </c>
      <c r="AW123" s="134">
        <f t="shared" si="73"/>
        <v>1514.1628547401888</v>
      </c>
      <c r="AX123" s="134">
        <f t="shared" si="74"/>
        <v>2750.6828038220924</v>
      </c>
      <c r="AY123" s="134">
        <f t="shared" si="75"/>
        <v>0</v>
      </c>
      <c r="AZ123" s="134">
        <f t="shared" si="76"/>
        <v>11.02552373559554</v>
      </c>
      <c r="BA123" s="134">
        <f t="shared" si="77"/>
        <v>5.1763073752691451</v>
      </c>
      <c r="BB123" s="2"/>
      <c r="BC123" s="134">
        <f t="shared" si="78"/>
        <v>57.726479943381037</v>
      </c>
      <c r="BD123" s="134">
        <f t="shared" si="79"/>
        <v>3.3728879741635285</v>
      </c>
      <c r="BE123" s="134">
        <f t="shared" si="80"/>
        <v>0</v>
      </c>
      <c r="BF123" s="134">
        <f t="shared" si="81"/>
        <v>17.171833689913527</v>
      </c>
      <c r="BG123" s="134">
        <f t="shared" si="82"/>
        <v>0.30476624338021757</v>
      </c>
      <c r="BH123" s="134">
        <f t="shared" si="83"/>
        <v>12.404980191495769</v>
      </c>
      <c r="BI123" s="134">
        <f t="shared" si="84"/>
        <v>0</v>
      </c>
      <c r="BJ123" s="134">
        <f t="shared" si="85"/>
        <v>11.491861023208894</v>
      </c>
      <c r="BK123" s="134">
        <f t="shared" si="86"/>
        <v>2.6536806397292696</v>
      </c>
      <c r="BL123" s="134">
        <f t="shared" si="87"/>
        <v>12.312860478169972</v>
      </c>
      <c r="BM123" s="134">
        <f t="shared" si="88"/>
        <v>0</v>
      </c>
      <c r="BN123" s="134">
        <f t="shared" si="89"/>
        <v>11.402808170702928</v>
      </c>
      <c r="BO123" s="134">
        <f t="shared" si="90"/>
        <v>18.295671414742081</v>
      </c>
      <c r="BP123" s="134">
        <f t="shared" si="91"/>
        <v>31.585510099489944</v>
      </c>
      <c r="BQ123" s="134">
        <f t="shared" si="92"/>
        <v>0</v>
      </c>
      <c r="BR123" s="134">
        <f t="shared" si="93"/>
        <v>8.5562488306067817</v>
      </c>
      <c r="BS123" s="134">
        <f t="shared" si="94"/>
        <v>0</v>
      </c>
      <c r="BT123" s="134">
        <f t="shared" si="95"/>
        <v>0</v>
      </c>
      <c r="BU123" s="134">
        <f t="shared" si="96"/>
        <v>1.1735257510555044</v>
      </c>
      <c r="BV123" s="134">
        <f t="shared" si="97"/>
        <v>280.61516184402132</v>
      </c>
      <c r="BW123" s="134">
        <f t="shared" si="98"/>
        <v>509.77561479577332</v>
      </c>
      <c r="BX123" s="134">
        <f t="shared" si="99"/>
        <v>0</v>
      </c>
      <c r="BY123" s="134">
        <f t="shared" si="100"/>
        <v>2.0433265271258554</v>
      </c>
      <c r="BZ123" s="134">
        <f t="shared" si="101"/>
        <v>0.95930918349914995</v>
      </c>
      <c r="CA123" s="131" t="s">
        <v>11</v>
      </c>
      <c r="CB123" s="145">
        <v>25</v>
      </c>
    </row>
    <row r="124" spans="1:80" x14ac:dyDescent="0.25">
      <c r="A124" s="18" t="s">
        <v>130</v>
      </c>
      <c r="B124" s="21" t="s">
        <v>131</v>
      </c>
      <c r="C124" s="22">
        <f t="shared" si="52"/>
        <v>55</v>
      </c>
      <c r="D124" s="159">
        <f t="shared" si="53"/>
        <v>263.24</v>
      </c>
      <c r="E124" s="162">
        <v>18654.650000000001</v>
      </c>
      <c r="F124" s="162">
        <v>0</v>
      </c>
      <c r="G124" s="162">
        <v>0</v>
      </c>
      <c r="H124" s="162">
        <v>0</v>
      </c>
      <c r="I124" s="162">
        <v>0</v>
      </c>
      <c r="J124" s="162">
        <v>0</v>
      </c>
      <c r="K124" s="162">
        <v>0</v>
      </c>
      <c r="L124" s="162">
        <v>5513.5</v>
      </c>
      <c r="M124" s="162">
        <v>4150.6499999999996</v>
      </c>
      <c r="N124" s="162">
        <v>2838.5099999999998</v>
      </c>
      <c r="O124" s="162">
        <v>0</v>
      </c>
      <c r="P124" s="162">
        <v>7680.8799999999992</v>
      </c>
      <c r="Q124" s="162">
        <v>41551.160000000003</v>
      </c>
      <c r="R124" s="162">
        <v>8078.2000000000007</v>
      </c>
      <c r="S124" s="162">
        <v>0</v>
      </c>
      <c r="T124" s="162">
        <v>5690.93</v>
      </c>
      <c r="U124" s="162">
        <v>0</v>
      </c>
      <c r="V124" s="162">
        <v>0</v>
      </c>
      <c r="W124" s="162">
        <v>10247.739999999998</v>
      </c>
      <c r="X124" s="162">
        <v>46627.239999999991</v>
      </c>
      <c r="Y124" s="162">
        <v>197865.13</v>
      </c>
      <c r="Z124" s="162">
        <v>238</v>
      </c>
      <c r="AA124" s="162">
        <v>3091</v>
      </c>
      <c r="AB124" s="162">
        <v>554.04</v>
      </c>
      <c r="AC124" s="162">
        <f t="shared" si="54"/>
        <v>352781.62999999995</v>
      </c>
      <c r="AD124" s="200">
        <f t="shared" si="55"/>
        <v>339.17545454545456</v>
      </c>
      <c r="AE124" s="134">
        <f t="shared" si="55"/>
        <v>0</v>
      </c>
      <c r="AF124" s="134">
        <f t="shared" si="56"/>
        <v>0</v>
      </c>
      <c r="AG124" s="134">
        <f t="shared" si="57"/>
        <v>0</v>
      </c>
      <c r="AH124" s="134">
        <f t="shared" si="58"/>
        <v>0</v>
      </c>
      <c r="AI124" s="134">
        <f t="shared" si="59"/>
        <v>0</v>
      </c>
      <c r="AJ124" s="134">
        <f t="shared" si="60"/>
        <v>0</v>
      </c>
      <c r="AK124" s="134">
        <f t="shared" si="61"/>
        <v>100.24545454545455</v>
      </c>
      <c r="AL124" s="134">
        <f t="shared" si="62"/>
        <v>75.466363636363624</v>
      </c>
      <c r="AM124" s="134">
        <f t="shared" si="63"/>
        <v>51.609272727272725</v>
      </c>
      <c r="AN124" s="134">
        <f t="shared" si="64"/>
        <v>0</v>
      </c>
      <c r="AO124" s="134">
        <f t="shared" si="65"/>
        <v>139.65236363636362</v>
      </c>
      <c r="AP124" s="134">
        <f t="shared" si="66"/>
        <v>755.47563636363645</v>
      </c>
      <c r="AQ124" s="134">
        <f t="shared" si="67"/>
        <v>146.87636363636366</v>
      </c>
      <c r="AR124" s="134">
        <f t="shared" si="68"/>
        <v>0</v>
      </c>
      <c r="AS124" s="134">
        <f t="shared" si="69"/>
        <v>103.47145454545455</v>
      </c>
      <c r="AT124" s="134">
        <f t="shared" si="70"/>
        <v>0</v>
      </c>
      <c r="AU124" s="134">
        <f t="shared" si="71"/>
        <v>0</v>
      </c>
      <c r="AV124" s="134">
        <f t="shared" si="72"/>
        <v>186.32254545454541</v>
      </c>
      <c r="AW124" s="134">
        <f t="shared" si="73"/>
        <v>847.7679999999998</v>
      </c>
      <c r="AX124" s="134">
        <f t="shared" si="74"/>
        <v>3597.5478181818185</v>
      </c>
      <c r="AY124" s="134">
        <f t="shared" si="75"/>
        <v>4.3272727272727272</v>
      </c>
      <c r="AZ124" s="134">
        <f t="shared" si="76"/>
        <v>56.2</v>
      </c>
      <c r="BA124" s="134">
        <f t="shared" si="77"/>
        <v>10.073454545454545</v>
      </c>
      <c r="BB124" s="2"/>
      <c r="BC124" s="134">
        <f t="shared" si="78"/>
        <v>70.865559945297065</v>
      </c>
      <c r="BD124" s="134">
        <f t="shared" si="79"/>
        <v>0</v>
      </c>
      <c r="BE124" s="134">
        <f t="shared" si="80"/>
        <v>0</v>
      </c>
      <c r="BF124" s="134">
        <f t="shared" si="81"/>
        <v>0</v>
      </c>
      <c r="BG124" s="134">
        <f t="shared" si="82"/>
        <v>0</v>
      </c>
      <c r="BH124" s="134">
        <f t="shared" si="83"/>
        <v>0</v>
      </c>
      <c r="BI124" s="134">
        <f t="shared" si="84"/>
        <v>0</v>
      </c>
      <c r="BJ124" s="134">
        <f t="shared" si="85"/>
        <v>20.944765233247225</v>
      </c>
      <c r="BK124" s="134">
        <f t="shared" si="86"/>
        <v>15.767550524236436</v>
      </c>
      <c r="BL124" s="134">
        <f t="shared" si="87"/>
        <v>10.782973712201791</v>
      </c>
      <c r="BM124" s="134">
        <f t="shared" si="88"/>
        <v>0</v>
      </c>
      <c r="BN124" s="134">
        <f t="shared" si="89"/>
        <v>29.178240388998628</v>
      </c>
      <c r="BO124" s="134">
        <f t="shared" si="90"/>
        <v>157.8451603099833</v>
      </c>
      <c r="BP124" s="134">
        <f t="shared" si="91"/>
        <v>30.687585473332323</v>
      </c>
      <c r="BQ124" s="134">
        <f t="shared" si="92"/>
        <v>0</v>
      </c>
      <c r="BR124" s="134">
        <f t="shared" si="93"/>
        <v>21.618788937851392</v>
      </c>
      <c r="BS124" s="134">
        <f t="shared" si="94"/>
        <v>0</v>
      </c>
      <c r="BT124" s="134">
        <f t="shared" si="95"/>
        <v>0</v>
      </c>
      <c r="BU124" s="134">
        <f t="shared" si="96"/>
        <v>38.929266068986465</v>
      </c>
      <c r="BV124" s="134">
        <f t="shared" si="97"/>
        <v>177.12824798662814</v>
      </c>
      <c r="BW124" s="134">
        <f t="shared" si="98"/>
        <v>751.6529782707795</v>
      </c>
      <c r="BX124" s="134">
        <f t="shared" si="99"/>
        <v>0.90411791521045426</v>
      </c>
      <c r="BY124" s="134">
        <f t="shared" si="100"/>
        <v>11.74213645342653</v>
      </c>
      <c r="BZ124" s="134">
        <f t="shared" si="101"/>
        <v>2.1046953350554625</v>
      </c>
      <c r="CA124" s="131" t="s">
        <v>12</v>
      </c>
      <c r="CB124" s="145">
        <v>27</v>
      </c>
    </row>
    <row r="125" spans="1:80" x14ac:dyDescent="0.25">
      <c r="A125" s="18" t="s">
        <v>132</v>
      </c>
      <c r="B125" s="21" t="s">
        <v>133</v>
      </c>
      <c r="C125" s="22">
        <f t="shared" si="52"/>
        <v>52</v>
      </c>
      <c r="D125" s="159">
        <f t="shared" si="53"/>
        <v>401.7</v>
      </c>
      <c r="E125" s="162">
        <v>16545.290000000005</v>
      </c>
      <c r="F125" s="162">
        <v>0</v>
      </c>
      <c r="G125" s="162">
        <v>0</v>
      </c>
      <c r="H125" s="162">
        <v>0</v>
      </c>
      <c r="I125" s="162">
        <v>20.14</v>
      </c>
      <c r="J125" s="162">
        <v>0</v>
      </c>
      <c r="K125" s="162">
        <v>0</v>
      </c>
      <c r="L125" s="162">
        <v>6192.56</v>
      </c>
      <c r="M125" s="162">
        <v>0</v>
      </c>
      <c r="N125" s="162">
        <v>5167.2200000000012</v>
      </c>
      <c r="O125" s="162">
        <v>0</v>
      </c>
      <c r="P125" s="162">
        <v>3548.5700000000006</v>
      </c>
      <c r="Q125" s="162">
        <v>12415.800000000001</v>
      </c>
      <c r="R125" s="162">
        <v>3136.6899999999987</v>
      </c>
      <c r="S125" s="162">
        <v>0</v>
      </c>
      <c r="T125" s="162">
        <v>2299.17</v>
      </c>
      <c r="U125" s="162">
        <v>0</v>
      </c>
      <c r="V125" s="162">
        <v>0</v>
      </c>
      <c r="W125" s="162">
        <v>14927.48</v>
      </c>
      <c r="X125" s="162">
        <v>77419.989999999991</v>
      </c>
      <c r="Y125" s="162">
        <v>206672.88</v>
      </c>
      <c r="Z125" s="162">
        <v>0</v>
      </c>
      <c r="AA125" s="162">
        <v>736</v>
      </c>
      <c r="AB125" s="162">
        <v>1591.17</v>
      </c>
      <c r="AC125" s="162">
        <f t="shared" si="54"/>
        <v>350672.95999999996</v>
      </c>
      <c r="AD125" s="200">
        <f t="shared" si="55"/>
        <v>318.17865384615391</v>
      </c>
      <c r="AE125" s="134">
        <f t="shared" si="55"/>
        <v>0</v>
      </c>
      <c r="AF125" s="134">
        <f t="shared" si="56"/>
        <v>0</v>
      </c>
      <c r="AG125" s="134">
        <f t="shared" si="57"/>
        <v>0</v>
      </c>
      <c r="AH125" s="134">
        <f t="shared" si="58"/>
        <v>0.3873076923076923</v>
      </c>
      <c r="AI125" s="134">
        <f t="shared" si="59"/>
        <v>0</v>
      </c>
      <c r="AJ125" s="134">
        <f t="shared" si="60"/>
        <v>0</v>
      </c>
      <c r="AK125" s="134">
        <f t="shared" si="61"/>
        <v>119.08769230769232</v>
      </c>
      <c r="AL125" s="134">
        <f t="shared" si="62"/>
        <v>0</v>
      </c>
      <c r="AM125" s="134">
        <f t="shared" si="63"/>
        <v>99.3696153846154</v>
      </c>
      <c r="AN125" s="134">
        <f t="shared" si="64"/>
        <v>0</v>
      </c>
      <c r="AO125" s="134">
        <f t="shared" si="65"/>
        <v>68.241730769230784</v>
      </c>
      <c r="AP125" s="134">
        <f t="shared" si="66"/>
        <v>238.76538461538465</v>
      </c>
      <c r="AQ125" s="134">
        <f t="shared" si="67"/>
        <v>60.320961538461511</v>
      </c>
      <c r="AR125" s="134">
        <f t="shared" si="68"/>
        <v>0</v>
      </c>
      <c r="AS125" s="134">
        <f t="shared" si="69"/>
        <v>44.214807692307694</v>
      </c>
      <c r="AT125" s="134">
        <f t="shared" si="70"/>
        <v>0</v>
      </c>
      <c r="AU125" s="134">
        <f t="shared" si="71"/>
        <v>0</v>
      </c>
      <c r="AV125" s="134">
        <f t="shared" si="72"/>
        <v>287.06692307692305</v>
      </c>
      <c r="AW125" s="134">
        <f t="shared" si="73"/>
        <v>1488.8459615384613</v>
      </c>
      <c r="AX125" s="134">
        <f t="shared" si="74"/>
        <v>3974.4784615384615</v>
      </c>
      <c r="AY125" s="134">
        <f t="shared" si="75"/>
        <v>0</v>
      </c>
      <c r="AZ125" s="134">
        <f t="shared" si="76"/>
        <v>14.153846153846153</v>
      </c>
      <c r="BA125" s="134">
        <f t="shared" si="77"/>
        <v>30.599423076923078</v>
      </c>
      <c r="BB125" s="2"/>
      <c r="BC125" s="134">
        <f t="shared" si="78"/>
        <v>41.188175255165561</v>
      </c>
      <c r="BD125" s="134">
        <f t="shared" si="79"/>
        <v>0</v>
      </c>
      <c r="BE125" s="134">
        <f t="shared" si="80"/>
        <v>0</v>
      </c>
      <c r="BF125" s="134">
        <f t="shared" si="81"/>
        <v>0</v>
      </c>
      <c r="BG125" s="134">
        <f t="shared" si="82"/>
        <v>5.0136918098083148E-2</v>
      </c>
      <c r="BH125" s="134">
        <f t="shared" si="83"/>
        <v>0</v>
      </c>
      <c r="BI125" s="134">
        <f t="shared" si="84"/>
        <v>0</v>
      </c>
      <c r="BJ125" s="134">
        <f t="shared" si="85"/>
        <v>15.415882499377647</v>
      </c>
      <c r="BK125" s="134">
        <f t="shared" si="86"/>
        <v>0</v>
      </c>
      <c r="BL125" s="134">
        <f t="shared" si="87"/>
        <v>12.863380632312674</v>
      </c>
      <c r="BM125" s="134">
        <f t="shared" si="88"/>
        <v>0</v>
      </c>
      <c r="BN125" s="134">
        <f t="shared" si="89"/>
        <v>8.8338810057256669</v>
      </c>
      <c r="BO125" s="134">
        <f t="shared" si="90"/>
        <v>30.908140403286037</v>
      </c>
      <c r="BP125" s="134">
        <f t="shared" si="91"/>
        <v>7.8085387104804553</v>
      </c>
      <c r="BQ125" s="134">
        <f t="shared" si="92"/>
        <v>0</v>
      </c>
      <c r="BR125" s="134">
        <f t="shared" si="93"/>
        <v>5.7235997012696043</v>
      </c>
      <c r="BS125" s="134">
        <f t="shared" si="94"/>
        <v>0</v>
      </c>
      <c r="BT125" s="134">
        <f t="shared" si="95"/>
        <v>0</v>
      </c>
      <c r="BU125" s="134">
        <f t="shared" si="96"/>
        <v>37.160766741349263</v>
      </c>
      <c r="BV125" s="134">
        <f t="shared" si="97"/>
        <v>192.73086880756782</v>
      </c>
      <c r="BW125" s="134">
        <f t="shared" si="98"/>
        <v>514.4955937266617</v>
      </c>
      <c r="BX125" s="134">
        <f t="shared" si="99"/>
        <v>0</v>
      </c>
      <c r="BY125" s="134">
        <f t="shared" si="100"/>
        <v>1.8322130943490167</v>
      </c>
      <c r="BZ125" s="134">
        <f t="shared" si="101"/>
        <v>3.961090365944735</v>
      </c>
      <c r="CA125" s="131" t="s">
        <v>13</v>
      </c>
      <c r="CB125" s="145">
        <v>28</v>
      </c>
    </row>
    <row r="126" spans="1:80" x14ac:dyDescent="0.25">
      <c r="A126" s="18" t="s">
        <v>150</v>
      </c>
      <c r="B126" s="21" t="s">
        <v>151</v>
      </c>
      <c r="C126" s="22">
        <f t="shared" si="52"/>
        <v>217</v>
      </c>
      <c r="D126" s="159">
        <f t="shared" si="53"/>
        <v>1074.8</v>
      </c>
      <c r="E126" s="162">
        <v>43770.500000000007</v>
      </c>
      <c r="F126" s="162">
        <v>0</v>
      </c>
      <c r="G126" s="162">
        <v>0</v>
      </c>
      <c r="H126" s="162">
        <v>30766.039999999997</v>
      </c>
      <c r="I126" s="162">
        <v>162.39999999999998</v>
      </c>
      <c r="J126" s="162">
        <v>3983.9199999999996</v>
      </c>
      <c r="K126" s="162">
        <v>0</v>
      </c>
      <c r="L126" s="162">
        <v>12522.650000000001</v>
      </c>
      <c r="M126" s="162">
        <v>18984.62</v>
      </c>
      <c r="N126" s="162">
        <v>10561.46</v>
      </c>
      <c r="O126" s="162">
        <v>0</v>
      </c>
      <c r="P126" s="162">
        <v>10584.41</v>
      </c>
      <c r="Q126" s="162">
        <v>18832.7</v>
      </c>
      <c r="R126" s="162">
        <v>38886.209999999992</v>
      </c>
      <c r="S126" s="162">
        <v>0</v>
      </c>
      <c r="T126" s="162">
        <v>6735.13</v>
      </c>
      <c r="U126" s="162">
        <v>0</v>
      </c>
      <c r="V126" s="162">
        <v>0</v>
      </c>
      <c r="W126" s="162">
        <v>63098.219999999972</v>
      </c>
      <c r="X126" s="162">
        <v>246242.84</v>
      </c>
      <c r="Y126" s="162">
        <v>496735.84999999986</v>
      </c>
      <c r="Z126" s="162">
        <v>0</v>
      </c>
      <c r="AA126" s="162">
        <v>8040</v>
      </c>
      <c r="AB126" s="162">
        <v>3545.39</v>
      </c>
      <c r="AC126" s="162">
        <f t="shared" si="54"/>
        <v>1013452.3399999999</v>
      </c>
      <c r="AD126" s="200">
        <f t="shared" si="55"/>
        <v>201.70737327188942</v>
      </c>
      <c r="AE126" s="134">
        <f t="shared" si="55"/>
        <v>0</v>
      </c>
      <c r="AF126" s="134">
        <f t="shared" si="56"/>
        <v>0</v>
      </c>
      <c r="AG126" s="134">
        <f t="shared" si="57"/>
        <v>141.77898617511519</v>
      </c>
      <c r="AH126" s="134">
        <f t="shared" si="58"/>
        <v>0.74838709677419346</v>
      </c>
      <c r="AI126" s="134">
        <f t="shared" si="59"/>
        <v>18.359078341013824</v>
      </c>
      <c r="AJ126" s="134">
        <f t="shared" si="60"/>
        <v>0</v>
      </c>
      <c r="AK126" s="134">
        <f t="shared" si="61"/>
        <v>57.708064516129042</v>
      </c>
      <c r="AL126" s="134">
        <f t="shared" si="62"/>
        <v>87.486728110599074</v>
      </c>
      <c r="AM126" s="134">
        <f t="shared" si="63"/>
        <v>48.670322580645156</v>
      </c>
      <c r="AN126" s="134">
        <f t="shared" si="64"/>
        <v>0</v>
      </c>
      <c r="AO126" s="134">
        <f t="shared" si="65"/>
        <v>48.776082949308758</v>
      </c>
      <c r="AP126" s="134">
        <f t="shared" si="66"/>
        <v>86.786635944700464</v>
      </c>
      <c r="AQ126" s="134">
        <f t="shared" si="67"/>
        <v>179.1991244239631</v>
      </c>
      <c r="AR126" s="134">
        <f t="shared" si="68"/>
        <v>0</v>
      </c>
      <c r="AS126" s="134">
        <f t="shared" si="69"/>
        <v>31.037465437788018</v>
      </c>
      <c r="AT126" s="134">
        <f t="shared" si="70"/>
        <v>0</v>
      </c>
      <c r="AU126" s="134">
        <f t="shared" si="71"/>
        <v>0</v>
      </c>
      <c r="AV126" s="134">
        <f t="shared" si="72"/>
        <v>290.77520737327177</v>
      </c>
      <c r="AW126" s="134">
        <f t="shared" si="73"/>
        <v>1134.7596313364056</v>
      </c>
      <c r="AX126" s="134">
        <f t="shared" si="74"/>
        <v>2289.1052995391697</v>
      </c>
      <c r="AY126" s="134">
        <f t="shared" si="75"/>
        <v>0</v>
      </c>
      <c r="AZ126" s="134">
        <f t="shared" si="76"/>
        <v>37.05069124423963</v>
      </c>
      <c r="BA126" s="134">
        <f t="shared" si="77"/>
        <v>16.338202764976959</v>
      </c>
      <c r="BB126" s="2"/>
      <c r="BC126" s="134">
        <f t="shared" si="78"/>
        <v>40.724320803870498</v>
      </c>
      <c r="BD126" s="134">
        <f t="shared" si="79"/>
        <v>0</v>
      </c>
      <c r="BE126" s="134">
        <f t="shared" si="80"/>
        <v>0</v>
      </c>
      <c r="BF126" s="134">
        <f t="shared" si="81"/>
        <v>28.624897655377744</v>
      </c>
      <c r="BG126" s="134">
        <f t="shared" si="82"/>
        <v>0.15109787867510233</v>
      </c>
      <c r="BH126" s="134">
        <f t="shared" si="83"/>
        <v>3.7066617045031633</v>
      </c>
      <c r="BI126" s="134">
        <f t="shared" si="84"/>
        <v>0</v>
      </c>
      <c r="BJ126" s="134">
        <f t="shared" si="85"/>
        <v>11.651144398957948</v>
      </c>
      <c r="BK126" s="134">
        <f t="shared" si="86"/>
        <v>17.663397841458877</v>
      </c>
      <c r="BL126" s="134">
        <f t="shared" si="87"/>
        <v>9.8264421287681429</v>
      </c>
      <c r="BM126" s="134">
        <f t="shared" si="88"/>
        <v>0</v>
      </c>
      <c r="BN126" s="134">
        <f t="shared" si="89"/>
        <v>9.8477949385932266</v>
      </c>
      <c r="BO126" s="134">
        <f t="shared" si="90"/>
        <v>17.522050614067734</v>
      </c>
      <c r="BP126" s="134">
        <f t="shared" si="91"/>
        <v>36.179949758094523</v>
      </c>
      <c r="BQ126" s="134">
        <f t="shared" si="92"/>
        <v>0</v>
      </c>
      <c r="BR126" s="134">
        <f t="shared" si="93"/>
        <v>6.2664030517305545</v>
      </c>
      <c r="BS126" s="134">
        <f t="shared" si="94"/>
        <v>0</v>
      </c>
      <c r="BT126" s="134">
        <f t="shared" si="95"/>
        <v>0</v>
      </c>
      <c r="BU126" s="134">
        <f t="shared" si="96"/>
        <v>58.706940826200203</v>
      </c>
      <c r="BV126" s="134">
        <f t="shared" si="97"/>
        <v>229.10573129884631</v>
      </c>
      <c r="BW126" s="134">
        <f t="shared" si="98"/>
        <v>462.16584480833632</v>
      </c>
      <c r="BX126" s="134">
        <f t="shared" si="99"/>
        <v>0</v>
      </c>
      <c r="BY126" s="134">
        <f t="shared" si="100"/>
        <v>7.4804614812058059</v>
      </c>
      <c r="BZ126" s="134">
        <f t="shared" si="101"/>
        <v>3.2986509117975436</v>
      </c>
      <c r="CA126" s="21" t="s">
        <v>912</v>
      </c>
      <c r="CB126" s="132">
        <v>31</v>
      </c>
    </row>
    <row r="127" spans="1:80" x14ac:dyDescent="0.25">
      <c r="A127" s="18" t="s">
        <v>156</v>
      </c>
      <c r="B127" s="21" t="s">
        <v>157</v>
      </c>
      <c r="C127" s="22">
        <f t="shared" si="52"/>
        <v>438.98947368421051</v>
      </c>
      <c r="D127" s="201"/>
      <c r="E127" s="162">
        <v>95397.4</v>
      </c>
      <c r="F127" s="162">
        <v>43422.01999999999</v>
      </c>
      <c r="G127" s="162">
        <v>0</v>
      </c>
      <c r="H127" s="162">
        <v>49629.400000000009</v>
      </c>
      <c r="I127" s="162">
        <v>0</v>
      </c>
      <c r="J127" s="162">
        <v>38279.769999999997</v>
      </c>
      <c r="K127" s="162">
        <v>0</v>
      </c>
      <c r="L127" s="162">
        <v>31666.370000000003</v>
      </c>
      <c r="M127" s="162">
        <v>0</v>
      </c>
      <c r="N127" s="162">
        <v>40688.559999999998</v>
      </c>
      <c r="O127" s="162">
        <v>0</v>
      </c>
      <c r="P127" s="162">
        <v>54871.82</v>
      </c>
      <c r="Q127" s="162">
        <v>15690.82</v>
      </c>
      <c r="R127" s="162">
        <v>63655.390000000007</v>
      </c>
      <c r="S127" s="162">
        <v>0</v>
      </c>
      <c r="T127" s="162">
        <v>14369.279999999997</v>
      </c>
      <c r="U127" s="162">
        <v>0</v>
      </c>
      <c r="V127" s="162">
        <v>0</v>
      </c>
      <c r="W127" s="162">
        <v>92233.4</v>
      </c>
      <c r="X127" s="162">
        <v>414027.01</v>
      </c>
      <c r="Y127" s="162">
        <v>1061460.6899999997</v>
      </c>
      <c r="Z127" s="162">
        <v>0</v>
      </c>
      <c r="AA127" s="162">
        <v>5432.7</v>
      </c>
      <c r="AB127" s="162">
        <v>9510.77</v>
      </c>
      <c r="AC127" s="162">
        <f t="shared" si="54"/>
        <v>2030335.3999999997</v>
      </c>
      <c r="AD127" s="200">
        <f t="shared" si="55"/>
        <v>217.3113610205256</v>
      </c>
      <c r="AE127" s="134">
        <f t="shared" si="55"/>
        <v>98.913579033186238</v>
      </c>
      <c r="AF127" s="134">
        <f t="shared" si="56"/>
        <v>0</v>
      </c>
      <c r="AG127" s="134">
        <f t="shared" si="57"/>
        <v>113.05373585267603</v>
      </c>
      <c r="AH127" s="134">
        <f t="shared" si="58"/>
        <v>0</v>
      </c>
      <c r="AI127" s="134">
        <f t="shared" si="59"/>
        <v>87.199744628812581</v>
      </c>
      <c r="AJ127" s="134">
        <f t="shared" si="60"/>
        <v>0</v>
      </c>
      <c r="AK127" s="134">
        <f t="shared" si="61"/>
        <v>72.134690916938439</v>
      </c>
      <c r="AL127" s="134">
        <f t="shared" si="62"/>
        <v>0</v>
      </c>
      <c r="AM127" s="134">
        <f t="shared" si="63"/>
        <v>92.686869365048921</v>
      </c>
      <c r="AN127" s="134">
        <f t="shared" si="64"/>
        <v>0</v>
      </c>
      <c r="AO127" s="134">
        <f t="shared" si="65"/>
        <v>124.99575340494917</v>
      </c>
      <c r="AP127" s="134">
        <f t="shared" si="66"/>
        <v>35.743043832725881</v>
      </c>
      <c r="AQ127" s="134">
        <f t="shared" si="67"/>
        <v>145.00436528870134</v>
      </c>
      <c r="AR127" s="134">
        <f t="shared" si="68"/>
        <v>0</v>
      </c>
      <c r="AS127" s="134">
        <f t="shared" si="69"/>
        <v>32.732629963552654</v>
      </c>
      <c r="AT127" s="134">
        <f t="shared" si="70"/>
        <v>0</v>
      </c>
      <c r="AU127" s="134">
        <f t="shared" si="71"/>
        <v>0</v>
      </c>
      <c r="AV127" s="134">
        <f t="shared" si="72"/>
        <v>210.1038989065797</v>
      </c>
      <c r="AW127" s="134">
        <f t="shared" si="73"/>
        <v>943.13653246690967</v>
      </c>
      <c r="AX127" s="134">
        <f t="shared" si="74"/>
        <v>2417.9638775657004</v>
      </c>
      <c r="AY127" s="134">
        <f t="shared" si="75"/>
        <v>0</v>
      </c>
      <c r="AZ127" s="134">
        <f t="shared" si="76"/>
        <v>12.375467581047381</v>
      </c>
      <c r="BA127" s="134">
        <f t="shared" si="77"/>
        <v>21.66514363130635</v>
      </c>
      <c r="BB127" s="2"/>
      <c r="BC127" s="134" t="e">
        <f t="shared" si="78"/>
        <v>#DIV/0!</v>
      </c>
      <c r="BD127" s="134" t="e">
        <f t="shared" si="79"/>
        <v>#DIV/0!</v>
      </c>
      <c r="BE127" s="134" t="e">
        <f t="shared" si="80"/>
        <v>#DIV/0!</v>
      </c>
      <c r="BF127" s="134" t="e">
        <f t="shared" si="81"/>
        <v>#DIV/0!</v>
      </c>
      <c r="BG127" s="134" t="e">
        <f t="shared" si="82"/>
        <v>#DIV/0!</v>
      </c>
      <c r="BH127" s="134" t="e">
        <f t="shared" si="83"/>
        <v>#DIV/0!</v>
      </c>
      <c r="BI127" s="134" t="e">
        <f t="shared" si="84"/>
        <v>#DIV/0!</v>
      </c>
      <c r="BJ127" s="134" t="e">
        <f t="shared" si="85"/>
        <v>#DIV/0!</v>
      </c>
      <c r="BK127" s="134" t="e">
        <f t="shared" si="86"/>
        <v>#DIV/0!</v>
      </c>
      <c r="BL127" s="134" t="e">
        <f t="shared" si="87"/>
        <v>#DIV/0!</v>
      </c>
      <c r="BM127" s="134" t="e">
        <f t="shared" si="88"/>
        <v>#DIV/0!</v>
      </c>
      <c r="BN127" s="134" t="e">
        <f t="shared" si="89"/>
        <v>#DIV/0!</v>
      </c>
      <c r="BO127" s="134" t="e">
        <f t="shared" si="90"/>
        <v>#DIV/0!</v>
      </c>
      <c r="BP127" s="134" t="e">
        <f t="shared" si="91"/>
        <v>#DIV/0!</v>
      </c>
      <c r="BQ127" s="134" t="e">
        <f t="shared" si="92"/>
        <v>#DIV/0!</v>
      </c>
      <c r="BR127" s="134" t="e">
        <f t="shared" si="93"/>
        <v>#DIV/0!</v>
      </c>
      <c r="BS127" s="134" t="e">
        <f t="shared" si="94"/>
        <v>#DIV/0!</v>
      </c>
      <c r="BT127" s="134" t="e">
        <f t="shared" si="95"/>
        <v>#DIV/0!</v>
      </c>
      <c r="BU127" s="134" t="e">
        <f t="shared" si="96"/>
        <v>#DIV/0!</v>
      </c>
      <c r="BV127" s="134" t="e">
        <f t="shared" si="97"/>
        <v>#DIV/0!</v>
      </c>
      <c r="BW127" s="134" t="e">
        <f t="shared" si="98"/>
        <v>#DIV/0!</v>
      </c>
      <c r="BX127" s="134" t="e">
        <f t="shared" si="99"/>
        <v>#DIV/0!</v>
      </c>
      <c r="BY127" s="134" t="e">
        <f t="shared" si="100"/>
        <v>#DIV/0!</v>
      </c>
      <c r="BZ127" s="134" t="e">
        <f t="shared" si="101"/>
        <v>#DIV/0!</v>
      </c>
      <c r="CA127" s="21" t="s">
        <v>913</v>
      </c>
      <c r="CB127" s="145">
        <v>32</v>
      </c>
    </row>
    <row r="128" spans="1:80" x14ac:dyDescent="0.25">
      <c r="A128" s="18" t="s">
        <v>158</v>
      </c>
      <c r="B128" s="21" t="s">
        <v>159</v>
      </c>
      <c r="C128" s="22">
        <f t="shared" si="52"/>
        <v>415.46105263157892</v>
      </c>
      <c r="D128" s="159">
        <f t="shared" si="53"/>
        <v>1652.02</v>
      </c>
      <c r="E128" s="162">
        <v>92867.809999999983</v>
      </c>
      <c r="F128" s="162">
        <v>0</v>
      </c>
      <c r="G128" s="162">
        <v>0</v>
      </c>
      <c r="H128" s="162">
        <v>0</v>
      </c>
      <c r="I128" s="162">
        <v>0</v>
      </c>
      <c r="J128" s="162">
        <v>0</v>
      </c>
      <c r="K128" s="162">
        <v>0</v>
      </c>
      <c r="L128" s="162">
        <v>20973.329999999998</v>
      </c>
      <c r="M128" s="162">
        <v>31844.870000000006</v>
      </c>
      <c r="N128" s="162">
        <v>18099.14</v>
      </c>
      <c r="O128" s="162">
        <v>0</v>
      </c>
      <c r="P128" s="162">
        <v>36222.120000000024</v>
      </c>
      <c r="Q128" s="162">
        <v>137063.32</v>
      </c>
      <c r="R128" s="162">
        <v>68343.390000000014</v>
      </c>
      <c r="S128" s="162">
        <v>0</v>
      </c>
      <c r="T128" s="162">
        <v>9695.9799999999977</v>
      </c>
      <c r="U128" s="162">
        <v>0</v>
      </c>
      <c r="V128" s="162">
        <v>0</v>
      </c>
      <c r="W128" s="162">
        <v>13099.210000000005</v>
      </c>
      <c r="X128" s="162">
        <v>375253.31999999995</v>
      </c>
      <c r="Y128" s="162">
        <v>1249843.0100000002</v>
      </c>
      <c r="Z128" s="162">
        <v>0</v>
      </c>
      <c r="AA128" s="162">
        <v>4550.5</v>
      </c>
      <c r="AB128" s="162">
        <v>12196.150000000001</v>
      </c>
      <c r="AC128" s="162">
        <f t="shared" si="54"/>
        <v>2070052.1500000001</v>
      </c>
      <c r="AD128" s="200">
        <f t="shared" si="55"/>
        <v>223.52952078603857</v>
      </c>
      <c r="AE128" s="134">
        <f t="shared" si="55"/>
        <v>0</v>
      </c>
      <c r="AF128" s="134">
        <f t="shared" si="56"/>
        <v>0</v>
      </c>
      <c r="AG128" s="134">
        <f t="shared" si="57"/>
        <v>0</v>
      </c>
      <c r="AH128" s="134">
        <f t="shared" si="58"/>
        <v>0</v>
      </c>
      <c r="AI128" s="134">
        <f t="shared" si="59"/>
        <v>0</v>
      </c>
      <c r="AJ128" s="134">
        <f t="shared" si="60"/>
        <v>0</v>
      </c>
      <c r="AK128" s="134">
        <f t="shared" si="61"/>
        <v>50.482060513620887</v>
      </c>
      <c r="AL128" s="134">
        <f t="shared" si="62"/>
        <v>76.649471227906616</v>
      </c>
      <c r="AM128" s="134">
        <f t="shared" si="63"/>
        <v>43.563987250689152</v>
      </c>
      <c r="AN128" s="134">
        <f t="shared" si="64"/>
        <v>0</v>
      </c>
      <c r="AO128" s="134">
        <f t="shared" si="65"/>
        <v>87.185356534781974</v>
      </c>
      <c r="AP128" s="134">
        <f t="shared" si="66"/>
        <v>329.90654390303229</v>
      </c>
      <c r="AQ128" s="134">
        <f t="shared" si="67"/>
        <v>164.50011274728396</v>
      </c>
      <c r="AR128" s="134">
        <f t="shared" si="68"/>
        <v>0</v>
      </c>
      <c r="AS128" s="134">
        <f t="shared" si="69"/>
        <v>23.337879540295116</v>
      </c>
      <c r="AT128" s="134">
        <f t="shared" si="70"/>
        <v>0</v>
      </c>
      <c r="AU128" s="134">
        <f t="shared" si="71"/>
        <v>0</v>
      </c>
      <c r="AV128" s="134">
        <f t="shared" si="72"/>
        <v>31.529333296173192</v>
      </c>
      <c r="AW128" s="134">
        <f t="shared" si="73"/>
        <v>903.22141539646498</v>
      </c>
      <c r="AX128" s="134">
        <f t="shared" si="74"/>
        <v>3008.327741152506</v>
      </c>
      <c r="AY128" s="134">
        <f t="shared" si="75"/>
        <v>0</v>
      </c>
      <c r="AZ128" s="134">
        <f t="shared" si="76"/>
        <v>10.952891904491651</v>
      </c>
      <c r="BA128" s="134">
        <f t="shared" si="77"/>
        <v>29.355699945273233</v>
      </c>
      <c r="BB128" s="2"/>
      <c r="BC128" s="134">
        <f t="shared" si="78"/>
        <v>56.214700790547319</v>
      </c>
      <c r="BD128" s="134">
        <f t="shared" si="79"/>
        <v>0</v>
      </c>
      <c r="BE128" s="134">
        <f t="shared" si="80"/>
        <v>0</v>
      </c>
      <c r="BF128" s="134">
        <f t="shared" si="81"/>
        <v>0</v>
      </c>
      <c r="BG128" s="134">
        <f t="shared" si="82"/>
        <v>0</v>
      </c>
      <c r="BH128" s="134">
        <f t="shared" si="83"/>
        <v>0</v>
      </c>
      <c r="BI128" s="134">
        <f t="shared" si="84"/>
        <v>0</v>
      </c>
      <c r="BJ128" s="134">
        <f t="shared" si="85"/>
        <v>12.695566639629059</v>
      </c>
      <c r="BK128" s="134">
        <f t="shared" si="86"/>
        <v>19.276322320553025</v>
      </c>
      <c r="BL128" s="134">
        <f t="shared" si="87"/>
        <v>10.955763247418313</v>
      </c>
      <c r="BM128" s="134">
        <f t="shared" si="88"/>
        <v>0</v>
      </c>
      <c r="BN128" s="134">
        <f t="shared" si="89"/>
        <v>21.925957312865478</v>
      </c>
      <c r="BO128" s="134">
        <f t="shared" si="90"/>
        <v>82.967106935751389</v>
      </c>
      <c r="BP128" s="134">
        <f t="shared" si="91"/>
        <v>41.369589956538064</v>
      </c>
      <c r="BQ128" s="134">
        <f t="shared" si="92"/>
        <v>0</v>
      </c>
      <c r="BR128" s="134">
        <f t="shared" si="93"/>
        <v>5.8691662328543224</v>
      </c>
      <c r="BS128" s="134">
        <f t="shared" si="94"/>
        <v>0</v>
      </c>
      <c r="BT128" s="134">
        <f t="shared" si="95"/>
        <v>0</v>
      </c>
      <c r="BU128" s="134">
        <f t="shared" si="96"/>
        <v>7.9292078788392422</v>
      </c>
      <c r="BV128" s="134">
        <f t="shared" si="97"/>
        <v>227.14817011900578</v>
      </c>
      <c r="BW128" s="134">
        <f t="shared" si="98"/>
        <v>756.55440612099142</v>
      </c>
      <c r="BX128" s="134">
        <f t="shared" si="99"/>
        <v>0</v>
      </c>
      <c r="BY128" s="134">
        <f t="shared" si="100"/>
        <v>2.7545066040362709</v>
      </c>
      <c r="BZ128" s="134">
        <f t="shared" si="101"/>
        <v>7.3825680076512397</v>
      </c>
      <c r="CA128" s="21" t="s">
        <v>914</v>
      </c>
      <c r="CB128" s="145">
        <v>33</v>
      </c>
    </row>
    <row r="129" spans="1:80" x14ac:dyDescent="0.25">
      <c r="A129" s="18" t="s">
        <v>160</v>
      </c>
      <c r="B129" s="21" t="s">
        <v>161</v>
      </c>
      <c r="C129" s="22">
        <f t="shared" si="52"/>
        <v>35</v>
      </c>
      <c r="D129" s="159">
        <f t="shared" si="53"/>
        <v>322.88</v>
      </c>
      <c r="E129" s="162">
        <v>18989.380000000005</v>
      </c>
      <c r="F129" s="162">
        <v>8729.869999999999</v>
      </c>
      <c r="G129" s="162">
        <v>0</v>
      </c>
      <c r="H129" s="162">
        <v>9994.2099999999991</v>
      </c>
      <c r="I129" s="162">
        <v>346.41</v>
      </c>
      <c r="J129" s="162">
        <v>0</v>
      </c>
      <c r="K129" s="162">
        <v>0</v>
      </c>
      <c r="L129" s="162">
        <v>2038.25</v>
      </c>
      <c r="M129" s="162">
        <v>51.559999999999995</v>
      </c>
      <c r="N129" s="162">
        <v>0</v>
      </c>
      <c r="O129" s="162">
        <v>0</v>
      </c>
      <c r="P129" s="162">
        <v>3027.0499999999997</v>
      </c>
      <c r="Q129" s="162">
        <v>4186.71</v>
      </c>
      <c r="R129" s="162">
        <v>4608.22</v>
      </c>
      <c r="S129" s="162">
        <v>3300.03</v>
      </c>
      <c r="T129" s="162">
        <v>1328.38</v>
      </c>
      <c r="U129" s="162">
        <v>0</v>
      </c>
      <c r="V129" s="162">
        <v>0</v>
      </c>
      <c r="W129" s="162">
        <v>21795.040000000001</v>
      </c>
      <c r="X129" s="162">
        <v>60912.140000000021</v>
      </c>
      <c r="Y129" s="162">
        <v>133753.71</v>
      </c>
      <c r="Z129" s="162">
        <v>0</v>
      </c>
      <c r="AA129" s="162">
        <v>927</v>
      </c>
      <c r="AB129" s="162">
        <v>1410.7199999999998</v>
      </c>
      <c r="AC129" s="162">
        <f t="shared" si="54"/>
        <v>275398.68</v>
      </c>
      <c r="AD129" s="200">
        <f t="shared" si="55"/>
        <v>542.55371428571436</v>
      </c>
      <c r="AE129" s="134">
        <f t="shared" si="55"/>
        <v>249.42485714285712</v>
      </c>
      <c r="AF129" s="134">
        <f t="shared" si="56"/>
        <v>0</v>
      </c>
      <c r="AG129" s="134">
        <f t="shared" si="57"/>
        <v>285.54885714285712</v>
      </c>
      <c r="AH129" s="134">
        <f t="shared" si="58"/>
        <v>9.8974285714285717</v>
      </c>
      <c r="AI129" s="134">
        <f t="shared" si="59"/>
        <v>0</v>
      </c>
      <c r="AJ129" s="134">
        <f t="shared" si="60"/>
        <v>0</v>
      </c>
      <c r="AK129" s="134">
        <f t="shared" si="61"/>
        <v>58.235714285714288</v>
      </c>
      <c r="AL129" s="134">
        <f t="shared" si="62"/>
        <v>1.4731428571428571</v>
      </c>
      <c r="AM129" s="134">
        <f t="shared" si="63"/>
        <v>0</v>
      </c>
      <c r="AN129" s="134">
        <f t="shared" si="64"/>
        <v>0</v>
      </c>
      <c r="AO129" s="134">
        <f t="shared" si="65"/>
        <v>86.487142857142842</v>
      </c>
      <c r="AP129" s="134">
        <f t="shared" si="66"/>
        <v>119.62028571428571</v>
      </c>
      <c r="AQ129" s="134">
        <f t="shared" si="67"/>
        <v>131.66342857142857</v>
      </c>
      <c r="AR129" s="134">
        <f t="shared" si="68"/>
        <v>94.286571428571435</v>
      </c>
      <c r="AS129" s="134">
        <f t="shared" si="69"/>
        <v>37.953714285714291</v>
      </c>
      <c r="AT129" s="134">
        <f t="shared" si="70"/>
        <v>0</v>
      </c>
      <c r="AU129" s="134">
        <f t="shared" si="71"/>
        <v>0</v>
      </c>
      <c r="AV129" s="134">
        <f t="shared" si="72"/>
        <v>622.71542857142856</v>
      </c>
      <c r="AW129" s="134">
        <f t="shared" si="73"/>
        <v>1740.3468571428577</v>
      </c>
      <c r="AX129" s="134">
        <f t="shared" si="74"/>
        <v>3821.5345714285713</v>
      </c>
      <c r="AY129" s="134">
        <f t="shared" si="75"/>
        <v>0</v>
      </c>
      <c r="AZ129" s="134">
        <f t="shared" si="76"/>
        <v>26.485714285714284</v>
      </c>
      <c r="BA129" s="134">
        <f t="shared" si="77"/>
        <v>40.306285714285707</v>
      </c>
      <c r="BB129" s="2"/>
      <c r="BC129" s="134">
        <f t="shared" si="78"/>
        <v>58.812500000000014</v>
      </c>
      <c r="BD129" s="134">
        <f t="shared" si="79"/>
        <v>27.03750619425173</v>
      </c>
      <c r="BE129" s="134">
        <f t="shared" si="80"/>
        <v>0</v>
      </c>
      <c r="BF129" s="134">
        <f t="shared" si="81"/>
        <v>30.953326313181364</v>
      </c>
      <c r="BG129" s="134">
        <f t="shared" si="82"/>
        <v>1.072875371655104</v>
      </c>
      <c r="BH129" s="134">
        <f t="shared" si="83"/>
        <v>0</v>
      </c>
      <c r="BI129" s="134">
        <f t="shared" si="84"/>
        <v>0</v>
      </c>
      <c r="BJ129" s="134">
        <f t="shared" si="85"/>
        <v>6.3127167988107038</v>
      </c>
      <c r="BK129" s="134">
        <f t="shared" si="86"/>
        <v>0.1596878097125867</v>
      </c>
      <c r="BL129" s="134">
        <f t="shared" si="87"/>
        <v>0</v>
      </c>
      <c r="BM129" s="134">
        <f t="shared" si="88"/>
        <v>0</v>
      </c>
      <c r="BN129" s="134">
        <f t="shared" si="89"/>
        <v>9.3751548562933582</v>
      </c>
      <c r="BO129" s="134">
        <f t="shared" si="90"/>
        <v>12.966767839444996</v>
      </c>
      <c r="BP129" s="134">
        <f t="shared" si="91"/>
        <v>14.272237363726463</v>
      </c>
      <c r="BQ129" s="134">
        <f t="shared" si="92"/>
        <v>10.220608275520318</v>
      </c>
      <c r="BR129" s="134">
        <f t="shared" si="93"/>
        <v>4.1141600594648171</v>
      </c>
      <c r="BS129" s="134">
        <f t="shared" si="94"/>
        <v>0</v>
      </c>
      <c r="BT129" s="134">
        <f t="shared" si="95"/>
        <v>0</v>
      </c>
      <c r="BU129" s="134">
        <f t="shared" si="96"/>
        <v>67.501982160555002</v>
      </c>
      <c r="BV129" s="134">
        <f t="shared" si="97"/>
        <v>188.65256442021811</v>
      </c>
      <c r="BW129" s="134">
        <f t="shared" si="98"/>
        <v>414.252075074331</v>
      </c>
      <c r="BX129" s="134">
        <f t="shared" si="99"/>
        <v>0</v>
      </c>
      <c r="BY129" s="134">
        <f t="shared" si="100"/>
        <v>2.87103567888999</v>
      </c>
      <c r="BZ129" s="134">
        <f t="shared" si="101"/>
        <v>4.3691774033696724</v>
      </c>
      <c r="CA129" s="21" t="s">
        <v>915</v>
      </c>
      <c r="CB129" s="145">
        <v>34</v>
      </c>
    </row>
    <row r="130" spans="1:80" x14ac:dyDescent="0.25">
      <c r="A130" s="18" t="s">
        <v>162</v>
      </c>
      <c r="B130" s="21" t="s">
        <v>163</v>
      </c>
      <c r="C130" s="22">
        <f t="shared" si="52"/>
        <v>205</v>
      </c>
      <c r="D130" s="159">
        <f t="shared" si="53"/>
        <v>1189.0899999999999</v>
      </c>
      <c r="E130" s="162">
        <v>51901.099999999991</v>
      </c>
      <c r="F130" s="162">
        <v>0</v>
      </c>
      <c r="G130" s="162">
        <v>0</v>
      </c>
      <c r="H130" s="162">
        <v>370.5</v>
      </c>
      <c r="I130" s="162">
        <v>0</v>
      </c>
      <c r="J130" s="162">
        <v>0</v>
      </c>
      <c r="K130" s="162">
        <v>0</v>
      </c>
      <c r="L130" s="162">
        <v>10613.65</v>
      </c>
      <c r="M130" s="162">
        <v>33307.199999999997</v>
      </c>
      <c r="N130" s="162">
        <v>21204.530000000002</v>
      </c>
      <c r="O130" s="162">
        <v>0</v>
      </c>
      <c r="P130" s="162">
        <v>6556.7799999999988</v>
      </c>
      <c r="Q130" s="162">
        <v>9663.9599999999991</v>
      </c>
      <c r="R130" s="162">
        <v>27364.190000000006</v>
      </c>
      <c r="S130" s="162">
        <v>0</v>
      </c>
      <c r="T130" s="162">
        <v>10425.26</v>
      </c>
      <c r="U130" s="162">
        <v>0</v>
      </c>
      <c r="V130" s="162">
        <v>0</v>
      </c>
      <c r="W130" s="162">
        <v>5736.7500000000018</v>
      </c>
      <c r="X130" s="162">
        <v>176974.54999999996</v>
      </c>
      <c r="Y130" s="162">
        <v>496243.69999999995</v>
      </c>
      <c r="Z130" s="162">
        <v>0</v>
      </c>
      <c r="AA130" s="162">
        <v>7183.5</v>
      </c>
      <c r="AB130" s="162">
        <v>5874.3200000000006</v>
      </c>
      <c r="AC130" s="162">
        <f t="shared" si="54"/>
        <v>863419.98999999987</v>
      </c>
      <c r="AD130" s="200">
        <f t="shared" si="55"/>
        <v>253.17609756097556</v>
      </c>
      <c r="AE130" s="134">
        <f t="shared" si="55"/>
        <v>0</v>
      </c>
      <c r="AF130" s="134">
        <f t="shared" si="56"/>
        <v>0</v>
      </c>
      <c r="AG130" s="134">
        <f t="shared" si="57"/>
        <v>1.8073170731707318</v>
      </c>
      <c r="AH130" s="134">
        <f t="shared" si="58"/>
        <v>0</v>
      </c>
      <c r="AI130" s="134">
        <f t="shared" si="59"/>
        <v>0</v>
      </c>
      <c r="AJ130" s="134">
        <f t="shared" si="60"/>
        <v>0</v>
      </c>
      <c r="AK130" s="134">
        <f t="shared" si="61"/>
        <v>51.77390243902439</v>
      </c>
      <c r="AL130" s="134">
        <f t="shared" si="62"/>
        <v>162.47414634146341</v>
      </c>
      <c r="AM130" s="134">
        <f t="shared" si="63"/>
        <v>103.43673170731708</v>
      </c>
      <c r="AN130" s="134">
        <f t="shared" si="64"/>
        <v>0</v>
      </c>
      <c r="AO130" s="134">
        <f t="shared" si="65"/>
        <v>31.984292682926824</v>
      </c>
      <c r="AP130" s="134">
        <f t="shared" si="66"/>
        <v>47.141268292682923</v>
      </c>
      <c r="AQ130" s="134">
        <f t="shared" si="67"/>
        <v>133.48385365853662</v>
      </c>
      <c r="AR130" s="134">
        <f t="shared" si="68"/>
        <v>0</v>
      </c>
      <c r="AS130" s="134">
        <f t="shared" si="69"/>
        <v>50.854926829268294</v>
      </c>
      <c r="AT130" s="134">
        <f t="shared" si="70"/>
        <v>0</v>
      </c>
      <c r="AU130" s="134">
        <f t="shared" si="71"/>
        <v>0</v>
      </c>
      <c r="AV130" s="134">
        <f t="shared" si="72"/>
        <v>27.984146341463422</v>
      </c>
      <c r="AW130" s="134">
        <f t="shared" si="73"/>
        <v>863.2904878048779</v>
      </c>
      <c r="AX130" s="134">
        <f t="shared" si="74"/>
        <v>2420.7009756097559</v>
      </c>
      <c r="AY130" s="134">
        <f t="shared" si="75"/>
        <v>0</v>
      </c>
      <c r="AZ130" s="134">
        <f t="shared" si="76"/>
        <v>35.041463414634144</v>
      </c>
      <c r="BA130" s="134">
        <f t="shared" si="77"/>
        <v>28.655219512195124</v>
      </c>
      <c r="BB130" s="2"/>
      <c r="BC130" s="134">
        <f t="shared" si="78"/>
        <v>43.647747437115775</v>
      </c>
      <c r="BD130" s="134">
        <f t="shared" si="79"/>
        <v>0</v>
      </c>
      <c r="BE130" s="134">
        <f t="shared" si="80"/>
        <v>0</v>
      </c>
      <c r="BF130" s="134">
        <f t="shared" si="81"/>
        <v>0.31158280702049468</v>
      </c>
      <c r="BG130" s="134">
        <f t="shared" si="82"/>
        <v>0</v>
      </c>
      <c r="BH130" s="134">
        <f t="shared" si="83"/>
        <v>0</v>
      </c>
      <c r="BI130" s="134">
        <f t="shared" si="84"/>
        <v>0</v>
      </c>
      <c r="BJ130" s="134">
        <f t="shared" si="85"/>
        <v>8.9258592705346107</v>
      </c>
      <c r="BK130" s="134">
        <f t="shared" si="86"/>
        <v>28.010663616715302</v>
      </c>
      <c r="BL130" s="134">
        <f t="shared" si="87"/>
        <v>17.832569443860436</v>
      </c>
      <c r="BM130" s="134">
        <f t="shared" si="88"/>
        <v>0</v>
      </c>
      <c r="BN130" s="134">
        <f t="shared" si="89"/>
        <v>5.5141158364799967</v>
      </c>
      <c r="BO130" s="134">
        <f t="shared" si="90"/>
        <v>8.1271896996863138</v>
      </c>
      <c r="BP130" s="134">
        <f t="shared" si="91"/>
        <v>23.012715606051692</v>
      </c>
      <c r="BQ130" s="134">
        <f t="shared" si="92"/>
        <v>0</v>
      </c>
      <c r="BR130" s="134">
        <f t="shared" si="93"/>
        <v>8.767427192222625</v>
      </c>
      <c r="BS130" s="134">
        <f t="shared" si="94"/>
        <v>0</v>
      </c>
      <c r="BT130" s="134">
        <f t="shared" si="95"/>
        <v>0</v>
      </c>
      <c r="BU130" s="134">
        <f t="shared" si="96"/>
        <v>4.8244876334003335</v>
      </c>
      <c r="BV130" s="134">
        <f t="shared" si="97"/>
        <v>148.8319218898485</v>
      </c>
      <c r="BW130" s="134">
        <f t="shared" si="98"/>
        <v>417.33064780630565</v>
      </c>
      <c r="BX130" s="134">
        <f t="shared" si="99"/>
        <v>0</v>
      </c>
      <c r="BY130" s="134">
        <f t="shared" si="100"/>
        <v>6.0411743434054621</v>
      </c>
      <c r="BZ130" s="134">
        <f t="shared" si="101"/>
        <v>4.9401811469274834</v>
      </c>
      <c r="CA130" s="21" t="s">
        <v>916</v>
      </c>
      <c r="CB130" s="145">
        <v>35</v>
      </c>
    </row>
    <row r="131" spans="1:80" x14ac:dyDescent="0.25">
      <c r="A131" s="18" t="s">
        <v>164</v>
      </c>
      <c r="B131" s="21" t="s">
        <v>165</v>
      </c>
      <c r="C131" s="22">
        <f t="shared" ref="C131:C189" si="102">VLOOKUP(A131,pupil,2,FALSE)</f>
        <v>80</v>
      </c>
      <c r="D131" s="159">
        <f t="shared" ref="D131:D189" si="103">VLOOKUP(A131,pupil,3,FALSE)</f>
        <v>626.32000000000005</v>
      </c>
      <c r="E131" s="162">
        <v>21281.539999999994</v>
      </c>
      <c r="F131" s="162">
        <v>0</v>
      </c>
      <c r="G131" s="162">
        <v>0</v>
      </c>
      <c r="H131" s="162">
        <v>10418.52</v>
      </c>
      <c r="I131" s="162">
        <v>0</v>
      </c>
      <c r="J131" s="162">
        <v>0</v>
      </c>
      <c r="K131" s="162">
        <v>0</v>
      </c>
      <c r="L131" s="162">
        <v>7624.23</v>
      </c>
      <c r="M131" s="162">
        <v>5905.46</v>
      </c>
      <c r="N131" s="162">
        <v>5223.4300000000012</v>
      </c>
      <c r="O131" s="162">
        <v>0</v>
      </c>
      <c r="P131" s="162">
        <v>6436.3799999999992</v>
      </c>
      <c r="Q131" s="162">
        <v>12721.59</v>
      </c>
      <c r="R131" s="162">
        <v>13545.949999999999</v>
      </c>
      <c r="S131" s="162">
        <v>0</v>
      </c>
      <c r="T131" s="162">
        <v>3463.2599999999998</v>
      </c>
      <c r="U131" s="162">
        <v>0</v>
      </c>
      <c r="V131" s="162">
        <v>0</v>
      </c>
      <c r="W131" s="162">
        <v>21236.14</v>
      </c>
      <c r="X131" s="162">
        <v>76308.910000000018</v>
      </c>
      <c r="Y131" s="162">
        <v>267695.3</v>
      </c>
      <c r="Z131" s="162">
        <v>0</v>
      </c>
      <c r="AA131" s="162">
        <v>5794.5</v>
      </c>
      <c r="AB131" s="162">
        <v>1221.5099999999998</v>
      </c>
      <c r="AC131" s="162">
        <f t="shared" si="54"/>
        <v>458876.72</v>
      </c>
      <c r="AD131" s="200">
        <f t="shared" si="55"/>
        <v>266.01924999999994</v>
      </c>
      <c r="AE131" s="134">
        <f t="shared" si="55"/>
        <v>0</v>
      </c>
      <c r="AF131" s="134">
        <f t="shared" si="56"/>
        <v>0</v>
      </c>
      <c r="AG131" s="134">
        <f t="shared" si="57"/>
        <v>130.23150000000001</v>
      </c>
      <c r="AH131" s="134">
        <f t="shared" si="58"/>
        <v>0</v>
      </c>
      <c r="AI131" s="134">
        <f t="shared" si="59"/>
        <v>0</v>
      </c>
      <c r="AJ131" s="134">
        <f t="shared" si="60"/>
        <v>0</v>
      </c>
      <c r="AK131" s="134">
        <f t="shared" si="61"/>
        <v>95.302875</v>
      </c>
      <c r="AL131" s="134">
        <f t="shared" si="62"/>
        <v>73.818250000000006</v>
      </c>
      <c r="AM131" s="134">
        <f t="shared" si="63"/>
        <v>65.292875000000009</v>
      </c>
      <c r="AN131" s="134">
        <f t="shared" si="64"/>
        <v>0</v>
      </c>
      <c r="AO131" s="134">
        <f t="shared" si="65"/>
        <v>80.45474999999999</v>
      </c>
      <c r="AP131" s="134">
        <f t="shared" si="66"/>
        <v>159.01987500000001</v>
      </c>
      <c r="AQ131" s="134">
        <f t="shared" si="67"/>
        <v>169.32437499999997</v>
      </c>
      <c r="AR131" s="134">
        <f t="shared" si="68"/>
        <v>0</v>
      </c>
      <c r="AS131" s="134">
        <f t="shared" si="69"/>
        <v>43.290749999999996</v>
      </c>
      <c r="AT131" s="134">
        <f t="shared" si="70"/>
        <v>0</v>
      </c>
      <c r="AU131" s="134">
        <f t="shared" si="71"/>
        <v>0</v>
      </c>
      <c r="AV131" s="134">
        <f t="shared" si="72"/>
        <v>265.45175</v>
      </c>
      <c r="AW131" s="134">
        <f t="shared" si="73"/>
        <v>953.86137500000018</v>
      </c>
      <c r="AX131" s="134">
        <f t="shared" si="74"/>
        <v>3346.1912499999999</v>
      </c>
      <c r="AY131" s="134">
        <f t="shared" si="75"/>
        <v>0</v>
      </c>
      <c r="AZ131" s="134">
        <f t="shared" si="76"/>
        <v>72.431250000000006</v>
      </c>
      <c r="BA131" s="134">
        <f t="shared" si="77"/>
        <v>15.268874999999998</v>
      </c>
      <c r="BB131" s="2"/>
      <c r="BC131" s="134">
        <f t="shared" si="78"/>
        <v>33.978700983522785</v>
      </c>
      <c r="BD131" s="134">
        <f t="shared" si="79"/>
        <v>0</v>
      </c>
      <c r="BE131" s="134">
        <f t="shared" si="80"/>
        <v>0</v>
      </c>
      <c r="BF131" s="134">
        <f t="shared" si="81"/>
        <v>16.634499936134883</v>
      </c>
      <c r="BG131" s="134">
        <f t="shared" si="82"/>
        <v>0</v>
      </c>
      <c r="BH131" s="134">
        <f t="shared" si="83"/>
        <v>0</v>
      </c>
      <c r="BI131" s="134">
        <f t="shared" si="84"/>
        <v>0</v>
      </c>
      <c r="BJ131" s="134">
        <f t="shared" si="85"/>
        <v>12.173058500447054</v>
      </c>
      <c r="BK131" s="134">
        <f t="shared" si="86"/>
        <v>9.428822327244859</v>
      </c>
      <c r="BL131" s="134">
        <f t="shared" si="87"/>
        <v>8.3398741857197614</v>
      </c>
      <c r="BM131" s="134">
        <f t="shared" si="88"/>
        <v>0</v>
      </c>
      <c r="BN131" s="134">
        <f t="shared" si="89"/>
        <v>10.27650402350236</v>
      </c>
      <c r="BO131" s="134">
        <f t="shared" si="90"/>
        <v>20.311645804061818</v>
      </c>
      <c r="BP131" s="134">
        <f t="shared" si="91"/>
        <v>21.627841997700852</v>
      </c>
      <c r="BQ131" s="134">
        <f t="shared" si="92"/>
        <v>0</v>
      </c>
      <c r="BR131" s="134">
        <f t="shared" si="93"/>
        <v>5.5295376165538377</v>
      </c>
      <c r="BS131" s="134">
        <f t="shared" si="94"/>
        <v>0</v>
      </c>
      <c r="BT131" s="134">
        <f t="shared" si="95"/>
        <v>0</v>
      </c>
      <c r="BU131" s="134">
        <f t="shared" si="96"/>
        <v>33.906214075871752</v>
      </c>
      <c r="BV131" s="134">
        <f t="shared" si="97"/>
        <v>121.83693639034361</v>
      </c>
      <c r="BW131" s="134">
        <f t="shared" si="98"/>
        <v>427.40979052241659</v>
      </c>
      <c r="BX131" s="134">
        <f t="shared" si="99"/>
        <v>0</v>
      </c>
      <c r="BY131" s="134">
        <f t="shared" si="100"/>
        <v>9.2516604930387007</v>
      </c>
      <c r="BZ131" s="134">
        <f t="shared" si="101"/>
        <v>1.9502969727934596</v>
      </c>
      <c r="CA131" s="21" t="s">
        <v>917</v>
      </c>
      <c r="CB131" s="145">
        <v>36</v>
      </c>
    </row>
    <row r="132" spans="1:80" x14ac:dyDescent="0.25">
      <c r="A132" s="18" t="s">
        <v>170</v>
      </c>
      <c r="B132" s="21" t="s">
        <v>171</v>
      </c>
      <c r="C132" s="22">
        <f t="shared" si="102"/>
        <v>82</v>
      </c>
      <c r="D132" s="159">
        <f t="shared" si="103"/>
        <v>298.95</v>
      </c>
      <c r="E132" s="162">
        <v>25191.669999999991</v>
      </c>
      <c r="F132" s="162">
        <v>0</v>
      </c>
      <c r="G132" s="162">
        <v>0</v>
      </c>
      <c r="H132" s="162">
        <v>0</v>
      </c>
      <c r="I132" s="162">
        <v>0</v>
      </c>
      <c r="J132" s="162">
        <v>12208.309999999996</v>
      </c>
      <c r="K132" s="162">
        <v>0</v>
      </c>
      <c r="L132" s="162">
        <v>8839.6799999999985</v>
      </c>
      <c r="M132" s="162">
        <v>6.16</v>
      </c>
      <c r="N132" s="162">
        <v>0</v>
      </c>
      <c r="O132" s="162">
        <v>0</v>
      </c>
      <c r="P132" s="162">
        <v>7970.5599999999995</v>
      </c>
      <c r="Q132" s="162">
        <v>4844.26</v>
      </c>
      <c r="R132" s="162">
        <v>14473.760000000002</v>
      </c>
      <c r="S132" s="162">
        <v>0</v>
      </c>
      <c r="T132" s="162">
        <v>3067.06</v>
      </c>
      <c r="U132" s="162">
        <v>0</v>
      </c>
      <c r="V132" s="162">
        <v>0</v>
      </c>
      <c r="W132" s="162">
        <v>19571.340000000004</v>
      </c>
      <c r="X132" s="162">
        <v>60281.280000000013</v>
      </c>
      <c r="Y132" s="162">
        <v>215103.94000000003</v>
      </c>
      <c r="Z132" s="162">
        <v>0</v>
      </c>
      <c r="AA132" s="162">
        <v>4877</v>
      </c>
      <c r="AB132" s="162">
        <v>1226.1800000000003</v>
      </c>
      <c r="AC132" s="162">
        <f t="shared" si="54"/>
        <v>377661.2</v>
      </c>
      <c r="AD132" s="200">
        <f t="shared" si="55"/>
        <v>307.21548780487797</v>
      </c>
      <c r="AE132" s="134">
        <f t="shared" si="55"/>
        <v>0</v>
      </c>
      <c r="AF132" s="134">
        <f t="shared" si="56"/>
        <v>0</v>
      </c>
      <c r="AG132" s="134">
        <f t="shared" si="57"/>
        <v>0</v>
      </c>
      <c r="AH132" s="134">
        <f t="shared" si="58"/>
        <v>0</v>
      </c>
      <c r="AI132" s="134">
        <f t="shared" si="59"/>
        <v>148.88182926829262</v>
      </c>
      <c r="AJ132" s="134">
        <f t="shared" si="60"/>
        <v>0</v>
      </c>
      <c r="AK132" s="134">
        <f t="shared" si="61"/>
        <v>107.80097560975608</v>
      </c>
      <c r="AL132" s="134">
        <f t="shared" si="62"/>
        <v>7.5121951219512192E-2</v>
      </c>
      <c r="AM132" s="134">
        <f t="shared" si="63"/>
        <v>0</v>
      </c>
      <c r="AN132" s="134">
        <f t="shared" si="64"/>
        <v>0</v>
      </c>
      <c r="AO132" s="134">
        <f t="shared" si="65"/>
        <v>97.201951219512182</v>
      </c>
      <c r="AP132" s="134">
        <f t="shared" si="66"/>
        <v>59.076341463414636</v>
      </c>
      <c r="AQ132" s="134">
        <f t="shared" si="67"/>
        <v>176.50926829268295</v>
      </c>
      <c r="AR132" s="134">
        <f t="shared" si="68"/>
        <v>0</v>
      </c>
      <c r="AS132" s="134">
        <f t="shared" si="69"/>
        <v>37.40317073170732</v>
      </c>
      <c r="AT132" s="134">
        <f t="shared" si="70"/>
        <v>0</v>
      </c>
      <c r="AU132" s="134">
        <f t="shared" si="71"/>
        <v>0</v>
      </c>
      <c r="AV132" s="134">
        <f t="shared" si="72"/>
        <v>238.67487804878053</v>
      </c>
      <c r="AW132" s="134">
        <f t="shared" si="73"/>
        <v>735.13756097560997</v>
      </c>
      <c r="AX132" s="134">
        <f t="shared" si="74"/>
        <v>2623.2187804878054</v>
      </c>
      <c r="AY132" s="134">
        <f t="shared" si="75"/>
        <v>0</v>
      </c>
      <c r="AZ132" s="134">
        <f t="shared" si="76"/>
        <v>59.475609756097562</v>
      </c>
      <c r="BA132" s="134">
        <f t="shared" si="77"/>
        <v>14.953414634146345</v>
      </c>
      <c r="BB132" s="2"/>
      <c r="BC132" s="134">
        <f t="shared" si="78"/>
        <v>84.267168422813157</v>
      </c>
      <c r="BD132" s="134">
        <f t="shared" si="79"/>
        <v>0</v>
      </c>
      <c r="BE132" s="134">
        <f t="shared" si="80"/>
        <v>0</v>
      </c>
      <c r="BF132" s="134">
        <f t="shared" si="81"/>
        <v>0</v>
      </c>
      <c r="BG132" s="134">
        <f t="shared" si="82"/>
        <v>0</v>
      </c>
      <c r="BH132" s="134">
        <f t="shared" si="83"/>
        <v>40.837297206890774</v>
      </c>
      <c r="BI132" s="134">
        <f t="shared" si="84"/>
        <v>0</v>
      </c>
      <c r="BJ132" s="134">
        <f t="shared" si="85"/>
        <v>29.569091821374808</v>
      </c>
      <c r="BK132" s="134">
        <f t="shared" si="86"/>
        <v>2.0605452416792108E-2</v>
      </c>
      <c r="BL132" s="134">
        <f t="shared" si="87"/>
        <v>0</v>
      </c>
      <c r="BM132" s="134">
        <f t="shared" si="88"/>
        <v>0</v>
      </c>
      <c r="BN132" s="134">
        <f t="shared" si="89"/>
        <v>26.661849807660143</v>
      </c>
      <c r="BO132" s="134">
        <f t="shared" si="90"/>
        <v>16.204248202040475</v>
      </c>
      <c r="BP132" s="134">
        <f t="shared" si="91"/>
        <v>48.415320287673531</v>
      </c>
      <c r="BQ132" s="134">
        <f t="shared" si="92"/>
        <v>0</v>
      </c>
      <c r="BR132" s="134">
        <f t="shared" si="93"/>
        <v>10.259441378156883</v>
      </c>
      <c r="BS132" s="134">
        <f t="shared" si="94"/>
        <v>0</v>
      </c>
      <c r="BT132" s="134">
        <f t="shared" si="95"/>
        <v>0</v>
      </c>
      <c r="BU132" s="134">
        <f t="shared" si="96"/>
        <v>65.466934269944815</v>
      </c>
      <c r="BV132" s="134">
        <f t="shared" si="97"/>
        <v>201.64335173105877</v>
      </c>
      <c r="BW132" s="134">
        <f t="shared" si="98"/>
        <v>719.53149356079621</v>
      </c>
      <c r="BX132" s="134">
        <f t="shared" si="99"/>
        <v>0</v>
      </c>
      <c r="BY132" s="134">
        <f t="shared" si="100"/>
        <v>16.313764843619335</v>
      </c>
      <c r="BZ132" s="134">
        <f t="shared" si="101"/>
        <v>4.1016223448737259</v>
      </c>
      <c r="CA132" s="21" t="s">
        <v>859</v>
      </c>
      <c r="CB132" s="145">
        <v>37</v>
      </c>
    </row>
    <row r="133" spans="1:80" x14ac:dyDescent="0.25">
      <c r="A133" s="18" t="s">
        <v>172</v>
      </c>
      <c r="B133" s="21" t="s">
        <v>173</v>
      </c>
      <c r="C133" s="22">
        <f t="shared" si="102"/>
        <v>203</v>
      </c>
      <c r="D133" s="159">
        <f t="shared" si="103"/>
        <v>1154.3900000000001</v>
      </c>
      <c r="E133" s="162">
        <v>49517.63</v>
      </c>
      <c r="F133" s="162">
        <v>0</v>
      </c>
      <c r="G133" s="162">
        <v>0</v>
      </c>
      <c r="H133" s="162">
        <v>16614.919999999998</v>
      </c>
      <c r="I133" s="162">
        <v>147.02000000000001</v>
      </c>
      <c r="J133" s="162">
        <v>22856.1</v>
      </c>
      <c r="K133" s="162">
        <v>0</v>
      </c>
      <c r="L133" s="162">
        <v>11319.41</v>
      </c>
      <c r="M133" s="162">
        <v>25178.359999999997</v>
      </c>
      <c r="N133" s="162">
        <v>19254.740000000002</v>
      </c>
      <c r="O133" s="162">
        <v>0</v>
      </c>
      <c r="P133" s="162">
        <v>29365.130000000008</v>
      </c>
      <c r="Q133" s="162">
        <v>17318.53</v>
      </c>
      <c r="R133" s="162">
        <v>37122.530000000006</v>
      </c>
      <c r="S133" s="162">
        <v>0</v>
      </c>
      <c r="T133" s="162">
        <v>8074.95</v>
      </c>
      <c r="U133" s="162">
        <v>0</v>
      </c>
      <c r="V133" s="162">
        <v>0</v>
      </c>
      <c r="W133" s="162">
        <v>36028.790000000015</v>
      </c>
      <c r="X133" s="162">
        <v>198504.93000000002</v>
      </c>
      <c r="Y133" s="162">
        <v>514633.05</v>
      </c>
      <c r="Z133" s="162">
        <v>0</v>
      </c>
      <c r="AA133" s="162">
        <v>24478.089999999997</v>
      </c>
      <c r="AB133" s="162">
        <v>11154.779999999999</v>
      </c>
      <c r="AC133" s="162">
        <f t="shared" ref="AC133:AC196" si="104">SUM(E133:AB133)</f>
        <v>1021568.9600000001</v>
      </c>
      <c r="AD133" s="200">
        <f t="shared" ref="AD133:AD196" si="105">E133/$C133</f>
        <v>243.92921182266008</v>
      </c>
      <c r="AE133" s="134">
        <f t="shared" ref="AE133:AE196" si="106">F133/$C133</f>
        <v>0</v>
      </c>
      <c r="AF133" s="134">
        <f t="shared" ref="AF133:AF196" si="107">G133/$C133</f>
        <v>0</v>
      </c>
      <c r="AG133" s="134">
        <f t="shared" ref="AG133:AG196" si="108">H133/$C133</f>
        <v>81.846896551724129</v>
      </c>
      <c r="AH133" s="134">
        <f t="shared" ref="AH133:AH196" si="109">I133/$C133</f>
        <v>0.7242364532019705</v>
      </c>
      <c r="AI133" s="134">
        <f t="shared" ref="AI133:AI196" si="110">J133/$C133</f>
        <v>112.59162561576353</v>
      </c>
      <c r="AJ133" s="134">
        <f t="shared" ref="AJ133:AJ196" si="111">K133/$C133</f>
        <v>0</v>
      </c>
      <c r="AK133" s="134">
        <f t="shared" ref="AK133:AK196" si="112">L133/$C133</f>
        <v>55.760640394088668</v>
      </c>
      <c r="AL133" s="134">
        <f t="shared" ref="AL133:AL196" si="113">M133/$C133</f>
        <v>124.03133004926107</v>
      </c>
      <c r="AM133" s="134">
        <f t="shared" ref="AM133:AM196" si="114">N133/$C133</f>
        <v>94.850935960591144</v>
      </c>
      <c r="AN133" s="134">
        <f t="shared" ref="AN133:AN196" si="115">O133/$C133</f>
        <v>0</v>
      </c>
      <c r="AO133" s="134">
        <f t="shared" ref="AO133:AO196" si="116">P133/$C133</f>
        <v>144.6558128078818</v>
      </c>
      <c r="AP133" s="134">
        <f t="shared" ref="AP133:AP196" si="117">Q133/$C133</f>
        <v>85.312955665024631</v>
      </c>
      <c r="AQ133" s="134">
        <f t="shared" ref="AQ133:AQ196" si="118">R133/$C133</f>
        <v>182.86960591133007</v>
      </c>
      <c r="AR133" s="134">
        <f t="shared" ref="AR133:AR196" si="119">S133/$C133</f>
        <v>0</v>
      </c>
      <c r="AS133" s="134">
        <f t="shared" ref="AS133:AS196" si="120">T133/$C133</f>
        <v>39.778078817733991</v>
      </c>
      <c r="AT133" s="134">
        <f t="shared" ref="AT133:AT196" si="121">U133/$C133</f>
        <v>0</v>
      </c>
      <c r="AU133" s="134">
        <f t="shared" ref="AU133:AU196" si="122">V133/$C133</f>
        <v>0</v>
      </c>
      <c r="AV133" s="134">
        <f t="shared" ref="AV133:AV196" si="123">W133/$C133</f>
        <v>177.48172413793111</v>
      </c>
      <c r="AW133" s="134">
        <f t="shared" ref="AW133:AW196" si="124">X133/$C133</f>
        <v>977.85679802955678</v>
      </c>
      <c r="AX133" s="134">
        <f t="shared" ref="AX133:AX196" si="125">Y133/$C133</f>
        <v>2535.1381773399016</v>
      </c>
      <c r="AY133" s="134">
        <f t="shared" ref="AY133:AY196" si="126">Z133/$C133</f>
        <v>0</v>
      </c>
      <c r="AZ133" s="134">
        <f t="shared" ref="AZ133:AZ196" si="127">AA133/$C133</f>
        <v>120.58172413793102</v>
      </c>
      <c r="BA133" s="134">
        <f t="shared" ref="BA133:BA196" si="128">AB133/$C133</f>
        <v>54.949655172413784</v>
      </c>
      <c r="BB133" s="2"/>
      <c r="BC133" s="134">
        <f t="shared" ref="BC133:BC196" si="129">E133/$D133</f>
        <v>42.895061461031361</v>
      </c>
      <c r="BD133" s="134">
        <f t="shared" ref="BD133:BD196" si="130">F133/$D133</f>
        <v>0</v>
      </c>
      <c r="BE133" s="134">
        <f t="shared" ref="BE133:BE196" si="131">G133/$D133</f>
        <v>0</v>
      </c>
      <c r="BF133" s="134">
        <f t="shared" ref="BF133:BF196" si="132">H133/$D133</f>
        <v>14.39281352056064</v>
      </c>
      <c r="BG133" s="134">
        <f t="shared" ref="BG133:BG196" si="133">I133/$D133</f>
        <v>0.12735730558996525</v>
      </c>
      <c r="BH133" s="134">
        <f t="shared" ref="BH133:BH196" si="134">J133/$D133</f>
        <v>19.799287935619674</v>
      </c>
      <c r="BI133" s="134">
        <f t="shared" ref="BI133:BI196" si="135">K133/$D133</f>
        <v>0</v>
      </c>
      <c r="BJ133" s="134">
        <f t="shared" ref="BJ133:BJ196" si="136">L133/$D133</f>
        <v>9.8055336584689741</v>
      </c>
      <c r="BK133" s="134">
        <f t="shared" ref="BK133:BK196" si="137">M133/$D133</f>
        <v>21.810965098450261</v>
      </c>
      <c r="BL133" s="134">
        <f t="shared" ref="BL133:BL196" si="138">N133/$D133</f>
        <v>16.679579691438768</v>
      </c>
      <c r="BM133" s="134">
        <f t="shared" ref="BM133:BM196" si="139">O133/$D133</f>
        <v>0</v>
      </c>
      <c r="BN133" s="134">
        <f t="shared" ref="BN133:BN196" si="140">P133/$D133</f>
        <v>25.437789655142549</v>
      </c>
      <c r="BO133" s="134">
        <f t="shared" ref="BO133:BO196" si="141">Q133/$D133</f>
        <v>15.002321572432191</v>
      </c>
      <c r="BP133" s="134">
        <f t="shared" ref="BP133:BP196" si="142">R133/$D133</f>
        <v>32.157702336298826</v>
      </c>
      <c r="BQ133" s="134">
        <f t="shared" ref="BQ133:BQ196" si="143">S133/$D133</f>
        <v>0</v>
      </c>
      <c r="BR133" s="134">
        <f t="shared" ref="BR133:BR196" si="144">T133/$D133</f>
        <v>6.9949930266201186</v>
      </c>
      <c r="BS133" s="134">
        <f t="shared" ref="BS133:BS196" si="145">U133/$D133</f>
        <v>0</v>
      </c>
      <c r="BT133" s="134">
        <f t="shared" ref="BT133:BT196" si="146">V133/$D133</f>
        <v>0</v>
      </c>
      <c r="BU133" s="134">
        <f t="shared" ref="BU133:BU196" si="147">W133/$D133</f>
        <v>31.210240906452768</v>
      </c>
      <c r="BV133" s="134">
        <f t="shared" ref="BV133:BV196" si="148">X133/$D133</f>
        <v>171.9565571427334</v>
      </c>
      <c r="BW133" s="134">
        <f t="shared" ref="BW133:BW196" si="149">Y133/$D133</f>
        <v>445.80518715512085</v>
      </c>
      <c r="BX133" s="134">
        <f t="shared" ref="BX133:BX196" si="150">Z133/$D133</f>
        <v>0</v>
      </c>
      <c r="BY133" s="134">
        <f t="shared" ref="BY133:BY196" si="151">AA133/$D133</f>
        <v>21.204350349535247</v>
      </c>
      <c r="BZ133" s="134">
        <f t="shared" ref="BZ133:BZ196" si="152">AB133/$D133</f>
        <v>9.662921542979408</v>
      </c>
      <c r="CA133" s="21" t="s">
        <v>860</v>
      </c>
      <c r="CB133" s="145">
        <v>39</v>
      </c>
    </row>
    <row r="134" spans="1:80" x14ac:dyDescent="0.25">
      <c r="A134" s="18" t="s">
        <v>174</v>
      </c>
      <c r="B134" s="21" t="s">
        <v>175</v>
      </c>
      <c r="C134" s="22">
        <f t="shared" si="102"/>
        <v>85</v>
      </c>
      <c r="D134" s="159">
        <f t="shared" si="103"/>
        <v>538.43000000000006</v>
      </c>
      <c r="E134" s="162">
        <v>29039.140000000007</v>
      </c>
      <c r="F134" s="162">
        <v>0</v>
      </c>
      <c r="G134" s="162">
        <v>0</v>
      </c>
      <c r="H134" s="162">
        <v>8267.4600000000028</v>
      </c>
      <c r="I134" s="162">
        <v>0</v>
      </c>
      <c r="J134" s="162">
        <v>6877.9500000000007</v>
      </c>
      <c r="K134" s="162">
        <v>0</v>
      </c>
      <c r="L134" s="162">
        <v>6769.9000000000005</v>
      </c>
      <c r="M134" s="162">
        <v>0</v>
      </c>
      <c r="N134" s="162">
        <v>7886.6799999999994</v>
      </c>
      <c r="O134" s="162">
        <v>0</v>
      </c>
      <c r="P134" s="162">
        <v>3250.9500000000003</v>
      </c>
      <c r="Q134" s="162">
        <v>5941.77</v>
      </c>
      <c r="R134" s="162">
        <v>15785.62999999999</v>
      </c>
      <c r="S134" s="162">
        <v>0</v>
      </c>
      <c r="T134" s="162">
        <v>2049.14</v>
      </c>
      <c r="U134" s="162">
        <v>0</v>
      </c>
      <c r="V134" s="162">
        <v>0</v>
      </c>
      <c r="W134" s="162">
        <v>1562.5400000000004</v>
      </c>
      <c r="X134" s="162">
        <v>120345.39000000003</v>
      </c>
      <c r="Y134" s="162">
        <v>257595.7600000001</v>
      </c>
      <c r="Z134" s="162">
        <v>0</v>
      </c>
      <c r="AA134" s="162">
        <v>1695</v>
      </c>
      <c r="AB134" s="162">
        <v>4301.42</v>
      </c>
      <c r="AC134" s="162">
        <f t="shared" si="104"/>
        <v>471368.7300000001</v>
      </c>
      <c r="AD134" s="200">
        <f t="shared" si="105"/>
        <v>341.63694117647066</v>
      </c>
      <c r="AE134" s="134">
        <f t="shared" si="106"/>
        <v>0</v>
      </c>
      <c r="AF134" s="134">
        <f t="shared" si="107"/>
        <v>0</v>
      </c>
      <c r="AG134" s="134">
        <f t="shared" si="108"/>
        <v>97.264235294117682</v>
      </c>
      <c r="AH134" s="134">
        <f t="shared" si="109"/>
        <v>0</v>
      </c>
      <c r="AI134" s="134">
        <f t="shared" si="110"/>
        <v>80.917058823529416</v>
      </c>
      <c r="AJ134" s="134">
        <f t="shared" si="111"/>
        <v>0</v>
      </c>
      <c r="AK134" s="134">
        <f t="shared" si="112"/>
        <v>79.645882352941186</v>
      </c>
      <c r="AL134" s="134">
        <f t="shared" si="113"/>
        <v>0</v>
      </c>
      <c r="AM134" s="134">
        <f t="shared" si="114"/>
        <v>92.78447058823528</v>
      </c>
      <c r="AN134" s="134">
        <f t="shared" si="115"/>
        <v>0</v>
      </c>
      <c r="AO134" s="134">
        <f t="shared" si="116"/>
        <v>38.246470588235297</v>
      </c>
      <c r="AP134" s="134">
        <f t="shared" si="117"/>
        <v>69.903176470588235</v>
      </c>
      <c r="AQ134" s="134">
        <f t="shared" si="118"/>
        <v>185.71329411764694</v>
      </c>
      <c r="AR134" s="134">
        <f t="shared" si="119"/>
        <v>0</v>
      </c>
      <c r="AS134" s="134">
        <f t="shared" si="120"/>
        <v>24.107529411764705</v>
      </c>
      <c r="AT134" s="134">
        <f t="shared" si="121"/>
        <v>0</v>
      </c>
      <c r="AU134" s="134">
        <f t="shared" si="122"/>
        <v>0</v>
      </c>
      <c r="AV134" s="134">
        <f t="shared" si="123"/>
        <v>18.38282352941177</v>
      </c>
      <c r="AW134" s="134">
        <f t="shared" si="124"/>
        <v>1415.8281176470591</v>
      </c>
      <c r="AX134" s="134">
        <f t="shared" si="125"/>
        <v>3030.5383529411774</v>
      </c>
      <c r="AY134" s="134">
        <f t="shared" si="126"/>
        <v>0</v>
      </c>
      <c r="AZ134" s="134">
        <f t="shared" si="127"/>
        <v>19.941176470588236</v>
      </c>
      <c r="BA134" s="134">
        <f t="shared" si="128"/>
        <v>50.604941176470589</v>
      </c>
      <c r="BB134" s="2"/>
      <c r="BC134" s="134">
        <f t="shared" si="129"/>
        <v>53.932990360863997</v>
      </c>
      <c r="BD134" s="134">
        <f t="shared" si="130"/>
        <v>0</v>
      </c>
      <c r="BE134" s="134">
        <f t="shared" si="131"/>
        <v>0</v>
      </c>
      <c r="BF134" s="134">
        <f t="shared" si="132"/>
        <v>15.354753635570086</v>
      </c>
      <c r="BG134" s="134">
        <f t="shared" si="133"/>
        <v>0</v>
      </c>
      <c r="BH134" s="134">
        <f t="shared" si="134"/>
        <v>12.77408391062905</v>
      </c>
      <c r="BI134" s="134">
        <f t="shared" si="135"/>
        <v>0</v>
      </c>
      <c r="BJ134" s="134">
        <f t="shared" si="136"/>
        <v>12.573407871032446</v>
      </c>
      <c r="BK134" s="134">
        <f t="shared" si="137"/>
        <v>0</v>
      </c>
      <c r="BL134" s="134">
        <f t="shared" si="138"/>
        <v>14.647549356462305</v>
      </c>
      <c r="BM134" s="134">
        <f t="shared" si="139"/>
        <v>0</v>
      </c>
      <c r="BN134" s="134">
        <f t="shared" si="140"/>
        <v>6.0378322158869304</v>
      </c>
      <c r="BO134" s="134">
        <f t="shared" si="141"/>
        <v>11.035362071207027</v>
      </c>
      <c r="BP134" s="134">
        <f t="shared" si="142"/>
        <v>29.317887190535423</v>
      </c>
      <c r="BQ134" s="134">
        <f t="shared" si="143"/>
        <v>0</v>
      </c>
      <c r="BR134" s="134">
        <f t="shared" si="144"/>
        <v>3.8057686235908097</v>
      </c>
      <c r="BS134" s="134">
        <f t="shared" si="145"/>
        <v>0</v>
      </c>
      <c r="BT134" s="134">
        <f t="shared" si="146"/>
        <v>0</v>
      </c>
      <c r="BU134" s="134">
        <f t="shared" si="147"/>
        <v>2.9020299760414541</v>
      </c>
      <c r="BV134" s="134">
        <f t="shared" si="148"/>
        <v>223.51167282655129</v>
      </c>
      <c r="BW134" s="134">
        <f t="shared" si="149"/>
        <v>478.42014746578025</v>
      </c>
      <c r="BX134" s="134">
        <f t="shared" si="150"/>
        <v>0</v>
      </c>
      <c r="BY134" s="134">
        <f t="shared" si="151"/>
        <v>3.1480415281466483</v>
      </c>
      <c r="BZ134" s="134">
        <f t="shared" si="152"/>
        <v>7.9888193451330709</v>
      </c>
      <c r="CA134" s="21" t="s">
        <v>861</v>
      </c>
      <c r="CB134" s="145">
        <v>41</v>
      </c>
    </row>
    <row r="135" spans="1:80" x14ac:dyDescent="0.25">
      <c r="A135" s="18" t="s">
        <v>176</v>
      </c>
      <c r="B135" s="21" t="s">
        <v>177</v>
      </c>
      <c r="C135" s="22">
        <f t="shared" si="102"/>
        <v>86</v>
      </c>
      <c r="D135" s="159">
        <f t="shared" si="103"/>
        <v>506.24</v>
      </c>
      <c r="E135" s="162">
        <v>30327.889999999992</v>
      </c>
      <c r="F135" s="162">
        <v>0</v>
      </c>
      <c r="G135" s="162">
        <v>0</v>
      </c>
      <c r="H135" s="162">
        <v>7348.5200000000013</v>
      </c>
      <c r="I135" s="162">
        <v>0</v>
      </c>
      <c r="J135" s="162">
        <v>5977.8400000000011</v>
      </c>
      <c r="K135" s="162">
        <v>0</v>
      </c>
      <c r="L135" s="162">
        <v>10094.410000000002</v>
      </c>
      <c r="M135" s="162">
        <v>0</v>
      </c>
      <c r="N135" s="162">
        <v>8453.9800000000014</v>
      </c>
      <c r="O135" s="162">
        <v>0</v>
      </c>
      <c r="P135" s="162">
        <v>7119.670000000001</v>
      </c>
      <c r="Q135" s="162">
        <v>4691.82</v>
      </c>
      <c r="R135" s="162">
        <v>13401.800000000005</v>
      </c>
      <c r="S135" s="162">
        <v>0</v>
      </c>
      <c r="T135" s="162">
        <v>2589.7600000000002</v>
      </c>
      <c r="U135" s="162">
        <v>0</v>
      </c>
      <c r="V135" s="162">
        <v>0</v>
      </c>
      <c r="W135" s="162">
        <v>25234.199999999997</v>
      </c>
      <c r="X135" s="162">
        <v>172404.40999999995</v>
      </c>
      <c r="Y135" s="162">
        <v>213189.51</v>
      </c>
      <c r="Z135" s="162">
        <v>0</v>
      </c>
      <c r="AA135" s="162">
        <v>1880</v>
      </c>
      <c r="AB135" s="162">
        <v>2765.1</v>
      </c>
      <c r="AC135" s="162">
        <f t="shared" si="104"/>
        <v>505478.90999999992</v>
      </c>
      <c r="AD135" s="200">
        <f t="shared" si="105"/>
        <v>352.64988372093012</v>
      </c>
      <c r="AE135" s="134">
        <f t="shared" si="106"/>
        <v>0</v>
      </c>
      <c r="AF135" s="134">
        <f t="shared" si="107"/>
        <v>0</v>
      </c>
      <c r="AG135" s="134">
        <f t="shared" si="108"/>
        <v>85.447906976744207</v>
      </c>
      <c r="AH135" s="134">
        <f t="shared" si="109"/>
        <v>0</v>
      </c>
      <c r="AI135" s="134">
        <f t="shared" si="110"/>
        <v>69.509767441860475</v>
      </c>
      <c r="AJ135" s="134">
        <f t="shared" si="111"/>
        <v>0</v>
      </c>
      <c r="AK135" s="134">
        <f t="shared" si="112"/>
        <v>117.37686046511629</v>
      </c>
      <c r="AL135" s="134">
        <f t="shared" si="113"/>
        <v>0</v>
      </c>
      <c r="AM135" s="134">
        <f t="shared" si="114"/>
        <v>98.302093023255836</v>
      </c>
      <c r="AN135" s="134">
        <f t="shared" si="115"/>
        <v>0</v>
      </c>
      <c r="AO135" s="134">
        <f t="shared" si="116"/>
        <v>82.786860465116291</v>
      </c>
      <c r="AP135" s="134">
        <f t="shared" si="117"/>
        <v>54.556046511627905</v>
      </c>
      <c r="AQ135" s="134">
        <f t="shared" si="118"/>
        <v>155.83488372093029</v>
      </c>
      <c r="AR135" s="134">
        <f t="shared" si="119"/>
        <v>0</v>
      </c>
      <c r="AS135" s="134">
        <f t="shared" si="120"/>
        <v>30.113488372093027</v>
      </c>
      <c r="AT135" s="134">
        <f t="shared" si="121"/>
        <v>0</v>
      </c>
      <c r="AU135" s="134">
        <f t="shared" si="122"/>
        <v>0</v>
      </c>
      <c r="AV135" s="134">
        <f t="shared" si="123"/>
        <v>293.42093023255808</v>
      </c>
      <c r="AW135" s="134">
        <f t="shared" si="124"/>
        <v>2004.7024418604644</v>
      </c>
      <c r="AX135" s="134">
        <f t="shared" si="125"/>
        <v>2478.9477906976745</v>
      </c>
      <c r="AY135" s="134">
        <f t="shared" si="126"/>
        <v>0</v>
      </c>
      <c r="AZ135" s="134">
        <f t="shared" si="127"/>
        <v>21.86046511627907</v>
      </c>
      <c r="BA135" s="134">
        <f t="shared" si="128"/>
        <v>32.152325581395345</v>
      </c>
      <c r="BB135" s="2"/>
      <c r="BC135" s="134">
        <f t="shared" si="129"/>
        <v>59.908126580278115</v>
      </c>
      <c r="BD135" s="134">
        <f t="shared" si="130"/>
        <v>0</v>
      </c>
      <c r="BE135" s="134">
        <f t="shared" si="131"/>
        <v>0</v>
      </c>
      <c r="BF135" s="134">
        <f t="shared" si="132"/>
        <v>14.515881795195957</v>
      </c>
      <c r="BG135" s="134">
        <f t="shared" si="133"/>
        <v>0</v>
      </c>
      <c r="BH135" s="134">
        <f t="shared" si="134"/>
        <v>11.808312262958282</v>
      </c>
      <c r="BI135" s="134">
        <f t="shared" si="135"/>
        <v>0</v>
      </c>
      <c r="BJ135" s="134">
        <f t="shared" si="136"/>
        <v>19.939969184576487</v>
      </c>
      <c r="BK135" s="134">
        <f t="shared" si="137"/>
        <v>0</v>
      </c>
      <c r="BL135" s="134">
        <f t="shared" si="138"/>
        <v>16.699549620733251</v>
      </c>
      <c r="BM135" s="134">
        <f t="shared" si="139"/>
        <v>0</v>
      </c>
      <c r="BN135" s="134">
        <f t="shared" si="140"/>
        <v>14.063823482932998</v>
      </c>
      <c r="BO135" s="134">
        <f t="shared" si="141"/>
        <v>9.2679756637168129</v>
      </c>
      <c r="BP135" s="134">
        <f t="shared" si="142"/>
        <v>26.473214285714295</v>
      </c>
      <c r="BQ135" s="134">
        <f t="shared" si="143"/>
        <v>0</v>
      </c>
      <c r="BR135" s="134">
        <f t="shared" si="144"/>
        <v>5.1156763590391909</v>
      </c>
      <c r="BS135" s="134">
        <f t="shared" si="145"/>
        <v>0</v>
      </c>
      <c r="BT135" s="134">
        <f t="shared" si="146"/>
        <v>0</v>
      </c>
      <c r="BU135" s="134">
        <f t="shared" si="147"/>
        <v>49.846317951959541</v>
      </c>
      <c r="BV135" s="134">
        <f t="shared" si="148"/>
        <v>340.55864807206058</v>
      </c>
      <c r="BW135" s="134">
        <f t="shared" si="149"/>
        <v>421.12339996839444</v>
      </c>
      <c r="BX135" s="134">
        <f t="shared" si="150"/>
        <v>0</v>
      </c>
      <c r="BY135" s="134">
        <f t="shared" si="151"/>
        <v>3.7136536030341341</v>
      </c>
      <c r="BZ135" s="134">
        <f t="shared" si="152"/>
        <v>5.4620338179519594</v>
      </c>
      <c r="CA135" s="21" t="s">
        <v>920</v>
      </c>
      <c r="CB135" s="145">
        <v>42</v>
      </c>
    </row>
    <row r="136" spans="1:80" x14ac:dyDescent="0.25">
      <c r="A136" s="18" t="s">
        <v>178</v>
      </c>
      <c r="B136" s="21" t="s">
        <v>179</v>
      </c>
      <c r="C136" s="22">
        <f t="shared" si="102"/>
        <v>209</v>
      </c>
      <c r="D136" s="159">
        <f t="shared" si="103"/>
        <v>897.51</v>
      </c>
      <c r="E136" s="162">
        <v>43707.61</v>
      </c>
      <c r="F136" s="162">
        <v>0</v>
      </c>
      <c r="G136" s="162">
        <v>0</v>
      </c>
      <c r="H136" s="162">
        <v>0</v>
      </c>
      <c r="I136" s="162">
        <v>0</v>
      </c>
      <c r="J136" s="162">
        <v>0</v>
      </c>
      <c r="K136" s="162">
        <v>0</v>
      </c>
      <c r="L136" s="162">
        <v>11517.68</v>
      </c>
      <c r="M136" s="162">
        <v>0</v>
      </c>
      <c r="N136" s="162">
        <v>6769.7699999999995</v>
      </c>
      <c r="O136" s="162">
        <v>0</v>
      </c>
      <c r="P136" s="162">
        <v>14096.140000000005</v>
      </c>
      <c r="Q136" s="162">
        <v>17376.09</v>
      </c>
      <c r="R136" s="162">
        <v>11813.86</v>
      </c>
      <c r="S136" s="162">
        <v>0</v>
      </c>
      <c r="T136" s="162">
        <v>6271.119999999999</v>
      </c>
      <c r="U136" s="162">
        <v>0</v>
      </c>
      <c r="V136" s="162">
        <v>0</v>
      </c>
      <c r="W136" s="162">
        <v>27083.559999999983</v>
      </c>
      <c r="X136" s="162">
        <v>229759.72</v>
      </c>
      <c r="Y136" s="162">
        <v>549780.02</v>
      </c>
      <c r="Z136" s="162">
        <v>0</v>
      </c>
      <c r="AA136" s="162">
        <v>2428.5</v>
      </c>
      <c r="AB136" s="162">
        <v>2111.3299999999995</v>
      </c>
      <c r="AC136" s="162">
        <f t="shared" si="104"/>
        <v>922715.39999999991</v>
      </c>
      <c r="AD136" s="200">
        <f t="shared" si="105"/>
        <v>209.1273205741627</v>
      </c>
      <c r="AE136" s="134">
        <f t="shared" si="106"/>
        <v>0</v>
      </c>
      <c r="AF136" s="134">
        <f t="shared" si="107"/>
        <v>0</v>
      </c>
      <c r="AG136" s="134">
        <f t="shared" si="108"/>
        <v>0</v>
      </c>
      <c r="AH136" s="134">
        <f t="shared" si="109"/>
        <v>0</v>
      </c>
      <c r="AI136" s="134">
        <f t="shared" si="110"/>
        <v>0</v>
      </c>
      <c r="AJ136" s="134">
        <f t="shared" si="111"/>
        <v>0</v>
      </c>
      <c r="AK136" s="134">
        <f t="shared" si="112"/>
        <v>55.108516746411482</v>
      </c>
      <c r="AL136" s="134">
        <f t="shared" si="113"/>
        <v>0</v>
      </c>
      <c r="AM136" s="134">
        <f t="shared" si="114"/>
        <v>32.391244019138753</v>
      </c>
      <c r="AN136" s="134">
        <f t="shared" si="115"/>
        <v>0</v>
      </c>
      <c r="AO136" s="134">
        <f t="shared" si="116"/>
        <v>67.445645933014376</v>
      </c>
      <c r="AP136" s="134">
        <f t="shared" si="117"/>
        <v>83.139186602870808</v>
      </c>
      <c r="AQ136" s="134">
        <f t="shared" si="118"/>
        <v>56.52564593301436</v>
      </c>
      <c r="AR136" s="134">
        <f t="shared" si="119"/>
        <v>0</v>
      </c>
      <c r="AS136" s="134">
        <f t="shared" si="120"/>
        <v>30.005358851674636</v>
      </c>
      <c r="AT136" s="134">
        <f t="shared" si="121"/>
        <v>0</v>
      </c>
      <c r="AU136" s="134">
        <f t="shared" si="122"/>
        <v>0</v>
      </c>
      <c r="AV136" s="134">
        <f t="shared" si="123"/>
        <v>129.5864114832535</v>
      </c>
      <c r="AW136" s="134">
        <f t="shared" si="124"/>
        <v>1099.3288038277512</v>
      </c>
      <c r="AX136" s="134">
        <f t="shared" si="125"/>
        <v>2630.5264114832535</v>
      </c>
      <c r="AY136" s="134">
        <f t="shared" si="126"/>
        <v>0</v>
      </c>
      <c r="AZ136" s="134">
        <f t="shared" si="127"/>
        <v>11.619617224880383</v>
      </c>
      <c r="BA136" s="134">
        <f t="shared" si="128"/>
        <v>10.10205741626794</v>
      </c>
      <c r="BB136" s="2"/>
      <c r="BC136" s="134">
        <f t="shared" si="129"/>
        <v>48.698744303684641</v>
      </c>
      <c r="BD136" s="134">
        <f t="shared" si="130"/>
        <v>0</v>
      </c>
      <c r="BE136" s="134">
        <f t="shared" si="131"/>
        <v>0</v>
      </c>
      <c r="BF136" s="134">
        <f t="shared" si="132"/>
        <v>0</v>
      </c>
      <c r="BG136" s="134">
        <f t="shared" si="133"/>
        <v>0</v>
      </c>
      <c r="BH136" s="134">
        <f t="shared" si="134"/>
        <v>0</v>
      </c>
      <c r="BI136" s="134">
        <f t="shared" si="135"/>
        <v>0</v>
      </c>
      <c r="BJ136" s="134">
        <f t="shared" si="136"/>
        <v>12.832926652627826</v>
      </c>
      <c r="BK136" s="134">
        <f t="shared" si="137"/>
        <v>0</v>
      </c>
      <c r="BL136" s="134">
        <f t="shared" si="138"/>
        <v>7.5428351773239291</v>
      </c>
      <c r="BM136" s="134">
        <f t="shared" si="139"/>
        <v>0</v>
      </c>
      <c r="BN136" s="134">
        <f t="shared" si="140"/>
        <v>15.705830575703898</v>
      </c>
      <c r="BO136" s="134">
        <f t="shared" si="141"/>
        <v>19.360330247016748</v>
      </c>
      <c r="BP136" s="134">
        <f t="shared" si="142"/>
        <v>13.16292854675714</v>
      </c>
      <c r="BQ136" s="134">
        <f t="shared" si="143"/>
        <v>0</v>
      </c>
      <c r="BR136" s="134">
        <f t="shared" si="144"/>
        <v>6.9872424819779155</v>
      </c>
      <c r="BS136" s="134">
        <f t="shared" si="145"/>
        <v>0</v>
      </c>
      <c r="BT136" s="134">
        <f t="shared" si="146"/>
        <v>0</v>
      </c>
      <c r="BU136" s="134">
        <f t="shared" si="147"/>
        <v>30.176332297133161</v>
      </c>
      <c r="BV136" s="134">
        <f t="shared" si="148"/>
        <v>255.99683568985304</v>
      </c>
      <c r="BW136" s="134">
        <f t="shared" si="149"/>
        <v>612.56144221234308</v>
      </c>
      <c r="BX136" s="134">
        <f t="shared" si="150"/>
        <v>0</v>
      </c>
      <c r="BY136" s="134">
        <f t="shared" si="151"/>
        <v>2.7058194337667549</v>
      </c>
      <c r="BZ136" s="134">
        <f t="shared" si="152"/>
        <v>2.3524306135864776</v>
      </c>
      <c r="CA136" s="21" t="s">
        <v>862</v>
      </c>
      <c r="CB136" s="145">
        <v>43</v>
      </c>
    </row>
    <row r="137" spans="1:80" x14ac:dyDescent="0.25">
      <c r="A137" s="18" t="s">
        <v>180</v>
      </c>
      <c r="B137" s="21" t="s">
        <v>181</v>
      </c>
      <c r="C137" s="22">
        <f t="shared" si="102"/>
        <v>25</v>
      </c>
      <c r="D137" s="159">
        <f t="shared" si="103"/>
        <v>307.29000000000002</v>
      </c>
      <c r="E137" s="162">
        <v>28901.46000000001</v>
      </c>
      <c r="F137" s="162">
        <v>0</v>
      </c>
      <c r="G137" s="162">
        <v>0</v>
      </c>
      <c r="H137" s="162">
        <v>11622.56</v>
      </c>
      <c r="I137" s="162">
        <v>17.049999999999994</v>
      </c>
      <c r="J137" s="162">
        <v>0</v>
      </c>
      <c r="K137" s="162">
        <v>0</v>
      </c>
      <c r="L137" s="162">
        <v>2692.48</v>
      </c>
      <c r="M137" s="162">
        <v>0</v>
      </c>
      <c r="N137" s="162">
        <v>0</v>
      </c>
      <c r="O137" s="162">
        <v>0</v>
      </c>
      <c r="P137" s="162">
        <v>4179.18</v>
      </c>
      <c r="Q137" s="162">
        <v>10197.719999999999</v>
      </c>
      <c r="R137" s="162">
        <v>11171.640000000005</v>
      </c>
      <c r="S137" s="162">
        <v>1239.8399999999999</v>
      </c>
      <c r="T137" s="162">
        <v>1504.08</v>
      </c>
      <c r="U137" s="162">
        <v>0</v>
      </c>
      <c r="V137" s="162">
        <v>0</v>
      </c>
      <c r="W137" s="162">
        <v>1478.9400000000003</v>
      </c>
      <c r="X137" s="162">
        <v>36569.420000000006</v>
      </c>
      <c r="Y137" s="162">
        <v>154725.50999999998</v>
      </c>
      <c r="Z137" s="162">
        <v>0</v>
      </c>
      <c r="AA137" s="162">
        <v>557.67000000000007</v>
      </c>
      <c r="AB137" s="162">
        <v>76.28</v>
      </c>
      <c r="AC137" s="162">
        <f t="shared" si="104"/>
        <v>264933.83</v>
      </c>
      <c r="AD137" s="200">
        <f t="shared" si="105"/>
        <v>1156.0584000000003</v>
      </c>
      <c r="AE137" s="134">
        <f t="shared" si="106"/>
        <v>0</v>
      </c>
      <c r="AF137" s="134">
        <f t="shared" si="107"/>
        <v>0</v>
      </c>
      <c r="AG137" s="134">
        <f t="shared" si="108"/>
        <v>464.9024</v>
      </c>
      <c r="AH137" s="134">
        <f t="shared" si="109"/>
        <v>0.68199999999999972</v>
      </c>
      <c r="AI137" s="134">
        <f t="shared" si="110"/>
        <v>0</v>
      </c>
      <c r="AJ137" s="134">
        <f t="shared" si="111"/>
        <v>0</v>
      </c>
      <c r="AK137" s="134">
        <f t="shared" si="112"/>
        <v>107.6992</v>
      </c>
      <c r="AL137" s="134">
        <f t="shared" si="113"/>
        <v>0</v>
      </c>
      <c r="AM137" s="134">
        <f t="shared" si="114"/>
        <v>0</v>
      </c>
      <c r="AN137" s="134">
        <f t="shared" si="115"/>
        <v>0</v>
      </c>
      <c r="AO137" s="134">
        <f t="shared" si="116"/>
        <v>167.16720000000001</v>
      </c>
      <c r="AP137" s="134">
        <f t="shared" si="117"/>
        <v>407.90879999999999</v>
      </c>
      <c r="AQ137" s="134">
        <f t="shared" si="118"/>
        <v>446.8656000000002</v>
      </c>
      <c r="AR137" s="134">
        <f t="shared" si="119"/>
        <v>49.593599999999995</v>
      </c>
      <c r="AS137" s="134">
        <f t="shared" si="120"/>
        <v>60.163199999999996</v>
      </c>
      <c r="AT137" s="134">
        <f t="shared" si="121"/>
        <v>0</v>
      </c>
      <c r="AU137" s="134">
        <f t="shared" si="122"/>
        <v>0</v>
      </c>
      <c r="AV137" s="134">
        <f t="shared" si="123"/>
        <v>59.157600000000009</v>
      </c>
      <c r="AW137" s="134">
        <f t="shared" si="124"/>
        <v>1462.7768000000003</v>
      </c>
      <c r="AX137" s="134">
        <f t="shared" si="125"/>
        <v>6189.0203999999994</v>
      </c>
      <c r="AY137" s="134">
        <f t="shared" si="126"/>
        <v>0</v>
      </c>
      <c r="AZ137" s="134">
        <f t="shared" si="127"/>
        <v>22.306800000000003</v>
      </c>
      <c r="BA137" s="134">
        <f t="shared" si="128"/>
        <v>3.0512000000000001</v>
      </c>
      <c r="BB137" s="2"/>
      <c r="BC137" s="134">
        <f t="shared" si="129"/>
        <v>94.052718930001006</v>
      </c>
      <c r="BD137" s="134">
        <f t="shared" si="130"/>
        <v>0</v>
      </c>
      <c r="BE137" s="134">
        <f t="shared" si="131"/>
        <v>0</v>
      </c>
      <c r="BF137" s="134">
        <f t="shared" si="132"/>
        <v>37.822773276058442</v>
      </c>
      <c r="BG137" s="134">
        <f t="shared" si="133"/>
        <v>5.5485046698558339E-2</v>
      </c>
      <c r="BH137" s="134">
        <f t="shared" si="134"/>
        <v>0</v>
      </c>
      <c r="BI137" s="134">
        <f t="shared" si="135"/>
        <v>0</v>
      </c>
      <c r="BJ137" s="134">
        <f t="shared" si="136"/>
        <v>8.7620163363597907</v>
      </c>
      <c r="BK137" s="134">
        <f t="shared" si="137"/>
        <v>0</v>
      </c>
      <c r="BL137" s="134">
        <f t="shared" si="138"/>
        <v>0</v>
      </c>
      <c r="BM137" s="134">
        <f t="shared" si="139"/>
        <v>0</v>
      </c>
      <c r="BN137" s="134">
        <f t="shared" si="140"/>
        <v>13.600117153177781</v>
      </c>
      <c r="BO137" s="134">
        <f t="shared" si="141"/>
        <v>33.185980669725659</v>
      </c>
      <c r="BP137" s="134">
        <f t="shared" si="142"/>
        <v>36.355364639265851</v>
      </c>
      <c r="BQ137" s="134">
        <f t="shared" si="143"/>
        <v>4.0347554427413836</v>
      </c>
      <c r="BR137" s="134">
        <f t="shared" si="144"/>
        <v>4.8946597676461971</v>
      </c>
      <c r="BS137" s="134">
        <f t="shared" si="145"/>
        <v>0</v>
      </c>
      <c r="BT137" s="134">
        <f t="shared" si="146"/>
        <v>0</v>
      </c>
      <c r="BU137" s="134">
        <f t="shared" si="147"/>
        <v>4.8128477984965352</v>
      </c>
      <c r="BV137" s="134">
        <f t="shared" si="148"/>
        <v>119.00621562693222</v>
      </c>
      <c r="BW137" s="134">
        <f t="shared" si="149"/>
        <v>503.51625500341686</v>
      </c>
      <c r="BX137" s="134">
        <f t="shared" si="150"/>
        <v>0</v>
      </c>
      <c r="BY137" s="134">
        <f t="shared" si="151"/>
        <v>1.8148003514595334</v>
      </c>
      <c r="BZ137" s="134">
        <f t="shared" si="152"/>
        <v>0.24823456669595495</v>
      </c>
      <c r="CA137" s="21" t="s">
        <v>863</v>
      </c>
      <c r="CB137" s="145">
        <v>44</v>
      </c>
    </row>
    <row r="138" spans="1:80" x14ac:dyDescent="0.25">
      <c r="A138" s="18" t="s">
        <v>182</v>
      </c>
      <c r="B138" s="21" t="s">
        <v>183</v>
      </c>
      <c r="C138" s="22">
        <f t="shared" si="102"/>
        <v>220.7242105263158</v>
      </c>
      <c r="D138" s="159">
        <f t="shared" si="103"/>
        <v>1307.4000000000001</v>
      </c>
      <c r="E138" s="162">
        <v>33886.449999999997</v>
      </c>
      <c r="F138" s="162">
        <v>0</v>
      </c>
      <c r="G138" s="162">
        <v>0</v>
      </c>
      <c r="H138" s="162">
        <v>0</v>
      </c>
      <c r="I138" s="162">
        <v>0</v>
      </c>
      <c r="J138" s="162">
        <v>0</v>
      </c>
      <c r="K138" s="162">
        <v>0</v>
      </c>
      <c r="L138" s="162">
        <v>14985.810000000003</v>
      </c>
      <c r="M138" s="162">
        <v>7911.5099999999993</v>
      </c>
      <c r="N138" s="162">
        <v>16058.269999999999</v>
      </c>
      <c r="O138" s="162">
        <v>0</v>
      </c>
      <c r="P138" s="162">
        <v>14378.5</v>
      </c>
      <c r="Q138" s="162">
        <v>20770.219999999998</v>
      </c>
      <c r="R138" s="162">
        <v>20560.86</v>
      </c>
      <c r="S138" s="162">
        <v>798.24</v>
      </c>
      <c r="T138" s="162">
        <v>48.35</v>
      </c>
      <c r="U138" s="162">
        <v>0</v>
      </c>
      <c r="V138" s="162">
        <v>0</v>
      </c>
      <c r="W138" s="162">
        <v>25791.54</v>
      </c>
      <c r="X138" s="162">
        <v>408855.5</v>
      </c>
      <c r="Y138" s="162">
        <v>645206.29000000027</v>
      </c>
      <c r="Z138" s="162">
        <v>0</v>
      </c>
      <c r="AA138" s="162">
        <v>6336.5199999999995</v>
      </c>
      <c r="AB138" s="162">
        <v>4497.0400000000009</v>
      </c>
      <c r="AC138" s="162">
        <f t="shared" si="104"/>
        <v>1220085.1000000003</v>
      </c>
      <c r="AD138" s="200">
        <f t="shared" si="105"/>
        <v>153.52393794590054</v>
      </c>
      <c r="AE138" s="134">
        <f t="shared" si="106"/>
        <v>0</v>
      </c>
      <c r="AF138" s="134">
        <f t="shared" si="107"/>
        <v>0</v>
      </c>
      <c r="AG138" s="134">
        <f t="shared" si="108"/>
        <v>0</v>
      </c>
      <c r="AH138" s="134">
        <f t="shared" si="109"/>
        <v>0</v>
      </c>
      <c r="AI138" s="134">
        <f t="shared" si="110"/>
        <v>0</v>
      </c>
      <c r="AJ138" s="134">
        <f t="shared" si="111"/>
        <v>0</v>
      </c>
      <c r="AK138" s="134">
        <f t="shared" si="112"/>
        <v>67.893820819503276</v>
      </c>
      <c r="AL138" s="134">
        <f t="shared" si="113"/>
        <v>35.843417362939221</v>
      </c>
      <c r="AM138" s="134">
        <f t="shared" si="114"/>
        <v>72.752644405020789</v>
      </c>
      <c r="AN138" s="134">
        <f t="shared" si="115"/>
        <v>0</v>
      </c>
      <c r="AO138" s="134">
        <f t="shared" si="116"/>
        <v>65.142378199992365</v>
      </c>
      <c r="AP138" s="134">
        <f t="shared" si="117"/>
        <v>94.100325245126072</v>
      </c>
      <c r="AQ138" s="134">
        <f t="shared" si="118"/>
        <v>93.151811262447069</v>
      </c>
      <c r="AR138" s="134">
        <f t="shared" si="119"/>
        <v>3.6164587386974931</v>
      </c>
      <c r="AS138" s="134">
        <f t="shared" si="120"/>
        <v>0.21905163862500476</v>
      </c>
      <c r="AT138" s="134">
        <f t="shared" si="121"/>
        <v>0</v>
      </c>
      <c r="AU138" s="134">
        <f t="shared" si="122"/>
        <v>0</v>
      </c>
      <c r="AV138" s="134">
        <f t="shared" si="123"/>
        <v>116.84961943458853</v>
      </c>
      <c r="AW138" s="134">
        <f t="shared" si="124"/>
        <v>1852.3364474838806</v>
      </c>
      <c r="AX138" s="134">
        <f t="shared" si="125"/>
        <v>2923.1333004273024</v>
      </c>
      <c r="AY138" s="134">
        <f t="shared" si="126"/>
        <v>0</v>
      </c>
      <c r="AZ138" s="134">
        <f t="shared" si="127"/>
        <v>28.707861203311584</v>
      </c>
      <c r="BA138" s="134">
        <f t="shared" si="128"/>
        <v>20.37402235702568</v>
      </c>
      <c r="BB138" s="2"/>
      <c r="BC138" s="134">
        <f t="shared" si="129"/>
        <v>25.918961297231142</v>
      </c>
      <c r="BD138" s="134">
        <f t="shared" si="130"/>
        <v>0</v>
      </c>
      <c r="BE138" s="134">
        <f t="shared" si="131"/>
        <v>0</v>
      </c>
      <c r="BF138" s="134">
        <f t="shared" si="132"/>
        <v>0</v>
      </c>
      <c r="BG138" s="134">
        <f t="shared" si="133"/>
        <v>0</v>
      </c>
      <c r="BH138" s="134">
        <f t="shared" si="134"/>
        <v>0</v>
      </c>
      <c r="BI138" s="134">
        <f t="shared" si="135"/>
        <v>0</v>
      </c>
      <c r="BJ138" s="134">
        <f t="shared" si="136"/>
        <v>11.46229921982561</v>
      </c>
      <c r="BK138" s="134">
        <f t="shared" si="137"/>
        <v>6.0513308857273973</v>
      </c>
      <c r="BL138" s="134">
        <f t="shared" si="138"/>
        <v>12.282599051552697</v>
      </c>
      <c r="BM138" s="134">
        <f t="shared" si="139"/>
        <v>0</v>
      </c>
      <c r="BN138" s="134">
        <f t="shared" si="140"/>
        <v>10.997781857121003</v>
      </c>
      <c r="BO138" s="134">
        <f t="shared" si="141"/>
        <v>15.886660547651825</v>
      </c>
      <c r="BP138" s="134">
        <f t="shared" si="142"/>
        <v>15.726525929325378</v>
      </c>
      <c r="BQ138" s="134">
        <f t="shared" si="143"/>
        <v>0.6105553005966039</v>
      </c>
      <c r="BR138" s="134">
        <f t="shared" si="144"/>
        <v>3.6981795930855134E-2</v>
      </c>
      <c r="BS138" s="134">
        <f t="shared" si="145"/>
        <v>0</v>
      </c>
      <c r="BT138" s="134">
        <f t="shared" si="146"/>
        <v>0</v>
      </c>
      <c r="BU138" s="134">
        <f t="shared" si="147"/>
        <v>19.72735199632859</v>
      </c>
      <c r="BV138" s="134">
        <f t="shared" si="148"/>
        <v>312.72410891846408</v>
      </c>
      <c r="BW138" s="134">
        <f t="shared" si="149"/>
        <v>493.50335780939287</v>
      </c>
      <c r="BX138" s="134">
        <f t="shared" si="150"/>
        <v>0</v>
      </c>
      <c r="BY138" s="134">
        <f t="shared" si="151"/>
        <v>4.846657488144408</v>
      </c>
      <c r="BZ138" s="134">
        <f t="shared" si="152"/>
        <v>3.4396818112283927</v>
      </c>
      <c r="CA138" s="145" t="s">
        <v>1196</v>
      </c>
      <c r="CB138" s="145">
        <v>45</v>
      </c>
    </row>
    <row r="139" spans="1:80" x14ac:dyDescent="0.25">
      <c r="A139" s="18" t="s">
        <v>184</v>
      </c>
      <c r="B139" s="21" t="s">
        <v>185</v>
      </c>
      <c r="C139" s="22">
        <f t="shared" si="102"/>
        <v>213</v>
      </c>
      <c r="D139" s="159">
        <f t="shared" si="103"/>
        <v>939.72</v>
      </c>
      <c r="E139" s="162">
        <v>42371.080000000009</v>
      </c>
      <c r="F139" s="162">
        <v>1320.9999999999995</v>
      </c>
      <c r="G139" s="162">
        <v>0</v>
      </c>
      <c r="H139" s="162">
        <v>6090.4699999999993</v>
      </c>
      <c r="I139" s="162">
        <v>369.44</v>
      </c>
      <c r="J139" s="162">
        <v>6252.739999999998</v>
      </c>
      <c r="K139" s="162">
        <v>0</v>
      </c>
      <c r="L139" s="162">
        <v>8705.14</v>
      </c>
      <c r="M139" s="162">
        <v>21735.250000000007</v>
      </c>
      <c r="N139" s="162">
        <v>11133.550000000001</v>
      </c>
      <c r="O139" s="162">
        <v>0</v>
      </c>
      <c r="P139" s="162">
        <v>10876.109999999999</v>
      </c>
      <c r="Q139" s="162">
        <v>25806.720000000001</v>
      </c>
      <c r="R139" s="162">
        <v>32695.240000000009</v>
      </c>
      <c r="S139" s="162">
        <v>0</v>
      </c>
      <c r="T139" s="162">
        <v>4736.76</v>
      </c>
      <c r="U139" s="162">
        <v>0</v>
      </c>
      <c r="V139" s="162">
        <v>0</v>
      </c>
      <c r="W139" s="162">
        <v>25726.829999999987</v>
      </c>
      <c r="X139" s="162">
        <v>197282.54</v>
      </c>
      <c r="Y139" s="162">
        <v>543865.5199999999</v>
      </c>
      <c r="Z139" s="162">
        <v>0</v>
      </c>
      <c r="AA139" s="162">
        <v>3346</v>
      </c>
      <c r="AB139" s="162">
        <v>2997.1400000000003</v>
      </c>
      <c r="AC139" s="162">
        <f t="shared" si="104"/>
        <v>945311.52999999991</v>
      </c>
      <c r="AD139" s="200">
        <f t="shared" si="105"/>
        <v>198.92525821596249</v>
      </c>
      <c r="AE139" s="134">
        <f t="shared" si="106"/>
        <v>6.2018779342722983</v>
      </c>
      <c r="AF139" s="134">
        <f t="shared" si="107"/>
        <v>0</v>
      </c>
      <c r="AG139" s="134">
        <f t="shared" si="108"/>
        <v>28.593755868544598</v>
      </c>
      <c r="AH139" s="134">
        <f t="shared" si="109"/>
        <v>1.7344600938967136</v>
      </c>
      <c r="AI139" s="134">
        <f t="shared" si="110"/>
        <v>29.355586854460086</v>
      </c>
      <c r="AJ139" s="134">
        <f t="shared" si="111"/>
        <v>0</v>
      </c>
      <c r="AK139" s="134">
        <f t="shared" si="112"/>
        <v>40.869201877934266</v>
      </c>
      <c r="AL139" s="134">
        <f t="shared" si="113"/>
        <v>102.04342723004699</v>
      </c>
      <c r="AM139" s="134">
        <f t="shared" si="114"/>
        <v>52.270187793427233</v>
      </c>
      <c r="AN139" s="134">
        <f t="shared" si="115"/>
        <v>0</v>
      </c>
      <c r="AO139" s="134">
        <f t="shared" si="116"/>
        <v>51.06154929577464</v>
      </c>
      <c r="AP139" s="134">
        <f t="shared" si="117"/>
        <v>121.15830985915494</v>
      </c>
      <c r="AQ139" s="134">
        <f t="shared" si="118"/>
        <v>153.49877934272305</v>
      </c>
      <c r="AR139" s="134">
        <f t="shared" si="119"/>
        <v>0</v>
      </c>
      <c r="AS139" s="134">
        <f t="shared" si="120"/>
        <v>22.238309859154931</v>
      </c>
      <c r="AT139" s="134">
        <f t="shared" si="121"/>
        <v>0</v>
      </c>
      <c r="AU139" s="134">
        <f t="shared" si="122"/>
        <v>0</v>
      </c>
      <c r="AV139" s="134">
        <f t="shared" si="123"/>
        <v>120.78323943661965</v>
      </c>
      <c r="AW139" s="134">
        <f t="shared" si="124"/>
        <v>926.20910798122065</v>
      </c>
      <c r="AX139" s="134">
        <f t="shared" si="125"/>
        <v>2553.3592488262907</v>
      </c>
      <c r="AY139" s="134">
        <f t="shared" si="126"/>
        <v>0</v>
      </c>
      <c r="AZ139" s="134">
        <f t="shared" si="127"/>
        <v>15.708920187793428</v>
      </c>
      <c r="BA139" s="134">
        <f t="shared" si="128"/>
        <v>14.071079812206575</v>
      </c>
      <c r="BB139" s="2"/>
      <c r="BC139" s="134">
        <f t="shared" si="129"/>
        <v>45.089047801472788</v>
      </c>
      <c r="BD139" s="134">
        <f t="shared" si="130"/>
        <v>1.405737879368322</v>
      </c>
      <c r="BE139" s="134">
        <f t="shared" si="131"/>
        <v>0</v>
      </c>
      <c r="BF139" s="134">
        <f t="shared" si="132"/>
        <v>6.4811539607542663</v>
      </c>
      <c r="BG139" s="134">
        <f t="shared" si="133"/>
        <v>0.39313838164559656</v>
      </c>
      <c r="BH139" s="134">
        <f t="shared" si="134"/>
        <v>6.6538330566551718</v>
      </c>
      <c r="BI139" s="134">
        <f t="shared" si="135"/>
        <v>0</v>
      </c>
      <c r="BJ139" s="134">
        <f t="shared" si="136"/>
        <v>9.2635465883454629</v>
      </c>
      <c r="BK139" s="134">
        <f t="shared" si="137"/>
        <v>23.129496020091096</v>
      </c>
      <c r="BL139" s="134">
        <f t="shared" si="138"/>
        <v>11.847731239092496</v>
      </c>
      <c r="BM139" s="134">
        <f t="shared" si="139"/>
        <v>0</v>
      </c>
      <c r="BN139" s="134">
        <f t="shared" si="140"/>
        <v>11.573777295364575</v>
      </c>
      <c r="BO139" s="134">
        <f t="shared" si="141"/>
        <v>27.462137658025796</v>
      </c>
      <c r="BP139" s="134">
        <f t="shared" si="142"/>
        <v>34.792533946281878</v>
      </c>
      <c r="BQ139" s="134">
        <f t="shared" si="143"/>
        <v>0</v>
      </c>
      <c r="BR139" s="134">
        <f t="shared" si="144"/>
        <v>5.0406078406333803</v>
      </c>
      <c r="BS139" s="134">
        <f t="shared" si="145"/>
        <v>0</v>
      </c>
      <c r="BT139" s="134">
        <f t="shared" si="146"/>
        <v>0</v>
      </c>
      <c r="BU139" s="134">
        <f t="shared" si="147"/>
        <v>27.377122972800393</v>
      </c>
      <c r="BV139" s="134">
        <f t="shared" si="148"/>
        <v>209.93757715064061</v>
      </c>
      <c r="BW139" s="134">
        <f t="shared" si="149"/>
        <v>578.7527348571914</v>
      </c>
      <c r="BX139" s="134">
        <f t="shared" si="150"/>
        <v>0</v>
      </c>
      <c r="BY139" s="134">
        <f t="shared" si="151"/>
        <v>3.5606350827906184</v>
      </c>
      <c r="BZ139" s="134">
        <f t="shared" si="152"/>
        <v>3.1893968416123952</v>
      </c>
      <c r="CA139" s="21" t="s">
        <v>864</v>
      </c>
      <c r="CB139" s="145">
        <v>46</v>
      </c>
    </row>
    <row r="140" spans="1:80" x14ac:dyDescent="0.25">
      <c r="A140" s="18" t="s">
        <v>186</v>
      </c>
      <c r="B140" s="21" t="s">
        <v>187</v>
      </c>
      <c r="C140" s="22">
        <f t="shared" si="102"/>
        <v>201.54210526315791</v>
      </c>
      <c r="D140" s="159">
        <f t="shared" si="103"/>
        <v>1511.23</v>
      </c>
      <c r="E140" s="162">
        <v>47309.239999999983</v>
      </c>
      <c r="F140" s="162">
        <v>0</v>
      </c>
      <c r="G140" s="162">
        <v>0</v>
      </c>
      <c r="H140" s="162">
        <v>1182.04</v>
      </c>
      <c r="I140" s="162">
        <v>0</v>
      </c>
      <c r="J140" s="162">
        <v>900.5999999999998</v>
      </c>
      <c r="K140" s="162">
        <v>0</v>
      </c>
      <c r="L140" s="162">
        <v>13828.880000000001</v>
      </c>
      <c r="M140" s="162">
        <v>10631.990000000002</v>
      </c>
      <c r="N140" s="162">
        <v>16498.039999999997</v>
      </c>
      <c r="O140" s="162">
        <v>0</v>
      </c>
      <c r="P140" s="162">
        <v>30421.740000000005</v>
      </c>
      <c r="Q140" s="162">
        <v>20952.09</v>
      </c>
      <c r="R140" s="162">
        <v>26030.249999999989</v>
      </c>
      <c r="S140" s="162">
        <v>0</v>
      </c>
      <c r="T140" s="162">
        <v>7217.1000000000013</v>
      </c>
      <c r="U140" s="162">
        <v>0</v>
      </c>
      <c r="V140" s="162">
        <v>0</v>
      </c>
      <c r="W140" s="162">
        <v>13221.109999999995</v>
      </c>
      <c r="X140" s="162">
        <v>353599.45000000007</v>
      </c>
      <c r="Y140" s="162">
        <v>500666.66</v>
      </c>
      <c r="Z140" s="162">
        <v>0</v>
      </c>
      <c r="AA140" s="162">
        <v>1784.4</v>
      </c>
      <c r="AB140" s="162">
        <v>3522.93</v>
      </c>
      <c r="AC140" s="162">
        <f t="shared" si="104"/>
        <v>1047766.52</v>
      </c>
      <c r="AD140" s="200">
        <f t="shared" si="105"/>
        <v>234.73625989084158</v>
      </c>
      <c r="AE140" s="134">
        <f t="shared" si="106"/>
        <v>0</v>
      </c>
      <c r="AF140" s="134">
        <f t="shared" si="107"/>
        <v>0</v>
      </c>
      <c r="AG140" s="134">
        <f t="shared" si="108"/>
        <v>5.8649779333037362</v>
      </c>
      <c r="AH140" s="134">
        <f t="shared" si="109"/>
        <v>0</v>
      </c>
      <c r="AI140" s="134">
        <f t="shared" si="110"/>
        <v>4.468545164912646</v>
      </c>
      <c r="AJ140" s="134">
        <f t="shared" si="111"/>
        <v>0</v>
      </c>
      <c r="AK140" s="134">
        <f t="shared" si="112"/>
        <v>68.615339618206988</v>
      </c>
      <c r="AL140" s="134">
        <f t="shared" si="113"/>
        <v>52.753195100932288</v>
      </c>
      <c r="AM140" s="134">
        <f t="shared" si="114"/>
        <v>81.859023842477725</v>
      </c>
      <c r="AN140" s="134">
        <f t="shared" si="115"/>
        <v>0</v>
      </c>
      <c r="AO140" s="134">
        <f t="shared" si="116"/>
        <v>150.94483587078579</v>
      </c>
      <c r="AP140" s="134">
        <f t="shared" si="117"/>
        <v>103.95887237876374</v>
      </c>
      <c r="AQ140" s="134">
        <f t="shared" si="118"/>
        <v>129.15539393622848</v>
      </c>
      <c r="AR140" s="134">
        <f t="shared" si="119"/>
        <v>0</v>
      </c>
      <c r="AS140" s="134">
        <f t="shared" si="120"/>
        <v>35.809390750267674</v>
      </c>
      <c r="AT140" s="134">
        <f t="shared" si="121"/>
        <v>0</v>
      </c>
      <c r="AU140" s="134">
        <f t="shared" si="122"/>
        <v>0</v>
      </c>
      <c r="AV140" s="134">
        <f t="shared" si="123"/>
        <v>65.599741467108842</v>
      </c>
      <c r="AW140" s="134">
        <f t="shared" si="124"/>
        <v>1754.4693677695666</v>
      </c>
      <c r="AX140" s="134">
        <f t="shared" si="125"/>
        <v>2484.1789726581878</v>
      </c>
      <c r="AY140" s="134">
        <f t="shared" si="126"/>
        <v>0</v>
      </c>
      <c r="AZ140" s="134">
        <f t="shared" si="127"/>
        <v>8.8537330582613016</v>
      </c>
      <c r="BA140" s="134">
        <f t="shared" si="128"/>
        <v>17.479870994698768</v>
      </c>
      <c r="BB140" s="2"/>
      <c r="BC140" s="134">
        <f t="shared" si="129"/>
        <v>31.305122317582356</v>
      </c>
      <c r="BD140" s="134">
        <f t="shared" si="130"/>
        <v>0</v>
      </c>
      <c r="BE140" s="134">
        <f t="shared" si="131"/>
        <v>0</v>
      </c>
      <c r="BF140" s="134">
        <f t="shared" si="132"/>
        <v>0.78217081450209425</v>
      </c>
      <c r="BG140" s="134">
        <f t="shared" si="133"/>
        <v>0</v>
      </c>
      <c r="BH140" s="134">
        <f t="shared" si="134"/>
        <v>0.59593840778703422</v>
      </c>
      <c r="BI140" s="134">
        <f t="shared" si="135"/>
        <v>0</v>
      </c>
      <c r="BJ140" s="134">
        <f t="shared" si="136"/>
        <v>9.1507447575815739</v>
      </c>
      <c r="BK140" s="134">
        <f t="shared" si="137"/>
        <v>7.0353222209723212</v>
      </c>
      <c r="BL140" s="134">
        <f t="shared" si="138"/>
        <v>10.916961680220746</v>
      </c>
      <c r="BM140" s="134">
        <f t="shared" si="139"/>
        <v>0</v>
      </c>
      <c r="BN140" s="134">
        <f t="shared" si="140"/>
        <v>20.130450030769641</v>
      </c>
      <c r="BO140" s="134">
        <f t="shared" si="141"/>
        <v>13.864262885199473</v>
      </c>
      <c r="BP140" s="134">
        <f t="shared" si="142"/>
        <v>17.224545568841268</v>
      </c>
      <c r="BQ140" s="134">
        <f t="shared" si="143"/>
        <v>0</v>
      </c>
      <c r="BR140" s="134">
        <f t="shared" si="144"/>
        <v>4.7756463278256795</v>
      </c>
      <c r="BS140" s="134">
        <f t="shared" si="145"/>
        <v>0</v>
      </c>
      <c r="BT140" s="134">
        <f t="shared" si="146"/>
        <v>0</v>
      </c>
      <c r="BU140" s="134">
        <f t="shared" si="147"/>
        <v>8.7485756635323515</v>
      </c>
      <c r="BV140" s="134">
        <f t="shared" si="148"/>
        <v>233.98122721227085</v>
      </c>
      <c r="BW140" s="134">
        <f t="shared" si="149"/>
        <v>331.29745968515709</v>
      </c>
      <c r="BX140" s="134">
        <f t="shared" si="150"/>
        <v>0</v>
      </c>
      <c r="BY140" s="134">
        <f t="shared" si="151"/>
        <v>1.1807600431436645</v>
      </c>
      <c r="BZ140" s="134">
        <f t="shared" si="152"/>
        <v>2.3311673272764568</v>
      </c>
      <c r="CA140" s="21" t="s">
        <v>865</v>
      </c>
      <c r="CB140" s="145">
        <v>47</v>
      </c>
    </row>
    <row r="141" spans="1:80" x14ac:dyDescent="0.25">
      <c r="A141" s="18" t="s">
        <v>194</v>
      </c>
      <c r="B141" s="21" t="s">
        <v>195</v>
      </c>
      <c r="C141" s="22">
        <f t="shared" si="102"/>
        <v>93</v>
      </c>
      <c r="D141" s="159">
        <f t="shared" si="103"/>
        <v>376.14</v>
      </c>
      <c r="E141" s="162">
        <v>23290.559999999994</v>
      </c>
      <c r="F141" s="162">
        <v>12507.709999999997</v>
      </c>
      <c r="G141" s="162">
        <v>0</v>
      </c>
      <c r="H141" s="162">
        <v>15315.609999999999</v>
      </c>
      <c r="I141" s="162">
        <v>0</v>
      </c>
      <c r="J141" s="162">
        <v>0</v>
      </c>
      <c r="K141" s="162">
        <v>0</v>
      </c>
      <c r="L141" s="162">
        <v>6657.37</v>
      </c>
      <c r="M141" s="162">
        <v>10461.369999999999</v>
      </c>
      <c r="N141" s="162">
        <v>3770.2099999999991</v>
      </c>
      <c r="O141" s="162">
        <v>0</v>
      </c>
      <c r="P141" s="162">
        <v>5518.659999999998</v>
      </c>
      <c r="Q141" s="162">
        <v>5814.6900000000005</v>
      </c>
      <c r="R141" s="162">
        <v>13385.680000000002</v>
      </c>
      <c r="S141" s="162">
        <v>0</v>
      </c>
      <c r="T141" s="162">
        <v>3767.54</v>
      </c>
      <c r="U141" s="162">
        <v>0</v>
      </c>
      <c r="V141" s="162">
        <v>0</v>
      </c>
      <c r="W141" s="162">
        <v>8456.24</v>
      </c>
      <c r="X141" s="162">
        <v>111759.36999999997</v>
      </c>
      <c r="Y141" s="162">
        <v>301440.67999999988</v>
      </c>
      <c r="Z141" s="162">
        <v>0</v>
      </c>
      <c r="AA141" s="162">
        <v>1716</v>
      </c>
      <c r="AB141" s="162">
        <v>1165.79</v>
      </c>
      <c r="AC141" s="162">
        <f t="shared" si="104"/>
        <v>525027.47999999986</v>
      </c>
      <c r="AD141" s="200">
        <f t="shared" si="105"/>
        <v>250.43612903225801</v>
      </c>
      <c r="AE141" s="134">
        <f t="shared" si="106"/>
        <v>134.49150537634407</v>
      </c>
      <c r="AF141" s="134">
        <f t="shared" si="107"/>
        <v>0</v>
      </c>
      <c r="AG141" s="134">
        <f t="shared" si="108"/>
        <v>164.68397849462363</v>
      </c>
      <c r="AH141" s="134">
        <f t="shared" si="109"/>
        <v>0</v>
      </c>
      <c r="AI141" s="134">
        <f t="shared" si="110"/>
        <v>0</v>
      </c>
      <c r="AJ141" s="134">
        <f t="shared" si="111"/>
        <v>0</v>
      </c>
      <c r="AK141" s="134">
        <f t="shared" si="112"/>
        <v>71.584623655913973</v>
      </c>
      <c r="AL141" s="134">
        <f t="shared" si="113"/>
        <v>112.48784946236557</v>
      </c>
      <c r="AM141" s="134">
        <f t="shared" si="114"/>
        <v>40.539892473118272</v>
      </c>
      <c r="AN141" s="134">
        <f t="shared" si="115"/>
        <v>0</v>
      </c>
      <c r="AO141" s="134">
        <f t="shared" si="116"/>
        <v>59.340430107526863</v>
      </c>
      <c r="AP141" s="134">
        <f t="shared" si="117"/>
        <v>62.523548387096781</v>
      </c>
      <c r="AQ141" s="134">
        <f t="shared" si="118"/>
        <v>143.93204301075272</v>
      </c>
      <c r="AR141" s="134">
        <f t="shared" si="119"/>
        <v>0</v>
      </c>
      <c r="AS141" s="134">
        <f t="shared" si="120"/>
        <v>40.511182795698922</v>
      </c>
      <c r="AT141" s="134">
        <f t="shared" si="121"/>
        <v>0</v>
      </c>
      <c r="AU141" s="134">
        <f t="shared" si="122"/>
        <v>0</v>
      </c>
      <c r="AV141" s="134">
        <f t="shared" si="123"/>
        <v>90.927311827956984</v>
      </c>
      <c r="AW141" s="134">
        <f t="shared" si="124"/>
        <v>1201.7136559139781</v>
      </c>
      <c r="AX141" s="134">
        <f t="shared" si="125"/>
        <v>3241.297634408601</v>
      </c>
      <c r="AY141" s="134">
        <f t="shared" si="126"/>
        <v>0</v>
      </c>
      <c r="AZ141" s="134">
        <f t="shared" si="127"/>
        <v>18.451612903225808</v>
      </c>
      <c r="BA141" s="134">
        <f t="shared" si="128"/>
        <v>12.535376344086021</v>
      </c>
      <c r="BB141" s="2"/>
      <c r="BC141" s="134">
        <f t="shared" si="129"/>
        <v>61.919923432764385</v>
      </c>
      <c r="BD141" s="134">
        <f t="shared" si="130"/>
        <v>33.252804806720896</v>
      </c>
      <c r="BE141" s="134">
        <f t="shared" si="131"/>
        <v>0</v>
      </c>
      <c r="BF141" s="134">
        <f t="shared" si="132"/>
        <v>40.717844419630985</v>
      </c>
      <c r="BG141" s="134">
        <f t="shared" si="133"/>
        <v>0</v>
      </c>
      <c r="BH141" s="134">
        <f t="shared" si="134"/>
        <v>0</v>
      </c>
      <c r="BI141" s="134">
        <f t="shared" si="135"/>
        <v>0</v>
      </c>
      <c r="BJ141" s="134">
        <f t="shared" si="136"/>
        <v>17.699181155952573</v>
      </c>
      <c r="BK141" s="134">
        <f t="shared" si="137"/>
        <v>27.812436858616472</v>
      </c>
      <c r="BL141" s="134">
        <f t="shared" si="138"/>
        <v>10.023422130057956</v>
      </c>
      <c r="BM141" s="134">
        <f t="shared" si="139"/>
        <v>0</v>
      </c>
      <c r="BN141" s="134">
        <f t="shared" si="140"/>
        <v>14.671824320731638</v>
      </c>
      <c r="BO141" s="134">
        <f t="shared" si="141"/>
        <v>15.458845110862978</v>
      </c>
      <c r="BP141" s="134">
        <f t="shared" si="142"/>
        <v>35.586962301270809</v>
      </c>
      <c r="BQ141" s="134">
        <f t="shared" si="143"/>
        <v>0</v>
      </c>
      <c r="BR141" s="134">
        <f t="shared" si="144"/>
        <v>10.016323709257192</v>
      </c>
      <c r="BS141" s="134">
        <f t="shared" si="145"/>
        <v>0</v>
      </c>
      <c r="BT141" s="134">
        <f t="shared" si="146"/>
        <v>0</v>
      </c>
      <c r="BU141" s="134">
        <f t="shared" si="147"/>
        <v>22.481629180624235</v>
      </c>
      <c r="BV141" s="134">
        <f t="shared" si="148"/>
        <v>297.12173658744075</v>
      </c>
      <c r="BW141" s="134">
        <f t="shared" si="149"/>
        <v>801.40554049024274</v>
      </c>
      <c r="BX141" s="134">
        <f t="shared" si="150"/>
        <v>0</v>
      </c>
      <c r="BY141" s="134">
        <f t="shared" si="151"/>
        <v>4.5621311213909719</v>
      </c>
      <c r="BZ141" s="134">
        <f t="shared" si="152"/>
        <v>3.0993513053650235</v>
      </c>
      <c r="CA141" s="21" t="s">
        <v>867</v>
      </c>
      <c r="CB141" s="145">
        <v>49</v>
      </c>
    </row>
    <row r="142" spans="1:80" x14ac:dyDescent="0.25">
      <c r="A142" s="18" t="s">
        <v>196</v>
      </c>
      <c r="B142" s="21" t="s">
        <v>197</v>
      </c>
      <c r="C142" s="22">
        <f t="shared" si="102"/>
        <v>98</v>
      </c>
      <c r="D142" s="159">
        <f t="shared" si="103"/>
        <v>378.8</v>
      </c>
      <c r="E142" s="162">
        <v>27879.660000000007</v>
      </c>
      <c r="F142" s="162">
        <v>4336.42</v>
      </c>
      <c r="G142" s="162">
        <v>0</v>
      </c>
      <c r="H142" s="162">
        <v>12146.679999999997</v>
      </c>
      <c r="I142" s="162">
        <v>0</v>
      </c>
      <c r="J142" s="162">
        <v>0</v>
      </c>
      <c r="K142" s="162">
        <v>0</v>
      </c>
      <c r="L142" s="162">
        <v>8488.7699999999986</v>
      </c>
      <c r="M142" s="162">
        <v>8236.3899999999976</v>
      </c>
      <c r="N142" s="162">
        <v>4579.579999999999</v>
      </c>
      <c r="O142" s="162">
        <v>0</v>
      </c>
      <c r="P142" s="162">
        <v>11737.099999999999</v>
      </c>
      <c r="Q142" s="162">
        <v>8476.5299999999988</v>
      </c>
      <c r="R142" s="162">
        <v>13487.59</v>
      </c>
      <c r="S142" s="162">
        <v>0</v>
      </c>
      <c r="T142" s="162">
        <v>5237.17</v>
      </c>
      <c r="U142" s="162">
        <v>0</v>
      </c>
      <c r="V142" s="162">
        <v>0</v>
      </c>
      <c r="W142" s="162">
        <v>35236.910000000003</v>
      </c>
      <c r="X142" s="162">
        <v>96245.800000000017</v>
      </c>
      <c r="Y142" s="162">
        <v>286773.78999999998</v>
      </c>
      <c r="Z142" s="162">
        <v>0</v>
      </c>
      <c r="AA142" s="162">
        <v>2884.5</v>
      </c>
      <c r="AB142" s="162">
        <v>1771.4</v>
      </c>
      <c r="AC142" s="162">
        <f t="shared" si="104"/>
        <v>527518.29</v>
      </c>
      <c r="AD142" s="200">
        <f t="shared" si="105"/>
        <v>284.4863265306123</v>
      </c>
      <c r="AE142" s="134">
        <f t="shared" si="106"/>
        <v>44.249183673469389</v>
      </c>
      <c r="AF142" s="134">
        <f t="shared" si="107"/>
        <v>0</v>
      </c>
      <c r="AG142" s="134">
        <f t="shared" si="108"/>
        <v>123.94571428571425</v>
      </c>
      <c r="AH142" s="134">
        <f t="shared" si="109"/>
        <v>0</v>
      </c>
      <c r="AI142" s="134">
        <f t="shared" si="110"/>
        <v>0</v>
      </c>
      <c r="AJ142" s="134">
        <f t="shared" si="111"/>
        <v>0</v>
      </c>
      <c r="AK142" s="134">
        <f t="shared" si="112"/>
        <v>86.620102040816306</v>
      </c>
      <c r="AL142" s="134">
        <f t="shared" si="113"/>
        <v>84.044795918367328</v>
      </c>
      <c r="AM142" s="134">
        <f t="shared" si="114"/>
        <v>46.730408163265295</v>
      </c>
      <c r="AN142" s="134">
        <f t="shared" si="115"/>
        <v>0</v>
      </c>
      <c r="AO142" s="134">
        <f t="shared" si="116"/>
        <v>119.76632653061223</v>
      </c>
      <c r="AP142" s="134">
        <f t="shared" si="117"/>
        <v>86.495204081632636</v>
      </c>
      <c r="AQ142" s="134">
        <f t="shared" si="118"/>
        <v>137.6284693877551</v>
      </c>
      <c r="AR142" s="134">
        <f t="shared" si="119"/>
        <v>0</v>
      </c>
      <c r="AS142" s="134">
        <f t="shared" si="120"/>
        <v>53.440510204081633</v>
      </c>
      <c r="AT142" s="134">
        <f t="shared" si="121"/>
        <v>0</v>
      </c>
      <c r="AU142" s="134">
        <f t="shared" si="122"/>
        <v>0</v>
      </c>
      <c r="AV142" s="134">
        <f t="shared" si="123"/>
        <v>359.56030612244899</v>
      </c>
      <c r="AW142" s="134">
        <f t="shared" si="124"/>
        <v>982.10000000000014</v>
      </c>
      <c r="AX142" s="134">
        <f t="shared" si="125"/>
        <v>2926.263163265306</v>
      </c>
      <c r="AY142" s="134">
        <f t="shared" si="126"/>
        <v>0</v>
      </c>
      <c r="AZ142" s="134">
        <f t="shared" si="127"/>
        <v>29.433673469387756</v>
      </c>
      <c r="BA142" s="134">
        <f t="shared" si="128"/>
        <v>18.075510204081635</v>
      </c>
      <c r="BB142" s="2"/>
      <c r="BC142" s="134">
        <f t="shared" si="129"/>
        <v>73.59994720168956</v>
      </c>
      <c r="BD142" s="134">
        <f t="shared" si="130"/>
        <v>11.447782470960929</v>
      </c>
      <c r="BE142" s="134">
        <f t="shared" si="131"/>
        <v>0</v>
      </c>
      <c r="BF142" s="134">
        <f t="shared" si="132"/>
        <v>32.066209081309388</v>
      </c>
      <c r="BG142" s="134">
        <f t="shared" si="133"/>
        <v>0</v>
      </c>
      <c r="BH142" s="134">
        <f t="shared" si="134"/>
        <v>0</v>
      </c>
      <c r="BI142" s="134">
        <f t="shared" si="135"/>
        <v>0</v>
      </c>
      <c r="BJ142" s="134">
        <f t="shared" si="136"/>
        <v>22.409635691657861</v>
      </c>
      <c r="BK142" s="134">
        <f t="shared" si="137"/>
        <v>21.743373812038008</v>
      </c>
      <c r="BL142" s="134">
        <f t="shared" si="138"/>
        <v>12.089704329461455</v>
      </c>
      <c r="BM142" s="134">
        <f t="shared" si="139"/>
        <v>0</v>
      </c>
      <c r="BN142" s="134">
        <f t="shared" si="140"/>
        <v>30.984952481520587</v>
      </c>
      <c r="BO142" s="134">
        <f t="shared" si="141"/>
        <v>22.377323125659974</v>
      </c>
      <c r="BP142" s="134">
        <f t="shared" si="142"/>
        <v>35.606098204857446</v>
      </c>
      <c r="BQ142" s="134">
        <f t="shared" si="143"/>
        <v>0</v>
      </c>
      <c r="BR142" s="134">
        <f t="shared" si="144"/>
        <v>13.825686378035902</v>
      </c>
      <c r="BS142" s="134">
        <f t="shared" si="145"/>
        <v>0</v>
      </c>
      <c r="BT142" s="134">
        <f t="shared" si="146"/>
        <v>0</v>
      </c>
      <c r="BU142" s="134">
        <f t="shared" si="147"/>
        <v>93.022465681098211</v>
      </c>
      <c r="BV142" s="134">
        <f t="shared" si="148"/>
        <v>254.08078141499476</v>
      </c>
      <c r="BW142" s="134">
        <f t="shared" si="149"/>
        <v>757.05857972544868</v>
      </c>
      <c r="BX142" s="134">
        <f t="shared" si="150"/>
        <v>0</v>
      </c>
      <c r="BY142" s="134">
        <f t="shared" si="151"/>
        <v>7.6148363252375919</v>
      </c>
      <c r="BZ142" s="134">
        <f t="shared" si="152"/>
        <v>4.6763463569165786</v>
      </c>
      <c r="CA142" s="21" t="s">
        <v>869</v>
      </c>
      <c r="CB142" s="145">
        <v>51</v>
      </c>
    </row>
    <row r="143" spans="1:80" x14ac:dyDescent="0.25">
      <c r="A143" s="18" t="s">
        <v>198</v>
      </c>
      <c r="B143" s="21" t="s">
        <v>199</v>
      </c>
      <c r="C143" s="22">
        <f t="shared" si="102"/>
        <v>183</v>
      </c>
      <c r="D143" s="159">
        <f t="shared" si="103"/>
        <v>1264.97</v>
      </c>
      <c r="E143" s="162">
        <v>57978.400000000001</v>
      </c>
      <c r="F143" s="162">
        <v>33038.179999999993</v>
      </c>
      <c r="G143" s="162">
        <v>0</v>
      </c>
      <c r="H143" s="162">
        <v>0</v>
      </c>
      <c r="I143" s="162">
        <v>0</v>
      </c>
      <c r="J143" s="162">
        <v>250.26999999999998</v>
      </c>
      <c r="K143" s="162">
        <v>0</v>
      </c>
      <c r="L143" s="162">
        <v>0</v>
      </c>
      <c r="M143" s="162">
        <v>0</v>
      </c>
      <c r="N143" s="162">
        <v>11629.730000000001</v>
      </c>
      <c r="O143" s="162">
        <v>0</v>
      </c>
      <c r="P143" s="162">
        <v>21865.010000000017</v>
      </c>
      <c r="Q143" s="162">
        <v>60116.56</v>
      </c>
      <c r="R143" s="162">
        <v>22087.769999999997</v>
      </c>
      <c r="S143" s="162">
        <v>0</v>
      </c>
      <c r="T143" s="162">
        <v>4665.2100000000019</v>
      </c>
      <c r="U143" s="162">
        <v>0</v>
      </c>
      <c r="V143" s="162">
        <v>0</v>
      </c>
      <c r="W143" s="162">
        <v>36798.55999999999</v>
      </c>
      <c r="X143" s="162">
        <v>292533.90999999997</v>
      </c>
      <c r="Y143" s="162">
        <v>568363.36000000022</v>
      </c>
      <c r="Z143" s="162">
        <v>0</v>
      </c>
      <c r="AA143" s="162">
        <v>12058.44</v>
      </c>
      <c r="AB143" s="162">
        <v>5981.3499999999995</v>
      </c>
      <c r="AC143" s="162">
        <f t="shared" si="104"/>
        <v>1127366.7500000002</v>
      </c>
      <c r="AD143" s="200">
        <f t="shared" si="105"/>
        <v>316.82185792349725</v>
      </c>
      <c r="AE143" s="134">
        <f t="shared" si="106"/>
        <v>180.53650273224039</v>
      </c>
      <c r="AF143" s="134">
        <f t="shared" si="107"/>
        <v>0</v>
      </c>
      <c r="AG143" s="134">
        <f t="shared" si="108"/>
        <v>0</v>
      </c>
      <c r="AH143" s="134">
        <f t="shared" si="109"/>
        <v>0</v>
      </c>
      <c r="AI143" s="134">
        <f t="shared" si="110"/>
        <v>1.3675956284153004</v>
      </c>
      <c r="AJ143" s="134">
        <f t="shared" si="111"/>
        <v>0</v>
      </c>
      <c r="AK143" s="134">
        <f t="shared" si="112"/>
        <v>0</v>
      </c>
      <c r="AL143" s="134">
        <f t="shared" si="113"/>
        <v>0</v>
      </c>
      <c r="AM143" s="134">
        <f t="shared" si="114"/>
        <v>63.550437158469954</v>
      </c>
      <c r="AN143" s="134">
        <f t="shared" si="115"/>
        <v>0</v>
      </c>
      <c r="AO143" s="134">
        <f t="shared" si="116"/>
        <v>119.48092896174873</v>
      </c>
      <c r="AP143" s="134">
        <f t="shared" si="117"/>
        <v>328.50579234972679</v>
      </c>
      <c r="AQ143" s="134">
        <f t="shared" si="118"/>
        <v>120.69819672131146</v>
      </c>
      <c r="AR143" s="134">
        <f t="shared" si="119"/>
        <v>0</v>
      </c>
      <c r="AS143" s="134">
        <f t="shared" si="120"/>
        <v>25.492950819672142</v>
      </c>
      <c r="AT143" s="134">
        <f t="shared" si="121"/>
        <v>0</v>
      </c>
      <c r="AU143" s="134">
        <f t="shared" si="122"/>
        <v>0</v>
      </c>
      <c r="AV143" s="134">
        <f t="shared" si="123"/>
        <v>201.08502732240433</v>
      </c>
      <c r="AW143" s="134">
        <f t="shared" si="124"/>
        <v>1598.5459562841529</v>
      </c>
      <c r="AX143" s="134">
        <f t="shared" si="125"/>
        <v>3105.810710382515</v>
      </c>
      <c r="AY143" s="134">
        <f t="shared" si="126"/>
        <v>0</v>
      </c>
      <c r="AZ143" s="134">
        <f t="shared" si="127"/>
        <v>65.893114754098363</v>
      </c>
      <c r="BA143" s="134">
        <f t="shared" si="128"/>
        <v>32.684972677595624</v>
      </c>
      <c r="BB143" s="2"/>
      <c r="BC143" s="134">
        <f t="shared" si="129"/>
        <v>45.833814240653929</v>
      </c>
      <c r="BD143" s="134">
        <f t="shared" si="130"/>
        <v>26.117757733384977</v>
      </c>
      <c r="BE143" s="134">
        <f t="shared" si="131"/>
        <v>0</v>
      </c>
      <c r="BF143" s="134">
        <f t="shared" si="132"/>
        <v>0</v>
      </c>
      <c r="BG143" s="134">
        <f t="shared" si="133"/>
        <v>0</v>
      </c>
      <c r="BH143" s="134">
        <f t="shared" si="134"/>
        <v>0.1978465892471758</v>
      </c>
      <c r="BI143" s="134">
        <f t="shared" si="135"/>
        <v>0</v>
      </c>
      <c r="BJ143" s="134">
        <f t="shared" si="136"/>
        <v>0</v>
      </c>
      <c r="BK143" s="134">
        <f t="shared" si="137"/>
        <v>0</v>
      </c>
      <c r="BL143" s="134">
        <f t="shared" si="138"/>
        <v>9.1936804825410885</v>
      </c>
      <c r="BM143" s="134">
        <f t="shared" si="139"/>
        <v>0</v>
      </c>
      <c r="BN143" s="134">
        <f t="shared" si="140"/>
        <v>17.285002806390679</v>
      </c>
      <c r="BO143" s="134">
        <f t="shared" si="141"/>
        <v>47.52409938575618</v>
      </c>
      <c r="BP143" s="134">
        <f t="shared" si="142"/>
        <v>17.461101844312509</v>
      </c>
      <c r="BQ143" s="134">
        <f t="shared" si="143"/>
        <v>0</v>
      </c>
      <c r="BR143" s="134">
        <f t="shared" si="144"/>
        <v>3.6880005059408538</v>
      </c>
      <c r="BS143" s="134">
        <f t="shared" si="145"/>
        <v>0</v>
      </c>
      <c r="BT143" s="134">
        <f t="shared" si="146"/>
        <v>0</v>
      </c>
      <c r="BU143" s="134">
        <f t="shared" si="147"/>
        <v>29.090460643335408</v>
      </c>
      <c r="BV143" s="134">
        <f t="shared" si="148"/>
        <v>231.25758713645379</v>
      </c>
      <c r="BW143" s="134">
        <f t="shared" si="149"/>
        <v>449.309754381527</v>
      </c>
      <c r="BX143" s="134">
        <f t="shared" si="150"/>
        <v>0</v>
      </c>
      <c r="BY143" s="134">
        <f t="shared" si="151"/>
        <v>9.5325897056847193</v>
      </c>
      <c r="BZ143" s="134">
        <f t="shared" si="152"/>
        <v>4.7284520581515759</v>
      </c>
      <c r="CA143" s="132" t="s">
        <v>921</v>
      </c>
      <c r="CB143" s="145">
        <v>52</v>
      </c>
    </row>
    <row r="144" spans="1:80" x14ac:dyDescent="0.25">
      <c r="A144" s="18" t="s">
        <v>200</v>
      </c>
      <c r="B144" s="21" t="s">
        <v>201</v>
      </c>
      <c r="C144" s="22">
        <f t="shared" si="102"/>
        <v>189</v>
      </c>
      <c r="D144" s="159">
        <f t="shared" si="103"/>
        <v>1299.24</v>
      </c>
      <c r="E144" s="162">
        <v>45859.80999999999</v>
      </c>
      <c r="F144" s="162">
        <v>0</v>
      </c>
      <c r="G144" s="162">
        <v>0</v>
      </c>
      <c r="H144" s="162">
        <v>0</v>
      </c>
      <c r="I144" s="162">
        <v>0</v>
      </c>
      <c r="J144" s="162">
        <v>0</v>
      </c>
      <c r="K144" s="162">
        <v>0</v>
      </c>
      <c r="L144" s="162">
        <v>19854.48</v>
      </c>
      <c r="M144" s="162">
        <v>8018.9699999999993</v>
      </c>
      <c r="N144" s="162">
        <v>12355.76</v>
      </c>
      <c r="O144" s="162">
        <v>0</v>
      </c>
      <c r="P144" s="162">
        <v>23877.350000000013</v>
      </c>
      <c r="Q144" s="162">
        <v>8278.5300000000007</v>
      </c>
      <c r="R144" s="162">
        <v>25353.31</v>
      </c>
      <c r="S144" s="162">
        <v>0</v>
      </c>
      <c r="T144" s="162">
        <v>32.799999999999997</v>
      </c>
      <c r="U144" s="162">
        <v>0</v>
      </c>
      <c r="V144" s="162">
        <v>0</v>
      </c>
      <c r="W144" s="162">
        <v>9094.0600000000013</v>
      </c>
      <c r="X144" s="162">
        <v>192695.38999999996</v>
      </c>
      <c r="Y144" s="162">
        <v>555423.57000000018</v>
      </c>
      <c r="Z144" s="162">
        <v>0</v>
      </c>
      <c r="AA144" s="162">
        <v>3694.45</v>
      </c>
      <c r="AB144" s="162">
        <v>3001.3999999999996</v>
      </c>
      <c r="AC144" s="162">
        <f t="shared" si="104"/>
        <v>907539.88000000012</v>
      </c>
      <c r="AD144" s="200">
        <f t="shared" si="105"/>
        <v>242.6444973544973</v>
      </c>
      <c r="AE144" s="134">
        <f t="shared" si="106"/>
        <v>0</v>
      </c>
      <c r="AF144" s="134">
        <f t="shared" si="107"/>
        <v>0</v>
      </c>
      <c r="AG144" s="134">
        <f t="shared" si="108"/>
        <v>0</v>
      </c>
      <c r="AH144" s="134">
        <f t="shared" si="109"/>
        <v>0</v>
      </c>
      <c r="AI144" s="134">
        <f t="shared" si="110"/>
        <v>0</v>
      </c>
      <c r="AJ144" s="134">
        <f t="shared" si="111"/>
        <v>0</v>
      </c>
      <c r="AK144" s="134">
        <f t="shared" si="112"/>
        <v>105.05015873015873</v>
      </c>
      <c r="AL144" s="134">
        <f t="shared" si="113"/>
        <v>42.428412698412693</v>
      </c>
      <c r="AM144" s="134">
        <f t="shared" si="114"/>
        <v>65.374391534391535</v>
      </c>
      <c r="AN144" s="134">
        <f t="shared" si="115"/>
        <v>0</v>
      </c>
      <c r="AO144" s="134">
        <f t="shared" si="116"/>
        <v>126.33518518518525</v>
      </c>
      <c r="AP144" s="134">
        <f t="shared" si="117"/>
        <v>43.801746031746035</v>
      </c>
      <c r="AQ144" s="134">
        <f t="shared" si="118"/>
        <v>134.14449735449736</v>
      </c>
      <c r="AR144" s="134">
        <f t="shared" si="119"/>
        <v>0</v>
      </c>
      <c r="AS144" s="134">
        <f t="shared" si="120"/>
        <v>0.17354497354497353</v>
      </c>
      <c r="AT144" s="134">
        <f t="shared" si="121"/>
        <v>0</v>
      </c>
      <c r="AU144" s="134">
        <f t="shared" si="122"/>
        <v>0</v>
      </c>
      <c r="AV144" s="134">
        <f t="shared" si="123"/>
        <v>48.116719576719582</v>
      </c>
      <c r="AW144" s="134">
        <f t="shared" si="124"/>
        <v>1019.5523280423278</v>
      </c>
      <c r="AX144" s="134">
        <f t="shared" si="125"/>
        <v>2938.7490476190487</v>
      </c>
      <c r="AY144" s="134">
        <f t="shared" si="126"/>
        <v>0</v>
      </c>
      <c r="AZ144" s="134">
        <f t="shared" si="127"/>
        <v>19.547354497354497</v>
      </c>
      <c r="BA144" s="134">
        <f t="shared" si="128"/>
        <v>15.880423280423278</v>
      </c>
      <c r="BB144" s="2"/>
      <c r="BC144" s="134">
        <f t="shared" si="129"/>
        <v>35.297412333364115</v>
      </c>
      <c r="BD144" s="134">
        <f t="shared" si="130"/>
        <v>0</v>
      </c>
      <c r="BE144" s="134">
        <f t="shared" si="131"/>
        <v>0</v>
      </c>
      <c r="BF144" s="134">
        <f t="shared" si="132"/>
        <v>0</v>
      </c>
      <c r="BG144" s="134">
        <f t="shared" si="133"/>
        <v>0</v>
      </c>
      <c r="BH144" s="134">
        <f t="shared" si="134"/>
        <v>0</v>
      </c>
      <c r="BI144" s="134">
        <f t="shared" si="135"/>
        <v>0</v>
      </c>
      <c r="BJ144" s="134">
        <f t="shared" si="136"/>
        <v>15.281610787845201</v>
      </c>
      <c r="BK144" s="134">
        <f t="shared" si="137"/>
        <v>6.1720467350143151</v>
      </c>
      <c r="BL144" s="134">
        <f t="shared" si="138"/>
        <v>9.509990455958869</v>
      </c>
      <c r="BM144" s="134">
        <f t="shared" si="139"/>
        <v>0</v>
      </c>
      <c r="BN144" s="134">
        <f t="shared" si="140"/>
        <v>18.377936332009494</v>
      </c>
      <c r="BO144" s="134">
        <f t="shared" si="141"/>
        <v>6.3718250669622245</v>
      </c>
      <c r="BP144" s="134">
        <f t="shared" si="142"/>
        <v>19.513954311751487</v>
      </c>
      <c r="BQ144" s="134">
        <f t="shared" si="143"/>
        <v>0</v>
      </c>
      <c r="BR144" s="134">
        <f t="shared" si="144"/>
        <v>2.5245528154921336E-2</v>
      </c>
      <c r="BS144" s="134">
        <f t="shared" si="145"/>
        <v>0</v>
      </c>
      <c r="BT144" s="134">
        <f t="shared" si="146"/>
        <v>0</v>
      </c>
      <c r="BU144" s="134">
        <f t="shared" si="147"/>
        <v>6.9995227979434143</v>
      </c>
      <c r="BV144" s="134">
        <f t="shared" si="148"/>
        <v>148.31392968196789</v>
      </c>
      <c r="BW144" s="134">
        <f t="shared" si="149"/>
        <v>427.4988223884734</v>
      </c>
      <c r="BX144" s="134">
        <f t="shared" si="150"/>
        <v>0</v>
      </c>
      <c r="BY144" s="134">
        <f t="shared" si="151"/>
        <v>2.8435469967057663</v>
      </c>
      <c r="BZ144" s="134">
        <f t="shared" si="152"/>
        <v>2.3101197623225884</v>
      </c>
      <c r="CA144" s="132" t="s">
        <v>870</v>
      </c>
      <c r="CB144" s="145">
        <v>53</v>
      </c>
    </row>
    <row r="145" spans="1:80" x14ac:dyDescent="0.25">
      <c r="A145" s="18" t="s">
        <v>202</v>
      </c>
      <c r="B145" s="21" t="s">
        <v>203</v>
      </c>
      <c r="C145" s="22">
        <f t="shared" si="102"/>
        <v>208.48105263157896</v>
      </c>
      <c r="D145" s="159">
        <f t="shared" si="103"/>
        <v>1518.53</v>
      </c>
      <c r="E145" s="162">
        <v>46581.13</v>
      </c>
      <c r="F145" s="162">
        <v>31263.649999999994</v>
      </c>
      <c r="G145" s="162">
        <v>0</v>
      </c>
      <c r="H145" s="162">
        <v>0</v>
      </c>
      <c r="I145" s="162">
        <v>0</v>
      </c>
      <c r="J145" s="162">
        <v>0</v>
      </c>
      <c r="K145" s="162">
        <v>0</v>
      </c>
      <c r="L145" s="162">
        <v>12442.32</v>
      </c>
      <c r="M145" s="162">
        <v>0</v>
      </c>
      <c r="N145" s="162">
        <v>19309.510000000006</v>
      </c>
      <c r="O145" s="162">
        <v>0</v>
      </c>
      <c r="P145" s="162">
        <v>24814.880000000056</v>
      </c>
      <c r="Q145" s="162">
        <v>42617.509999999995</v>
      </c>
      <c r="R145" s="162">
        <v>29066.010000000006</v>
      </c>
      <c r="S145" s="162">
        <v>0</v>
      </c>
      <c r="T145" s="162">
        <v>7255.5599999999995</v>
      </c>
      <c r="U145" s="162">
        <v>0</v>
      </c>
      <c r="V145" s="162">
        <v>0</v>
      </c>
      <c r="W145" s="162">
        <v>18383.72</v>
      </c>
      <c r="X145" s="162">
        <v>281346.99000000005</v>
      </c>
      <c r="Y145" s="162">
        <v>558118.45000000007</v>
      </c>
      <c r="Z145" s="162">
        <v>0</v>
      </c>
      <c r="AA145" s="162">
        <v>4738.43</v>
      </c>
      <c r="AB145" s="162">
        <v>5775.6299999999992</v>
      </c>
      <c r="AC145" s="162">
        <f t="shared" si="104"/>
        <v>1081713.79</v>
      </c>
      <c r="AD145" s="200">
        <f t="shared" si="105"/>
        <v>223.43099966171351</v>
      </c>
      <c r="AE145" s="134">
        <f t="shared" si="106"/>
        <v>149.95919104096291</v>
      </c>
      <c r="AF145" s="134">
        <f t="shared" si="107"/>
        <v>0</v>
      </c>
      <c r="AG145" s="134">
        <f t="shared" si="108"/>
        <v>0</v>
      </c>
      <c r="AH145" s="134">
        <f t="shared" si="109"/>
        <v>0</v>
      </c>
      <c r="AI145" s="134">
        <f t="shared" si="110"/>
        <v>0</v>
      </c>
      <c r="AJ145" s="134">
        <f t="shared" si="111"/>
        <v>0</v>
      </c>
      <c r="AK145" s="134">
        <f t="shared" si="112"/>
        <v>59.680819158121139</v>
      </c>
      <c r="AL145" s="134">
        <f t="shared" si="113"/>
        <v>0</v>
      </c>
      <c r="AM145" s="134">
        <f t="shared" si="114"/>
        <v>92.619975562590582</v>
      </c>
      <c r="AN145" s="134">
        <f t="shared" si="115"/>
        <v>0</v>
      </c>
      <c r="AO145" s="134">
        <f t="shared" si="116"/>
        <v>119.02702757287069</v>
      </c>
      <c r="AP145" s="134">
        <f t="shared" si="117"/>
        <v>204.41910409629548</v>
      </c>
      <c r="AQ145" s="134">
        <f t="shared" si="118"/>
        <v>139.41799330495769</v>
      </c>
      <c r="AR145" s="134">
        <f t="shared" si="119"/>
        <v>0</v>
      </c>
      <c r="AS145" s="134">
        <f t="shared" si="120"/>
        <v>34.802011542131808</v>
      </c>
      <c r="AT145" s="134">
        <f t="shared" si="121"/>
        <v>0</v>
      </c>
      <c r="AU145" s="134">
        <f t="shared" si="122"/>
        <v>0</v>
      </c>
      <c r="AV145" s="134">
        <f t="shared" si="123"/>
        <v>88.179332212443896</v>
      </c>
      <c r="AW145" s="134">
        <f t="shared" si="124"/>
        <v>1349.5086793195899</v>
      </c>
      <c r="AX145" s="134">
        <f t="shared" si="125"/>
        <v>2677.0703762048302</v>
      </c>
      <c r="AY145" s="134">
        <f t="shared" si="126"/>
        <v>0</v>
      </c>
      <c r="AZ145" s="134">
        <f t="shared" si="127"/>
        <v>22.728348404752168</v>
      </c>
      <c r="BA145" s="134">
        <f t="shared" si="128"/>
        <v>27.703380844908278</v>
      </c>
      <c r="BB145" s="2"/>
      <c r="BC145" s="134">
        <f t="shared" si="129"/>
        <v>30.675146358649481</v>
      </c>
      <c r="BD145" s="134">
        <f t="shared" si="130"/>
        <v>20.588101650938732</v>
      </c>
      <c r="BE145" s="134">
        <f t="shared" si="131"/>
        <v>0</v>
      </c>
      <c r="BF145" s="134">
        <f t="shared" si="132"/>
        <v>0</v>
      </c>
      <c r="BG145" s="134">
        <f t="shared" si="133"/>
        <v>0</v>
      </c>
      <c r="BH145" s="134">
        <f t="shared" si="134"/>
        <v>0</v>
      </c>
      <c r="BI145" s="134">
        <f t="shared" si="135"/>
        <v>0</v>
      </c>
      <c r="BJ145" s="134">
        <f t="shared" si="136"/>
        <v>8.1936609747584832</v>
      </c>
      <c r="BK145" s="134">
        <f t="shared" si="137"/>
        <v>0</v>
      </c>
      <c r="BL145" s="134">
        <f t="shared" si="138"/>
        <v>12.715922635706905</v>
      </c>
      <c r="BM145" s="134">
        <f t="shared" si="139"/>
        <v>0</v>
      </c>
      <c r="BN145" s="134">
        <f t="shared" si="140"/>
        <v>16.341382784666788</v>
      </c>
      <c r="BO145" s="134">
        <f t="shared" si="141"/>
        <v>28.064977313586162</v>
      </c>
      <c r="BP145" s="134">
        <f t="shared" si="142"/>
        <v>19.14088625183566</v>
      </c>
      <c r="BQ145" s="134">
        <f t="shared" si="143"/>
        <v>0</v>
      </c>
      <c r="BR145" s="134">
        <f t="shared" si="144"/>
        <v>4.7780155808578026</v>
      </c>
      <c r="BS145" s="134">
        <f t="shared" si="145"/>
        <v>0</v>
      </c>
      <c r="BT145" s="134">
        <f t="shared" si="146"/>
        <v>0</v>
      </c>
      <c r="BU145" s="134">
        <f t="shared" si="147"/>
        <v>12.106260659980377</v>
      </c>
      <c r="BV145" s="134">
        <f t="shared" si="148"/>
        <v>185.27588523111172</v>
      </c>
      <c r="BW145" s="134">
        <f t="shared" si="149"/>
        <v>367.53863934199529</v>
      </c>
      <c r="BX145" s="134">
        <f t="shared" si="150"/>
        <v>0</v>
      </c>
      <c r="BY145" s="134">
        <f t="shared" si="151"/>
        <v>3.120405918882077</v>
      </c>
      <c r="BZ145" s="134">
        <f t="shared" si="152"/>
        <v>3.8034349008580661</v>
      </c>
      <c r="CA145" s="132" t="s">
        <v>922</v>
      </c>
      <c r="CB145" s="21">
        <v>55</v>
      </c>
    </row>
    <row r="146" spans="1:80" x14ac:dyDescent="0.25">
      <c r="A146" s="18" t="s">
        <v>208</v>
      </c>
      <c r="B146" s="21" t="s">
        <v>209</v>
      </c>
      <c r="C146" s="22">
        <f t="shared" si="102"/>
        <v>130</v>
      </c>
      <c r="D146" s="159">
        <f t="shared" si="103"/>
        <v>651.5</v>
      </c>
      <c r="E146" s="162">
        <v>31130.28</v>
      </c>
      <c r="F146" s="162">
        <v>0</v>
      </c>
      <c r="G146" s="162">
        <v>0</v>
      </c>
      <c r="H146" s="162">
        <v>0</v>
      </c>
      <c r="I146" s="162">
        <v>0</v>
      </c>
      <c r="J146" s="162">
        <v>0</v>
      </c>
      <c r="K146" s="162">
        <v>0</v>
      </c>
      <c r="L146" s="162">
        <v>7247.8599999999988</v>
      </c>
      <c r="M146" s="162">
        <v>30637</v>
      </c>
      <c r="N146" s="162">
        <v>5649.5899999999992</v>
      </c>
      <c r="O146" s="162">
        <v>0</v>
      </c>
      <c r="P146" s="162">
        <v>16020.26</v>
      </c>
      <c r="Q146" s="162">
        <v>10183.48</v>
      </c>
      <c r="R146" s="162">
        <v>23228.330000000005</v>
      </c>
      <c r="S146" s="162">
        <v>0</v>
      </c>
      <c r="T146" s="162">
        <v>3576.35</v>
      </c>
      <c r="U146" s="162">
        <v>0</v>
      </c>
      <c r="V146" s="162">
        <v>0</v>
      </c>
      <c r="W146" s="162">
        <v>21112.61</v>
      </c>
      <c r="X146" s="162">
        <v>115067.66999999997</v>
      </c>
      <c r="Y146" s="162">
        <v>365101.10000000003</v>
      </c>
      <c r="Z146" s="162">
        <v>0</v>
      </c>
      <c r="AA146" s="162">
        <v>3144.1499999999996</v>
      </c>
      <c r="AB146" s="162">
        <v>0</v>
      </c>
      <c r="AC146" s="162">
        <f t="shared" si="104"/>
        <v>632098.68000000005</v>
      </c>
      <c r="AD146" s="200">
        <f t="shared" si="105"/>
        <v>239.4636923076923</v>
      </c>
      <c r="AE146" s="134">
        <f t="shared" si="106"/>
        <v>0</v>
      </c>
      <c r="AF146" s="134">
        <f t="shared" si="107"/>
        <v>0</v>
      </c>
      <c r="AG146" s="134">
        <f t="shared" si="108"/>
        <v>0</v>
      </c>
      <c r="AH146" s="134">
        <f t="shared" si="109"/>
        <v>0</v>
      </c>
      <c r="AI146" s="134">
        <f t="shared" si="110"/>
        <v>0</v>
      </c>
      <c r="AJ146" s="134">
        <f t="shared" si="111"/>
        <v>0</v>
      </c>
      <c r="AK146" s="134">
        <f t="shared" si="112"/>
        <v>55.752769230769218</v>
      </c>
      <c r="AL146" s="134">
        <f t="shared" si="113"/>
        <v>235.66923076923078</v>
      </c>
      <c r="AM146" s="134">
        <f t="shared" si="114"/>
        <v>43.45838461538461</v>
      </c>
      <c r="AN146" s="134">
        <f t="shared" si="115"/>
        <v>0</v>
      </c>
      <c r="AO146" s="134">
        <f t="shared" si="116"/>
        <v>123.23276923076924</v>
      </c>
      <c r="AP146" s="134">
        <f t="shared" si="117"/>
        <v>78.334461538461539</v>
      </c>
      <c r="AQ146" s="134">
        <f t="shared" si="118"/>
        <v>178.67946153846157</v>
      </c>
      <c r="AR146" s="134">
        <f t="shared" si="119"/>
        <v>0</v>
      </c>
      <c r="AS146" s="134">
        <f t="shared" si="120"/>
        <v>27.510384615384616</v>
      </c>
      <c r="AT146" s="134">
        <f t="shared" si="121"/>
        <v>0</v>
      </c>
      <c r="AU146" s="134">
        <f t="shared" si="122"/>
        <v>0</v>
      </c>
      <c r="AV146" s="134">
        <f t="shared" si="123"/>
        <v>162.4046923076923</v>
      </c>
      <c r="AW146" s="134">
        <f t="shared" si="124"/>
        <v>885.13592307692284</v>
      </c>
      <c r="AX146" s="134">
        <f t="shared" si="125"/>
        <v>2808.4700000000003</v>
      </c>
      <c r="AY146" s="134">
        <f t="shared" si="126"/>
        <v>0</v>
      </c>
      <c r="AZ146" s="134">
        <f t="shared" si="127"/>
        <v>24.185769230769228</v>
      </c>
      <c r="BA146" s="134">
        <f t="shared" si="128"/>
        <v>0</v>
      </c>
      <c r="BB146" s="2"/>
      <c r="BC146" s="134">
        <f t="shared" si="129"/>
        <v>47.782471220260938</v>
      </c>
      <c r="BD146" s="134">
        <f t="shared" si="130"/>
        <v>0</v>
      </c>
      <c r="BE146" s="134">
        <f t="shared" si="131"/>
        <v>0</v>
      </c>
      <c r="BF146" s="134">
        <f t="shared" si="132"/>
        <v>0</v>
      </c>
      <c r="BG146" s="134">
        <f t="shared" si="133"/>
        <v>0</v>
      </c>
      <c r="BH146" s="134">
        <f t="shared" si="134"/>
        <v>0</v>
      </c>
      <c r="BI146" s="134">
        <f t="shared" si="135"/>
        <v>0</v>
      </c>
      <c r="BJ146" s="134">
        <f t="shared" si="136"/>
        <v>11.124881043745201</v>
      </c>
      <c r="BK146" s="134">
        <f t="shared" si="137"/>
        <v>47.025326170376054</v>
      </c>
      <c r="BL146" s="134">
        <f t="shared" si="138"/>
        <v>8.6716653875671508</v>
      </c>
      <c r="BM146" s="134">
        <f t="shared" si="139"/>
        <v>0</v>
      </c>
      <c r="BN146" s="134">
        <f t="shared" si="140"/>
        <v>24.589808135072911</v>
      </c>
      <c r="BO146" s="134">
        <f t="shared" si="141"/>
        <v>15.630821181887951</v>
      </c>
      <c r="BP146" s="134">
        <f t="shared" si="142"/>
        <v>35.653614735226412</v>
      </c>
      <c r="BQ146" s="134">
        <f t="shared" si="143"/>
        <v>0</v>
      </c>
      <c r="BR146" s="134">
        <f t="shared" si="144"/>
        <v>5.4894090560245585</v>
      </c>
      <c r="BS146" s="134">
        <f t="shared" si="145"/>
        <v>0</v>
      </c>
      <c r="BT146" s="134">
        <f t="shared" si="146"/>
        <v>0</v>
      </c>
      <c r="BU146" s="134">
        <f t="shared" si="147"/>
        <v>32.406155026861093</v>
      </c>
      <c r="BV146" s="134">
        <f t="shared" si="148"/>
        <v>176.6196009209516</v>
      </c>
      <c r="BW146" s="134">
        <f t="shared" si="149"/>
        <v>560.40076745970839</v>
      </c>
      <c r="BX146" s="134">
        <f t="shared" si="150"/>
        <v>0</v>
      </c>
      <c r="BY146" s="134">
        <f t="shared" si="151"/>
        <v>4.8260168841135833</v>
      </c>
      <c r="BZ146" s="134">
        <f t="shared" si="152"/>
        <v>0</v>
      </c>
      <c r="CA146" s="132" t="s">
        <v>923</v>
      </c>
      <c r="CB146" s="21">
        <v>56</v>
      </c>
    </row>
    <row r="147" spans="1:80" x14ac:dyDescent="0.25">
      <c r="A147" s="18" t="s">
        <v>214</v>
      </c>
      <c r="B147" s="21" t="s">
        <v>215</v>
      </c>
      <c r="C147" s="22">
        <f t="shared" si="102"/>
        <v>178.06736842105263</v>
      </c>
      <c r="D147" s="159">
        <f t="shared" si="103"/>
        <v>1206.71</v>
      </c>
      <c r="E147" s="162">
        <v>52089.21</v>
      </c>
      <c r="F147" s="162">
        <v>11121.280000000004</v>
      </c>
      <c r="G147" s="162">
        <v>0</v>
      </c>
      <c r="H147" s="162">
        <v>30930.610000000008</v>
      </c>
      <c r="I147" s="162">
        <v>64.180000000000007</v>
      </c>
      <c r="J147" s="162">
        <v>14273.670000000004</v>
      </c>
      <c r="K147" s="162">
        <v>0</v>
      </c>
      <c r="L147" s="162">
        <v>8951.9000000000015</v>
      </c>
      <c r="M147" s="162">
        <v>7823.13</v>
      </c>
      <c r="N147" s="162">
        <v>14561.979999999998</v>
      </c>
      <c r="O147" s="162">
        <v>0</v>
      </c>
      <c r="P147" s="162">
        <v>12262.049999999988</v>
      </c>
      <c r="Q147" s="162">
        <v>15046.34</v>
      </c>
      <c r="R147" s="162">
        <v>17198.940000000006</v>
      </c>
      <c r="S147" s="162">
        <v>0</v>
      </c>
      <c r="T147" s="162">
        <v>5395.7900000000009</v>
      </c>
      <c r="U147" s="162">
        <v>0</v>
      </c>
      <c r="V147" s="162">
        <v>0</v>
      </c>
      <c r="W147" s="162">
        <v>0</v>
      </c>
      <c r="X147" s="162">
        <v>385901.9699999998</v>
      </c>
      <c r="Y147" s="162">
        <v>519341.43</v>
      </c>
      <c r="Z147" s="162">
        <v>0</v>
      </c>
      <c r="AA147" s="162">
        <v>1707.8</v>
      </c>
      <c r="AB147" s="162">
        <v>3753.94</v>
      </c>
      <c r="AC147" s="162">
        <f t="shared" si="104"/>
        <v>1100424.2199999997</v>
      </c>
      <c r="AD147" s="200">
        <f t="shared" si="105"/>
        <v>292.52529793573098</v>
      </c>
      <c r="AE147" s="134">
        <f t="shared" si="106"/>
        <v>62.455463337353123</v>
      </c>
      <c r="AF147" s="134">
        <f t="shared" si="107"/>
        <v>0</v>
      </c>
      <c r="AG147" s="134">
        <f t="shared" si="108"/>
        <v>173.70173027358072</v>
      </c>
      <c r="AH147" s="134">
        <f t="shared" si="109"/>
        <v>0.36042538601593721</v>
      </c>
      <c r="AI147" s="134">
        <f t="shared" si="110"/>
        <v>80.158819252323212</v>
      </c>
      <c r="AJ147" s="134">
        <f t="shared" si="111"/>
        <v>0</v>
      </c>
      <c r="AK147" s="134">
        <f t="shared" si="112"/>
        <v>50.27254616821547</v>
      </c>
      <c r="AL147" s="134">
        <f t="shared" si="113"/>
        <v>43.933540824288855</v>
      </c>
      <c r="AM147" s="134">
        <f t="shared" si="114"/>
        <v>81.777925563358622</v>
      </c>
      <c r="AN147" s="134">
        <f t="shared" si="115"/>
        <v>0</v>
      </c>
      <c r="AO147" s="134">
        <f t="shared" si="116"/>
        <v>68.861858906150175</v>
      </c>
      <c r="AP147" s="134">
        <f t="shared" si="117"/>
        <v>84.498019673216518</v>
      </c>
      <c r="AQ147" s="134">
        <f t="shared" si="118"/>
        <v>96.586702844576891</v>
      </c>
      <c r="AR147" s="134">
        <f t="shared" si="119"/>
        <v>0</v>
      </c>
      <c r="AS147" s="134">
        <f t="shared" si="120"/>
        <v>30.301958454517514</v>
      </c>
      <c r="AT147" s="134">
        <f t="shared" si="121"/>
        <v>0</v>
      </c>
      <c r="AU147" s="134">
        <f t="shared" si="122"/>
        <v>0</v>
      </c>
      <c r="AV147" s="134">
        <f t="shared" si="123"/>
        <v>0</v>
      </c>
      <c r="AW147" s="134">
        <f t="shared" si="124"/>
        <v>2167.1683780236917</v>
      </c>
      <c r="AX147" s="134">
        <f t="shared" si="125"/>
        <v>2916.5446460239768</v>
      </c>
      <c r="AY147" s="134">
        <f t="shared" si="126"/>
        <v>0</v>
      </c>
      <c r="AZ147" s="134">
        <f t="shared" si="127"/>
        <v>9.5907521694923261</v>
      </c>
      <c r="BA147" s="134">
        <f t="shared" si="128"/>
        <v>21.081571729209525</v>
      </c>
      <c r="BB147" s="2"/>
      <c r="BC147" s="134">
        <f t="shared" si="129"/>
        <v>43.166303420042922</v>
      </c>
      <c r="BD147" s="134">
        <f t="shared" si="130"/>
        <v>9.2161994182529394</v>
      </c>
      <c r="BE147" s="134">
        <f t="shared" si="131"/>
        <v>0</v>
      </c>
      <c r="BF147" s="134">
        <f t="shared" si="132"/>
        <v>25.632181717231155</v>
      </c>
      <c r="BG147" s="134">
        <f t="shared" si="133"/>
        <v>5.3185935311715331E-2</v>
      </c>
      <c r="BH147" s="134">
        <f t="shared" si="134"/>
        <v>11.828583503907321</v>
      </c>
      <c r="BI147" s="134">
        <f t="shared" si="135"/>
        <v>0</v>
      </c>
      <c r="BJ147" s="134">
        <f t="shared" si="136"/>
        <v>7.4184352495628616</v>
      </c>
      <c r="BK147" s="134">
        <f t="shared" si="137"/>
        <v>6.4830240902950997</v>
      </c>
      <c r="BL147" s="134">
        <f t="shared" si="138"/>
        <v>12.067505863049115</v>
      </c>
      <c r="BM147" s="134">
        <f t="shared" si="139"/>
        <v>0</v>
      </c>
      <c r="BN147" s="134">
        <f t="shared" si="140"/>
        <v>10.16155497178277</v>
      </c>
      <c r="BO147" s="134">
        <f t="shared" si="141"/>
        <v>12.468894763447722</v>
      </c>
      <c r="BP147" s="134">
        <f t="shared" si="142"/>
        <v>14.252753354161319</v>
      </c>
      <c r="BQ147" s="134">
        <f t="shared" si="143"/>
        <v>0</v>
      </c>
      <c r="BR147" s="134">
        <f t="shared" si="144"/>
        <v>4.4714885929510828</v>
      </c>
      <c r="BS147" s="134">
        <f t="shared" si="145"/>
        <v>0</v>
      </c>
      <c r="BT147" s="134">
        <f t="shared" si="146"/>
        <v>0</v>
      </c>
      <c r="BU147" s="134">
        <f t="shared" si="147"/>
        <v>0</v>
      </c>
      <c r="BV147" s="134">
        <f t="shared" si="148"/>
        <v>319.79677801625888</v>
      </c>
      <c r="BW147" s="134">
        <f t="shared" si="149"/>
        <v>430.37799471289702</v>
      </c>
      <c r="BX147" s="134">
        <f t="shared" si="150"/>
        <v>0</v>
      </c>
      <c r="BY147" s="134">
        <f t="shared" si="151"/>
        <v>1.4152530433989938</v>
      </c>
      <c r="BZ147" s="134">
        <f t="shared" si="152"/>
        <v>3.1108882830174607</v>
      </c>
      <c r="CA147" s="132" t="s">
        <v>926</v>
      </c>
      <c r="CB147" s="145">
        <v>59</v>
      </c>
    </row>
    <row r="148" spans="1:80" x14ac:dyDescent="0.25">
      <c r="A148" s="18" t="s">
        <v>216</v>
      </c>
      <c r="B148" s="21" t="s">
        <v>217</v>
      </c>
      <c r="C148" s="22">
        <f t="shared" si="102"/>
        <v>47</v>
      </c>
      <c r="D148" s="159">
        <f t="shared" si="103"/>
        <v>562.75</v>
      </c>
      <c r="E148" s="162">
        <v>23383.480000000003</v>
      </c>
      <c r="F148" s="162">
        <v>0</v>
      </c>
      <c r="G148" s="162">
        <v>0</v>
      </c>
      <c r="H148" s="162">
        <v>0</v>
      </c>
      <c r="I148" s="162">
        <v>0</v>
      </c>
      <c r="J148" s="162">
        <v>0</v>
      </c>
      <c r="K148" s="162">
        <v>0</v>
      </c>
      <c r="L148" s="162">
        <v>7586.7299999999987</v>
      </c>
      <c r="M148" s="162">
        <v>4575.8499999999995</v>
      </c>
      <c r="N148" s="162">
        <v>0</v>
      </c>
      <c r="O148" s="162">
        <v>0</v>
      </c>
      <c r="P148" s="162">
        <v>2086.2200000000003</v>
      </c>
      <c r="Q148" s="162">
        <v>10677.44</v>
      </c>
      <c r="R148" s="162">
        <v>15028.18</v>
      </c>
      <c r="S148" s="162">
        <v>6453.88</v>
      </c>
      <c r="T148" s="162">
        <v>2126.3100000000004</v>
      </c>
      <c r="U148" s="162">
        <v>0</v>
      </c>
      <c r="V148" s="162">
        <v>0</v>
      </c>
      <c r="W148" s="162">
        <v>3173.0000000000005</v>
      </c>
      <c r="X148" s="162">
        <v>73099.97</v>
      </c>
      <c r="Y148" s="162">
        <v>204123.35999999996</v>
      </c>
      <c r="Z148" s="162">
        <v>0</v>
      </c>
      <c r="AA148" s="162">
        <v>2665.4</v>
      </c>
      <c r="AB148" s="162">
        <v>917.37000000000012</v>
      </c>
      <c r="AC148" s="162">
        <f t="shared" si="104"/>
        <v>355897.18999999994</v>
      </c>
      <c r="AD148" s="200">
        <f t="shared" si="105"/>
        <v>497.52085106382987</v>
      </c>
      <c r="AE148" s="134">
        <f t="shared" si="106"/>
        <v>0</v>
      </c>
      <c r="AF148" s="134">
        <f t="shared" si="107"/>
        <v>0</v>
      </c>
      <c r="AG148" s="134">
        <f t="shared" si="108"/>
        <v>0</v>
      </c>
      <c r="AH148" s="134">
        <f t="shared" si="109"/>
        <v>0</v>
      </c>
      <c r="AI148" s="134">
        <f t="shared" si="110"/>
        <v>0</v>
      </c>
      <c r="AJ148" s="134">
        <f t="shared" si="111"/>
        <v>0</v>
      </c>
      <c r="AK148" s="134">
        <f t="shared" si="112"/>
        <v>161.41978723404253</v>
      </c>
      <c r="AL148" s="134">
        <f t="shared" si="113"/>
        <v>97.358510638297858</v>
      </c>
      <c r="AM148" s="134">
        <f t="shared" si="114"/>
        <v>0</v>
      </c>
      <c r="AN148" s="134">
        <f t="shared" si="115"/>
        <v>0</v>
      </c>
      <c r="AO148" s="134">
        <f t="shared" si="116"/>
        <v>44.387659574468088</v>
      </c>
      <c r="AP148" s="134">
        <f t="shared" si="117"/>
        <v>227.17957446808512</v>
      </c>
      <c r="AQ148" s="134">
        <f t="shared" si="118"/>
        <v>319.74851063829789</v>
      </c>
      <c r="AR148" s="134">
        <f t="shared" si="119"/>
        <v>137.31659574468085</v>
      </c>
      <c r="AS148" s="134">
        <f t="shared" si="120"/>
        <v>45.240638297872351</v>
      </c>
      <c r="AT148" s="134">
        <f t="shared" si="121"/>
        <v>0</v>
      </c>
      <c r="AU148" s="134">
        <f t="shared" si="122"/>
        <v>0</v>
      </c>
      <c r="AV148" s="134">
        <f t="shared" si="123"/>
        <v>67.510638297872347</v>
      </c>
      <c r="AW148" s="134">
        <f t="shared" si="124"/>
        <v>1555.318510638298</v>
      </c>
      <c r="AX148" s="134">
        <f t="shared" si="125"/>
        <v>4343.0502127659565</v>
      </c>
      <c r="AY148" s="134">
        <f t="shared" si="126"/>
        <v>0</v>
      </c>
      <c r="AZ148" s="134">
        <f t="shared" si="127"/>
        <v>56.710638297872343</v>
      </c>
      <c r="BA148" s="134">
        <f t="shared" si="128"/>
        <v>19.518510638297876</v>
      </c>
      <c r="BB148" s="2"/>
      <c r="BC148" s="134">
        <f t="shared" si="129"/>
        <v>41.552163482896496</v>
      </c>
      <c r="BD148" s="134">
        <f t="shared" si="130"/>
        <v>0</v>
      </c>
      <c r="BE148" s="134">
        <f t="shared" si="131"/>
        <v>0</v>
      </c>
      <c r="BF148" s="134">
        <f t="shared" si="132"/>
        <v>0</v>
      </c>
      <c r="BG148" s="134">
        <f t="shared" si="133"/>
        <v>0</v>
      </c>
      <c r="BH148" s="134">
        <f t="shared" si="134"/>
        <v>0</v>
      </c>
      <c r="BI148" s="134">
        <f t="shared" si="135"/>
        <v>0</v>
      </c>
      <c r="BJ148" s="134">
        <f t="shared" si="136"/>
        <v>13.481528209684582</v>
      </c>
      <c r="BK148" s="134">
        <f t="shared" si="137"/>
        <v>8.1312305641936913</v>
      </c>
      <c r="BL148" s="134">
        <f t="shared" si="138"/>
        <v>0</v>
      </c>
      <c r="BM148" s="134">
        <f t="shared" si="139"/>
        <v>0</v>
      </c>
      <c r="BN148" s="134">
        <f t="shared" si="140"/>
        <v>3.7071879164815642</v>
      </c>
      <c r="BO148" s="134">
        <f t="shared" si="141"/>
        <v>18.973682807641051</v>
      </c>
      <c r="BP148" s="134">
        <f t="shared" si="142"/>
        <v>26.704895601954686</v>
      </c>
      <c r="BQ148" s="134">
        <f t="shared" si="143"/>
        <v>11.468467347845403</v>
      </c>
      <c r="BR148" s="134">
        <f t="shared" si="144"/>
        <v>3.7784273656152827</v>
      </c>
      <c r="BS148" s="134">
        <f t="shared" si="145"/>
        <v>0</v>
      </c>
      <c r="BT148" s="134">
        <f t="shared" si="146"/>
        <v>0</v>
      </c>
      <c r="BU148" s="134">
        <f t="shared" si="147"/>
        <v>5.6383829409151494</v>
      </c>
      <c r="BV148" s="134">
        <f t="shared" si="148"/>
        <v>129.89776988005332</v>
      </c>
      <c r="BW148" s="134">
        <f t="shared" si="149"/>
        <v>362.72476232785419</v>
      </c>
      <c r="BX148" s="134">
        <f t="shared" si="150"/>
        <v>0</v>
      </c>
      <c r="BY148" s="134">
        <f t="shared" si="151"/>
        <v>4.736383829409152</v>
      </c>
      <c r="BZ148" s="134">
        <f t="shared" si="152"/>
        <v>1.6301554864504666</v>
      </c>
      <c r="CA148" s="132" t="s">
        <v>927</v>
      </c>
      <c r="CB148" s="145">
        <v>60</v>
      </c>
    </row>
    <row r="149" spans="1:80" x14ac:dyDescent="0.25">
      <c r="A149" s="18" t="s">
        <v>218</v>
      </c>
      <c r="B149" s="21" t="s">
        <v>219</v>
      </c>
      <c r="C149" s="22">
        <f t="shared" si="102"/>
        <v>98.148947368421048</v>
      </c>
      <c r="D149" s="159">
        <f t="shared" si="103"/>
        <v>886.31000000000006</v>
      </c>
      <c r="E149" s="162">
        <v>41248.68</v>
      </c>
      <c r="F149" s="162">
        <v>1035.3200000000002</v>
      </c>
      <c r="G149" s="162">
        <v>0</v>
      </c>
      <c r="H149" s="162">
        <v>0</v>
      </c>
      <c r="I149" s="162">
        <v>0</v>
      </c>
      <c r="J149" s="162">
        <v>0</v>
      </c>
      <c r="K149" s="162">
        <v>0</v>
      </c>
      <c r="L149" s="162">
        <v>13844.629999999997</v>
      </c>
      <c r="M149" s="162">
        <v>4761.4400000000005</v>
      </c>
      <c r="N149" s="162">
        <v>17918.739999999998</v>
      </c>
      <c r="O149" s="162">
        <v>0</v>
      </c>
      <c r="P149" s="162">
        <v>5130.869999999999</v>
      </c>
      <c r="Q149" s="162">
        <v>17639.45</v>
      </c>
      <c r="R149" s="162">
        <v>15655.149999999994</v>
      </c>
      <c r="S149" s="162">
        <v>0</v>
      </c>
      <c r="T149" s="162">
        <v>7828.3100000000013</v>
      </c>
      <c r="U149" s="162">
        <v>0</v>
      </c>
      <c r="V149" s="162">
        <v>0</v>
      </c>
      <c r="W149" s="162">
        <v>6247.6100000000015</v>
      </c>
      <c r="X149" s="162">
        <v>92375.72000000003</v>
      </c>
      <c r="Y149" s="162">
        <v>349915.95</v>
      </c>
      <c r="Z149" s="162">
        <v>0</v>
      </c>
      <c r="AA149" s="162">
        <v>3605.76</v>
      </c>
      <c r="AB149" s="162">
        <v>1937.7100000000003</v>
      </c>
      <c r="AC149" s="162">
        <f t="shared" si="104"/>
        <v>579145.34</v>
      </c>
      <c r="AD149" s="200">
        <f t="shared" si="105"/>
        <v>420.26614758449836</v>
      </c>
      <c r="AE149" s="134">
        <f t="shared" si="106"/>
        <v>10.548457500147469</v>
      </c>
      <c r="AF149" s="134">
        <f t="shared" si="107"/>
        <v>0</v>
      </c>
      <c r="AG149" s="134">
        <f t="shared" si="108"/>
        <v>0</v>
      </c>
      <c r="AH149" s="134">
        <f t="shared" si="109"/>
        <v>0</v>
      </c>
      <c r="AI149" s="134">
        <f t="shared" si="110"/>
        <v>0</v>
      </c>
      <c r="AJ149" s="134">
        <f t="shared" si="111"/>
        <v>0</v>
      </c>
      <c r="AK149" s="134">
        <f t="shared" si="112"/>
        <v>141.05734570979658</v>
      </c>
      <c r="AL149" s="134">
        <f t="shared" si="113"/>
        <v>48.512389869317857</v>
      </c>
      <c r="AM149" s="134">
        <f t="shared" si="114"/>
        <v>182.56680769828884</v>
      </c>
      <c r="AN149" s="134">
        <f t="shared" si="115"/>
        <v>0</v>
      </c>
      <c r="AO149" s="134">
        <f t="shared" si="116"/>
        <v>52.276362992873338</v>
      </c>
      <c r="AP149" s="134">
        <f t="shared" si="117"/>
        <v>179.72123464337233</v>
      </c>
      <c r="AQ149" s="134">
        <f t="shared" si="118"/>
        <v>159.50400304585401</v>
      </c>
      <c r="AR149" s="134">
        <f t="shared" si="119"/>
        <v>0</v>
      </c>
      <c r="AS149" s="134">
        <f t="shared" si="120"/>
        <v>79.759490141192515</v>
      </c>
      <c r="AT149" s="134">
        <f t="shared" si="121"/>
        <v>0</v>
      </c>
      <c r="AU149" s="134">
        <f t="shared" si="122"/>
        <v>0</v>
      </c>
      <c r="AV149" s="134">
        <f t="shared" si="123"/>
        <v>63.654376002102083</v>
      </c>
      <c r="AW149" s="134">
        <f t="shared" si="124"/>
        <v>941.17891711308846</v>
      </c>
      <c r="AX149" s="134">
        <f t="shared" si="125"/>
        <v>3565.1523463264753</v>
      </c>
      <c r="AY149" s="134">
        <f t="shared" si="126"/>
        <v>0</v>
      </c>
      <c r="AZ149" s="134">
        <f t="shared" si="127"/>
        <v>36.737632920963307</v>
      </c>
      <c r="BA149" s="134">
        <f t="shared" si="128"/>
        <v>19.742544896853872</v>
      </c>
      <c r="BB149" s="2"/>
      <c r="BC149" s="134">
        <f t="shared" si="129"/>
        <v>46.539788561564237</v>
      </c>
      <c r="BD149" s="134">
        <f t="shared" si="130"/>
        <v>1.1681240198124812</v>
      </c>
      <c r="BE149" s="134">
        <f t="shared" si="131"/>
        <v>0</v>
      </c>
      <c r="BF149" s="134">
        <f t="shared" si="132"/>
        <v>0</v>
      </c>
      <c r="BG149" s="134">
        <f t="shared" si="133"/>
        <v>0</v>
      </c>
      <c r="BH149" s="134">
        <f t="shared" si="134"/>
        <v>0</v>
      </c>
      <c r="BI149" s="134">
        <f t="shared" si="135"/>
        <v>0</v>
      </c>
      <c r="BJ149" s="134">
        <f t="shared" si="136"/>
        <v>15.620527806298018</v>
      </c>
      <c r="BK149" s="134">
        <f t="shared" si="137"/>
        <v>5.3722061129852987</v>
      </c>
      <c r="BL149" s="134">
        <f t="shared" si="138"/>
        <v>20.217237761054253</v>
      </c>
      <c r="BM149" s="134">
        <f t="shared" si="139"/>
        <v>0</v>
      </c>
      <c r="BN149" s="134">
        <f t="shared" si="140"/>
        <v>5.7890241563335616</v>
      </c>
      <c r="BO149" s="134">
        <f t="shared" si="141"/>
        <v>19.902122282271439</v>
      </c>
      <c r="BP149" s="134">
        <f t="shared" si="142"/>
        <v>17.663289368279713</v>
      </c>
      <c r="BQ149" s="134">
        <f t="shared" si="143"/>
        <v>0</v>
      </c>
      <c r="BR149" s="134">
        <f t="shared" si="144"/>
        <v>8.8324739650912214</v>
      </c>
      <c r="BS149" s="134">
        <f t="shared" si="145"/>
        <v>0</v>
      </c>
      <c r="BT149" s="134">
        <f t="shared" si="146"/>
        <v>0</v>
      </c>
      <c r="BU149" s="134">
        <f t="shared" si="147"/>
        <v>7.0490121966354895</v>
      </c>
      <c r="BV149" s="134">
        <f t="shared" si="148"/>
        <v>104.22506797847257</v>
      </c>
      <c r="BW149" s="134">
        <f t="shared" si="149"/>
        <v>394.80085974433325</v>
      </c>
      <c r="BX149" s="134">
        <f t="shared" si="150"/>
        <v>0</v>
      </c>
      <c r="BY149" s="134">
        <f t="shared" si="151"/>
        <v>4.0682831063623333</v>
      </c>
      <c r="BZ149" s="134">
        <f t="shared" si="152"/>
        <v>2.186266656136115</v>
      </c>
      <c r="CA149" s="132" t="s">
        <v>928</v>
      </c>
      <c r="CB149" s="145">
        <v>61</v>
      </c>
    </row>
    <row r="150" spans="1:80" x14ac:dyDescent="0.25">
      <c r="A150" s="18" t="s">
        <v>224</v>
      </c>
      <c r="B150" s="21" t="s">
        <v>225</v>
      </c>
      <c r="C150" s="22">
        <f t="shared" si="102"/>
        <v>127</v>
      </c>
      <c r="D150" s="159">
        <f t="shared" si="103"/>
        <v>413.31</v>
      </c>
      <c r="E150" s="162">
        <v>34840.049999999988</v>
      </c>
      <c r="F150" s="162">
        <v>0</v>
      </c>
      <c r="G150" s="162">
        <v>0</v>
      </c>
      <c r="H150" s="162">
        <v>0</v>
      </c>
      <c r="I150" s="162">
        <v>0</v>
      </c>
      <c r="J150" s="162">
        <v>0</v>
      </c>
      <c r="K150" s="162">
        <v>0</v>
      </c>
      <c r="L150" s="162">
        <v>20530.939999999999</v>
      </c>
      <c r="M150" s="162">
        <v>19679.270000000004</v>
      </c>
      <c r="N150" s="162">
        <v>8904.3700000000008</v>
      </c>
      <c r="O150" s="162">
        <v>0</v>
      </c>
      <c r="P150" s="162">
        <v>6331.0499999999984</v>
      </c>
      <c r="Q150" s="162">
        <v>12628.32</v>
      </c>
      <c r="R150" s="162">
        <v>15539.830000000004</v>
      </c>
      <c r="S150" s="162">
        <v>0</v>
      </c>
      <c r="T150" s="162">
        <v>5670.48</v>
      </c>
      <c r="U150" s="162">
        <v>0</v>
      </c>
      <c r="V150" s="162">
        <v>0</v>
      </c>
      <c r="W150" s="162">
        <v>55381.24</v>
      </c>
      <c r="X150" s="162">
        <v>121756.48999999996</v>
      </c>
      <c r="Y150" s="162">
        <v>390413.88000000012</v>
      </c>
      <c r="Z150" s="162">
        <v>0</v>
      </c>
      <c r="AA150" s="162">
        <v>2429</v>
      </c>
      <c r="AB150" s="162">
        <v>1320.04</v>
      </c>
      <c r="AC150" s="162">
        <f t="shared" si="104"/>
        <v>695424.96000000008</v>
      </c>
      <c r="AD150" s="200">
        <f t="shared" si="105"/>
        <v>274.33110236220466</v>
      </c>
      <c r="AE150" s="134">
        <f t="shared" si="106"/>
        <v>0</v>
      </c>
      <c r="AF150" s="134">
        <f t="shared" si="107"/>
        <v>0</v>
      </c>
      <c r="AG150" s="134">
        <f t="shared" si="108"/>
        <v>0</v>
      </c>
      <c r="AH150" s="134">
        <f t="shared" si="109"/>
        <v>0</v>
      </c>
      <c r="AI150" s="134">
        <f t="shared" si="110"/>
        <v>0</v>
      </c>
      <c r="AJ150" s="134">
        <f t="shared" si="111"/>
        <v>0</v>
      </c>
      <c r="AK150" s="134">
        <f t="shared" si="112"/>
        <v>161.66094488188975</v>
      </c>
      <c r="AL150" s="134">
        <f t="shared" si="113"/>
        <v>154.95488188976381</v>
      </c>
      <c r="AM150" s="134">
        <f t="shared" si="114"/>
        <v>70.113149606299217</v>
      </c>
      <c r="AN150" s="134">
        <f t="shared" si="115"/>
        <v>0</v>
      </c>
      <c r="AO150" s="134">
        <f t="shared" si="116"/>
        <v>49.850787401574792</v>
      </c>
      <c r="AP150" s="134">
        <f t="shared" si="117"/>
        <v>99.435590551181093</v>
      </c>
      <c r="AQ150" s="134">
        <f t="shared" si="118"/>
        <v>122.36086614173232</v>
      </c>
      <c r="AR150" s="134">
        <f t="shared" si="119"/>
        <v>0</v>
      </c>
      <c r="AS150" s="134">
        <f t="shared" si="120"/>
        <v>44.649448818897632</v>
      </c>
      <c r="AT150" s="134">
        <f t="shared" si="121"/>
        <v>0</v>
      </c>
      <c r="AU150" s="134">
        <f t="shared" si="122"/>
        <v>0</v>
      </c>
      <c r="AV150" s="134">
        <f t="shared" si="123"/>
        <v>436.07275590551177</v>
      </c>
      <c r="AW150" s="134">
        <f t="shared" si="124"/>
        <v>958.71251968503907</v>
      </c>
      <c r="AX150" s="134">
        <f t="shared" si="125"/>
        <v>3074.1250393700798</v>
      </c>
      <c r="AY150" s="134">
        <f t="shared" si="126"/>
        <v>0</v>
      </c>
      <c r="AZ150" s="134">
        <f t="shared" si="127"/>
        <v>19.125984251968504</v>
      </c>
      <c r="BA150" s="134">
        <f t="shared" si="128"/>
        <v>10.394015748031496</v>
      </c>
      <c r="BB150" s="2"/>
      <c r="BC150" s="134">
        <f t="shared" si="129"/>
        <v>84.295202148508352</v>
      </c>
      <c r="BD150" s="134">
        <f t="shared" si="130"/>
        <v>0</v>
      </c>
      <c r="BE150" s="134">
        <f t="shared" si="131"/>
        <v>0</v>
      </c>
      <c r="BF150" s="134">
        <f t="shared" si="132"/>
        <v>0</v>
      </c>
      <c r="BG150" s="134">
        <f t="shared" si="133"/>
        <v>0</v>
      </c>
      <c r="BH150" s="134">
        <f t="shared" si="134"/>
        <v>0</v>
      </c>
      <c r="BI150" s="134">
        <f t="shared" si="135"/>
        <v>0</v>
      </c>
      <c r="BJ150" s="134">
        <f t="shared" si="136"/>
        <v>49.674433234134185</v>
      </c>
      <c r="BK150" s="134">
        <f t="shared" si="137"/>
        <v>47.613824973990475</v>
      </c>
      <c r="BL150" s="134">
        <f t="shared" si="138"/>
        <v>21.54404684135395</v>
      </c>
      <c r="BM150" s="134">
        <f t="shared" si="139"/>
        <v>0</v>
      </c>
      <c r="BN150" s="134">
        <f t="shared" si="140"/>
        <v>15.317921172969438</v>
      </c>
      <c r="BO150" s="134">
        <f t="shared" si="141"/>
        <v>30.554111925673222</v>
      </c>
      <c r="BP150" s="134">
        <f t="shared" si="142"/>
        <v>37.59848539836927</v>
      </c>
      <c r="BQ150" s="134">
        <f t="shared" si="143"/>
        <v>0</v>
      </c>
      <c r="BR150" s="134">
        <f t="shared" si="144"/>
        <v>13.719677723742468</v>
      </c>
      <c r="BS150" s="134">
        <f t="shared" si="145"/>
        <v>0</v>
      </c>
      <c r="BT150" s="134">
        <f t="shared" si="146"/>
        <v>0</v>
      </c>
      <c r="BU150" s="134">
        <f t="shared" si="147"/>
        <v>133.99443516972732</v>
      </c>
      <c r="BV150" s="134">
        <f t="shared" si="148"/>
        <v>294.58878323776332</v>
      </c>
      <c r="BW150" s="134">
        <f t="shared" si="149"/>
        <v>944.60303404224464</v>
      </c>
      <c r="BX150" s="134">
        <f t="shared" si="150"/>
        <v>0</v>
      </c>
      <c r="BY150" s="134">
        <f t="shared" si="151"/>
        <v>5.8769446662311582</v>
      </c>
      <c r="BZ150" s="134">
        <f t="shared" si="152"/>
        <v>3.1938254578887517</v>
      </c>
      <c r="CA150" s="132" t="s">
        <v>871</v>
      </c>
      <c r="CB150" s="145">
        <v>62</v>
      </c>
    </row>
    <row r="151" spans="1:80" x14ac:dyDescent="0.25">
      <c r="A151" s="18" t="s">
        <v>234</v>
      </c>
      <c r="B151" s="21" t="s">
        <v>235</v>
      </c>
      <c r="C151" s="22">
        <f t="shared" si="102"/>
        <v>80.81894736842105</v>
      </c>
      <c r="D151" s="159">
        <f t="shared" si="103"/>
        <v>445.1</v>
      </c>
      <c r="E151" s="162">
        <v>24899.470000000005</v>
      </c>
      <c r="F151" s="162">
        <v>0</v>
      </c>
      <c r="G151" s="162">
        <v>0</v>
      </c>
      <c r="H151" s="162">
        <v>0</v>
      </c>
      <c r="I151" s="162">
        <v>0</v>
      </c>
      <c r="J151" s="162">
        <v>0</v>
      </c>
      <c r="K151" s="162">
        <v>0</v>
      </c>
      <c r="L151" s="162">
        <v>6392.8899999999994</v>
      </c>
      <c r="M151" s="162">
        <v>7718.2500000000027</v>
      </c>
      <c r="N151" s="162">
        <v>6150.2100000000009</v>
      </c>
      <c r="O151" s="162">
        <v>0</v>
      </c>
      <c r="P151" s="162">
        <v>5909.729999999995</v>
      </c>
      <c r="Q151" s="162">
        <v>18286.93</v>
      </c>
      <c r="R151" s="162">
        <v>8461.5700000000015</v>
      </c>
      <c r="S151" s="162">
        <v>0</v>
      </c>
      <c r="T151" s="162">
        <v>3988.9600000000005</v>
      </c>
      <c r="U151" s="162">
        <v>0</v>
      </c>
      <c r="V151" s="162">
        <v>0</v>
      </c>
      <c r="W151" s="162">
        <v>2168.13</v>
      </c>
      <c r="X151" s="162">
        <v>91390.919999999955</v>
      </c>
      <c r="Y151" s="162">
        <v>252642.48999999993</v>
      </c>
      <c r="Z151" s="162">
        <v>0</v>
      </c>
      <c r="AA151" s="162">
        <v>300</v>
      </c>
      <c r="AB151" s="162">
        <v>1421.0700000000002</v>
      </c>
      <c r="AC151" s="162">
        <f t="shared" si="104"/>
        <v>429730.61999999994</v>
      </c>
      <c r="AD151" s="200">
        <f t="shared" si="105"/>
        <v>308.08951131834647</v>
      </c>
      <c r="AE151" s="134">
        <f t="shared" si="106"/>
        <v>0</v>
      </c>
      <c r="AF151" s="134">
        <f t="shared" si="107"/>
        <v>0</v>
      </c>
      <c r="AG151" s="134">
        <f t="shared" si="108"/>
        <v>0</v>
      </c>
      <c r="AH151" s="134">
        <f t="shared" si="109"/>
        <v>0</v>
      </c>
      <c r="AI151" s="134">
        <f t="shared" si="110"/>
        <v>0</v>
      </c>
      <c r="AJ151" s="134">
        <f t="shared" si="111"/>
        <v>0</v>
      </c>
      <c r="AK151" s="134">
        <f t="shared" si="112"/>
        <v>79.101376696449506</v>
      </c>
      <c r="AL151" s="134">
        <f t="shared" si="113"/>
        <v>95.500501445726684</v>
      </c>
      <c r="AM151" s="134">
        <f t="shared" si="114"/>
        <v>76.098615488811916</v>
      </c>
      <c r="AN151" s="134">
        <f t="shared" si="115"/>
        <v>0</v>
      </c>
      <c r="AO151" s="134">
        <f t="shared" si="116"/>
        <v>73.123075620620426</v>
      </c>
      <c r="AP151" s="134">
        <f t="shared" si="117"/>
        <v>226.27033134491651</v>
      </c>
      <c r="AQ151" s="134">
        <f t="shared" si="118"/>
        <v>104.69784964442941</v>
      </c>
      <c r="AR151" s="134">
        <f t="shared" si="119"/>
        <v>0</v>
      </c>
      <c r="AS151" s="134">
        <f t="shared" si="120"/>
        <v>49.356742816952782</v>
      </c>
      <c r="AT151" s="134">
        <f t="shared" si="121"/>
        <v>0</v>
      </c>
      <c r="AU151" s="134">
        <f t="shared" si="122"/>
        <v>0</v>
      </c>
      <c r="AV151" s="134">
        <f t="shared" si="123"/>
        <v>26.827001224309051</v>
      </c>
      <c r="AW151" s="134">
        <f t="shared" si="124"/>
        <v>1130.8105707364084</v>
      </c>
      <c r="AX151" s="134">
        <f t="shared" si="125"/>
        <v>3126.0304449191167</v>
      </c>
      <c r="AY151" s="134">
        <f t="shared" si="126"/>
        <v>0</v>
      </c>
      <c r="AZ151" s="134">
        <f t="shared" si="127"/>
        <v>3.7120008335721173</v>
      </c>
      <c r="BA151" s="134">
        <f t="shared" si="128"/>
        <v>17.583376748547764</v>
      </c>
      <c r="BB151" s="2"/>
      <c r="BC151" s="134">
        <f t="shared" si="129"/>
        <v>55.941294091215468</v>
      </c>
      <c r="BD151" s="134">
        <f t="shared" si="130"/>
        <v>0</v>
      </c>
      <c r="BE151" s="134">
        <f t="shared" si="131"/>
        <v>0</v>
      </c>
      <c r="BF151" s="134">
        <f t="shared" si="132"/>
        <v>0</v>
      </c>
      <c r="BG151" s="134">
        <f t="shared" si="133"/>
        <v>0</v>
      </c>
      <c r="BH151" s="134">
        <f t="shared" si="134"/>
        <v>0</v>
      </c>
      <c r="BI151" s="134">
        <f t="shared" si="135"/>
        <v>0</v>
      </c>
      <c r="BJ151" s="134">
        <f t="shared" si="136"/>
        <v>14.362817344416984</v>
      </c>
      <c r="BK151" s="134">
        <f t="shared" si="137"/>
        <v>17.340485284205801</v>
      </c>
      <c r="BL151" s="134">
        <f t="shared" si="138"/>
        <v>13.817591552460122</v>
      </c>
      <c r="BM151" s="134">
        <f t="shared" si="139"/>
        <v>0</v>
      </c>
      <c r="BN151" s="134">
        <f t="shared" si="140"/>
        <v>13.277308470006728</v>
      </c>
      <c r="BO151" s="134">
        <f t="shared" si="141"/>
        <v>41.084992136598515</v>
      </c>
      <c r="BP151" s="134">
        <f t="shared" si="142"/>
        <v>19.010492024264213</v>
      </c>
      <c r="BQ151" s="134">
        <f t="shared" si="143"/>
        <v>0</v>
      </c>
      <c r="BR151" s="134">
        <f t="shared" si="144"/>
        <v>8.9619411368231869</v>
      </c>
      <c r="BS151" s="134">
        <f t="shared" si="145"/>
        <v>0</v>
      </c>
      <c r="BT151" s="134">
        <f t="shared" si="146"/>
        <v>0</v>
      </c>
      <c r="BU151" s="134">
        <f t="shared" si="147"/>
        <v>4.8711076162660074</v>
      </c>
      <c r="BV151" s="134">
        <f t="shared" si="148"/>
        <v>205.32671309818008</v>
      </c>
      <c r="BW151" s="134">
        <f t="shared" si="149"/>
        <v>567.60838013929435</v>
      </c>
      <c r="BX151" s="134">
        <f t="shared" si="150"/>
        <v>0</v>
      </c>
      <c r="BY151" s="134">
        <f t="shared" si="151"/>
        <v>0.67400584138395858</v>
      </c>
      <c r="BZ151" s="134">
        <f t="shared" si="152"/>
        <v>3.1926982700516739</v>
      </c>
      <c r="CA151" s="132" t="s">
        <v>873</v>
      </c>
      <c r="CB151" s="145">
        <v>66</v>
      </c>
    </row>
    <row r="152" spans="1:80" x14ac:dyDescent="0.25">
      <c r="A152" s="18" t="s">
        <v>236</v>
      </c>
      <c r="B152" s="21" t="s">
        <v>237</v>
      </c>
      <c r="C152" s="22">
        <f t="shared" si="102"/>
        <v>143</v>
      </c>
      <c r="D152" s="159">
        <f t="shared" si="103"/>
        <v>1564.47</v>
      </c>
      <c r="E152" s="162">
        <v>41044.830000000016</v>
      </c>
      <c r="F152" s="162">
        <v>4815.8099999999995</v>
      </c>
      <c r="G152" s="162">
        <v>0</v>
      </c>
      <c r="H152" s="162">
        <v>30352.469999999998</v>
      </c>
      <c r="I152" s="162">
        <v>25.09</v>
      </c>
      <c r="J152" s="162">
        <v>10214.16</v>
      </c>
      <c r="K152" s="162">
        <v>0</v>
      </c>
      <c r="L152" s="162">
        <v>14093.66</v>
      </c>
      <c r="M152" s="162">
        <v>0</v>
      </c>
      <c r="N152" s="162">
        <v>14448.32</v>
      </c>
      <c r="O152" s="162">
        <v>0</v>
      </c>
      <c r="P152" s="162">
        <v>18268.980000000003</v>
      </c>
      <c r="Q152" s="162">
        <v>19739.459999999995</v>
      </c>
      <c r="R152" s="162">
        <v>12295.69</v>
      </c>
      <c r="S152" s="162">
        <v>0</v>
      </c>
      <c r="T152" s="162">
        <v>7137.4800000000077</v>
      </c>
      <c r="U152" s="162">
        <v>0</v>
      </c>
      <c r="V152" s="162">
        <v>0</v>
      </c>
      <c r="W152" s="162">
        <v>49518.05999999999</v>
      </c>
      <c r="X152" s="162">
        <v>244214.94000000003</v>
      </c>
      <c r="Y152" s="162">
        <v>399608.98</v>
      </c>
      <c r="Z152" s="162">
        <v>0</v>
      </c>
      <c r="AA152" s="162">
        <v>120</v>
      </c>
      <c r="AB152" s="162">
        <v>8599.7400000000016</v>
      </c>
      <c r="AC152" s="162">
        <f t="shared" si="104"/>
        <v>874497.67</v>
      </c>
      <c r="AD152" s="200">
        <f t="shared" si="105"/>
        <v>287.02678321678331</v>
      </c>
      <c r="AE152" s="134">
        <f t="shared" si="106"/>
        <v>33.676993006993001</v>
      </c>
      <c r="AF152" s="134">
        <f t="shared" si="107"/>
        <v>0</v>
      </c>
      <c r="AG152" s="134">
        <f t="shared" si="108"/>
        <v>212.25503496503495</v>
      </c>
      <c r="AH152" s="134">
        <f t="shared" si="109"/>
        <v>0.17545454545454545</v>
      </c>
      <c r="AI152" s="134">
        <f t="shared" si="110"/>
        <v>71.427692307692311</v>
      </c>
      <c r="AJ152" s="134">
        <f t="shared" si="111"/>
        <v>0</v>
      </c>
      <c r="AK152" s="134">
        <f t="shared" si="112"/>
        <v>98.557062937062938</v>
      </c>
      <c r="AL152" s="134">
        <f t="shared" si="113"/>
        <v>0</v>
      </c>
      <c r="AM152" s="134">
        <f t="shared" si="114"/>
        <v>101.0372027972028</v>
      </c>
      <c r="AN152" s="134">
        <f t="shared" si="115"/>
        <v>0</v>
      </c>
      <c r="AO152" s="134">
        <f t="shared" si="116"/>
        <v>127.75510489510492</v>
      </c>
      <c r="AP152" s="134">
        <f t="shared" si="117"/>
        <v>138.03818181818178</v>
      </c>
      <c r="AQ152" s="134">
        <f t="shared" si="118"/>
        <v>85.983846153846159</v>
      </c>
      <c r="AR152" s="134">
        <f t="shared" si="119"/>
        <v>0</v>
      </c>
      <c r="AS152" s="134">
        <f t="shared" si="120"/>
        <v>49.91244755244761</v>
      </c>
      <c r="AT152" s="134">
        <f t="shared" si="121"/>
        <v>0</v>
      </c>
      <c r="AU152" s="134">
        <f t="shared" si="122"/>
        <v>0</v>
      </c>
      <c r="AV152" s="134">
        <f t="shared" si="123"/>
        <v>346.2801398601398</v>
      </c>
      <c r="AW152" s="134">
        <f t="shared" si="124"/>
        <v>1707.7967832167835</v>
      </c>
      <c r="AX152" s="134">
        <f t="shared" si="125"/>
        <v>2794.4683916083914</v>
      </c>
      <c r="AY152" s="134">
        <f t="shared" si="126"/>
        <v>0</v>
      </c>
      <c r="AZ152" s="134">
        <f t="shared" si="127"/>
        <v>0.83916083916083917</v>
      </c>
      <c r="BA152" s="134">
        <f t="shared" si="128"/>
        <v>60.138041958041967</v>
      </c>
      <c r="BB152" s="2"/>
      <c r="BC152" s="134">
        <f t="shared" si="129"/>
        <v>26.235613338702574</v>
      </c>
      <c r="BD152" s="134">
        <f t="shared" si="130"/>
        <v>3.0782373583386065</v>
      </c>
      <c r="BE152" s="134">
        <f t="shared" si="131"/>
        <v>0</v>
      </c>
      <c r="BF152" s="134">
        <f t="shared" si="132"/>
        <v>19.401119868070335</v>
      </c>
      <c r="BG152" s="134">
        <f t="shared" si="133"/>
        <v>1.6037380071206222E-2</v>
      </c>
      <c r="BH152" s="134">
        <f t="shared" si="134"/>
        <v>6.5288308500642387</v>
      </c>
      <c r="BI152" s="134">
        <f t="shared" si="135"/>
        <v>0</v>
      </c>
      <c r="BJ152" s="134">
        <f t="shared" si="136"/>
        <v>9.0085843768177085</v>
      </c>
      <c r="BK152" s="134">
        <f t="shared" si="137"/>
        <v>0</v>
      </c>
      <c r="BL152" s="134">
        <f t="shared" si="138"/>
        <v>9.2352809577684454</v>
      </c>
      <c r="BM152" s="134">
        <f t="shared" si="139"/>
        <v>0</v>
      </c>
      <c r="BN152" s="134">
        <f t="shared" si="140"/>
        <v>11.677424303438228</v>
      </c>
      <c r="BO152" s="134">
        <f t="shared" si="141"/>
        <v>12.617346449596345</v>
      </c>
      <c r="BP152" s="134">
        <f t="shared" si="142"/>
        <v>7.8593325535165262</v>
      </c>
      <c r="BQ152" s="134">
        <f t="shared" si="143"/>
        <v>0</v>
      </c>
      <c r="BR152" s="134">
        <f t="shared" si="144"/>
        <v>4.5622351339431297</v>
      </c>
      <c r="BS152" s="134">
        <f t="shared" si="145"/>
        <v>0</v>
      </c>
      <c r="BT152" s="134">
        <f t="shared" si="146"/>
        <v>0</v>
      </c>
      <c r="BU152" s="134">
        <f t="shared" si="147"/>
        <v>31.65165199716197</v>
      </c>
      <c r="BV152" s="134">
        <f t="shared" si="148"/>
        <v>156.10074977468409</v>
      </c>
      <c r="BW152" s="134">
        <f t="shared" si="149"/>
        <v>255.42770395085873</v>
      </c>
      <c r="BX152" s="134">
        <f t="shared" si="150"/>
        <v>0</v>
      </c>
      <c r="BY152" s="134">
        <f t="shared" si="151"/>
        <v>7.670329248883008E-2</v>
      </c>
      <c r="BZ152" s="134">
        <f t="shared" si="152"/>
        <v>5.4969031045657646</v>
      </c>
      <c r="CA152" s="132" t="s">
        <v>931</v>
      </c>
      <c r="CB152" s="145">
        <v>67</v>
      </c>
    </row>
    <row r="153" spans="1:80" x14ac:dyDescent="0.25">
      <c r="A153" s="18" t="s">
        <v>238</v>
      </c>
      <c r="B153" s="21" t="s">
        <v>239</v>
      </c>
      <c r="C153" s="22">
        <f t="shared" si="102"/>
        <v>93.644210526315788</v>
      </c>
      <c r="D153" s="159">
        <f t="shared" si="103"/>
        <v>466.84000000000003</v>
      </c>
      <c r="E153" s="162">
        <v>26027.81</v>
      </c>
      <c r="F153" s="162">
        <v>0</v>
      </c>
      <c r="G153" s="162">
        <v>4.71</v>
      </c>
      <c r="H153" s="162">
        <v>10714.900000000001</v>
      </c>
      <c r="I153" s="162">
        <v>60.6</v>
      </c>
      <c r="J153" s="162">
        <v>5855.1099999999988</v>
      </c>
      <c r="K153" s="162">
        <v>0</v>
      </c>
      <c r="L153" s="162">
        <v>6181.4400000000005</v>
      </c>
      <c r="M153" s="162">
        <v>11978.640000000001</v>
      </c>
      <c r="N153" s="162">
        <v>4688.3999999999996</v>
      </c>
      <c r="O153" s="162">
        <v>0</v>
      </c>
      <c r="P153" s="162">
        <v>7023.11</v>
      </c>
      <c r="Q153" s="162">
        <v>5308.69</v>
      </c>
      <c r="R153" s="162">
        <v>19213.029999999995</v>
      </c>
      <c r="S153" s="162">
        <v>0</v>
      </c>
      <c r="T153" s="162">
        <v>3657.3900000000003</v>
      </c>
      <c r="U153" s="162">
        <v>0</v>
      </c>
      <c r="V153" s="162">
        <v>0</v>
      </c>
      <c r="W153" s="162">
        <v>1761.7900000000004</v>
      </c>
      <c r="X153" s="162">
        <v>86004.869999999981</v>
      </c>
      <c r="Y153" s="162">
        <v>335307.95000000007</v>
      </c>
      <c r="Z153" s="162">
        <v>0</v>
      </c>
      <c r="AA153" s="162">
        <v>4596.75</v>
      </c>
      <c r="AB153" s="162">
        <v>1254.01</v>
      </c>
      <c r="AC153" s="162">
        <f t="shared" si="104"/>
        <v>529639.20000000007</v>
      </c>
      <c r="AD153" s="200">
        <f t="shared" si="105"/>
        <v>277.94361075515388</v>
      </c>
      <c r="AE153" s="134">
        <f t="shared" si="106"/>
        <v>0</v>
      </c>
      <c r="AF153" s="134">
        <f t="shared" si="107"/>
        <v>5.0296755918257233E-2</v>
      </c>
      <c r="AG153" s="134">
        <f t="shared" si="108"/>
        <v>114.4213821631708</v>
      </c>
      <c r="AH153" s="134">
        <f t="shared" si="109"/>
        <v>0.6471302353813988</v>
      </c>
      <c r="AI153" s="134">
        <f t="shared" si="110"/>
        <v>62.525061262111898</v>
      </c>
      <c r="AJ153" s="134">
        <f t="shared" si="111"/>
        <v>0</v>
      </c>
      <c r="AK153" s="134">
        <f t="shared" si="112"/>
        <v>66.009846900923989</v>
      </c>
      <c r="AL153" s="134">
        <f t="shared" si="113"/>
        <v>127.91650367572673</v>
      </c>
      <c r="AM153" s="134">
        <f t="shared" si="114"/>
        <v>50.066095636339107</v>
      </c>
      <c r="AN153" s="134">
        <f t="shared" si="115"/>
        <v>0</v>
      </c>
      <c r="AO153" s="134">
        <f t="shared" si="116"/>
        <v>74.99780243249927</v>
      </c>
      <c r="AP153" s="134">
        <f t="shared" si="117"/>
        <v>56.689996852588742</v>
      </c>
      <c r="AQ153" s="134">
        <f t="shared" si="118"/>
        <v>205.17050538432136</v>
      </c>
      <c r="AR153" s="134">
        <f t="shared" si="119"/>
        <v>0</v>
      </c>
      <c r="AS153" s="134">
        <f t="shared" si="120"/>
        <v>39.056231874283405</v>
      </c>
      <c r="AT153" s="134">
        <f t="shared" si="121"/>
        <v>0</v>
      </c>
      <c r="AU153" s="134">
        <f t="shared" si="122"/>
        <v>0</v>
      </c>
      <c r="AV153" s="134">
        <f t="shared" si="123"/>
        <v>18.813656392617077</v>
      </c>
      <c r="AW153" s="134">
        <f t="shared" si="124"/>
        <v>918.42164632090089</v>
      </c>
      <c r="AX153" s="134">
        <f t="shared" si="125"/>
        <v>3580.6586239068374</v>
      </c>
      <c r="AY153" s="134">
        <f t="shared" si="126"/>
        <v>0</v>
      </c>
      <c r="AZ153" s="134">
        <f t="shared" si="127"/>
        <v>49.08739124570041</v>
      </c>
      <c r="BA153" s="134">
        <f t="shared" si="128"/>
        <v>13.391217598525213</v>
      </c>
      <c r="BB153" s="2"/>
      <c r="BC153" s="134">
        <f t="shared" si="129"/>
        <v>55.75317025104961</v>
      </c>
      <c r="BD153" s="134">
        <f t="shared" si="130"/>
        <v>0</v>
      </c>
      <c r="BE153" s="134">
        <f t="shared" si="131"/>
        <v>1.0089109759232284E-2</v>
      </c>
      <c r="BF153" s="134">
        <f t="shared" si="132"/>
        <v>22.951974980721449</v>
      </c>
      <c r="BG153" s="134">
        <f t="shared" si="133"/>
        <v>0.12980892811241537</v>
      </c>
      <c r="BH153" s="134">
        <f t="shared" si="134"/>
        <v>12.542005826407332</v>
      </c>
      <c r="BI153" s="134">
        <f t="shared" si="135"/>
        <v>0</v>
      </c>
      <c r="BJ153" s="134">
        <f t="shared" si="136"/>
        <v>13.241024762231172</v>
      </c>
      <c r="BK153" s="134">
        <f t="shared" si="137"/>
        <v>25.658983806014909</v>
      </c>
      <c r="BL153" s="134">
        <f t="shared" si="138"/>
        <v>10.042841230400136</v>
      </c>
      <c r="BM153" s="134">
        <f t="shared" si="139"/>
        <v>0</v>
      </c>
      <c r="BN153" s="134">
        <f t="shared" si="140"/>
        <v>15.043933681775339</v>
      </c>
      <c r="BO153" s="134">
        <f t="shared" si="141"/>
        <v>11.371540570645188</v>
      </c>
      <c r="BP153" s="134">
        <f t="shared" si="142"/>
        <v>41.155492245737285</v>
      </c>
      <c r="BQ153" s="134">
        <f t="shared" si="143"/>
        <v>0</v>
      </c>
      <c r="BR153" s="134">
        <f t="shared" si="144"/>
        <v>7.8343543826578701</v>
      </c>
      <c r="BS153" s="134">
        <f t="shared" si="145"/>
        <v>0</v>
      </c>
      <c r="BT153" s="134">
        <f t="shared" si="146"/>
        <v>0</v>
      </c>
      <c r="BU153" s="134">
        <f t="shared" si="147"/>
        <v>3.7738625653328768</v>
      </c>
      <c r="BV153" s="134">
        <f t="shared" si="148"/>
        <v>184.22772256019186</v>
      </c>
      <c r="BW153" s="134">
        <f t="shared" si="149"/>
        <v>718.25025704738255</v>
      </c>
      <c r="BX153" s="134">
        <f t="shared" si="150"/>
        <v>0</v>
      </c>
      <c r="BY153" s="134">
        <f t="shared" si="151"/>
        <v>9.8465212920915075</v>
      </c>
      <c r="BZ153" s="134">
        <f t="shared" si="152"/>
        <v>2.6861665667037955</v>
      </c>
      <c r="CA153" s="132" t="s">
        <v>874</v>
      </c>
      <c r="CB153" s="145">
        <v>68</v>
      </c>
    </row>
    <row r="154" spans="1:80" x14ac:dyDescent="0.25">
      <c r="A154" s="18" t="s">
        <v>240</v>
      </c>
      <c r="B154" s="21" t="s">
        <v>241</v>
      </c>
      <c r="C154" s="22">
        <f t="shared" si="102"/>
        <v>271.83157894736843</v>
      </c>
      <c r="D154" s="159">
        <f t="shared" si="103"/>
        <v>1506.02</v>
      </c>
      <c r="E154" s="162">
        <v>65441.529999999992</v>
      </c>
      <c r="F154" s="162">
        <v>15.03</v>
      </c>
      <c r="G154" s="162">
        <v>0</v>
      </c>
      <c r="H154" s="162">
        <v>3370.76</v>
      </c>
      <c r="I154" s="162">
        <v>0</v>
      </c>
      <c r="J154" s="162">
        <v>0</v>
      </c>
      <c r="K154" s="162">
        <v>0</v>
      </c>
      <c r="L154" s="162">
        <v>13453.869999999999</v>
      </c>
      <c r="M154" s="162">
        <v>14253.95</v>
      </c>
      <c r="N154" s="162">
        <v>10495.080000000002</v>
      </c>
      <c r="O154" s="162">
        <v>0</v>
      </c>
      <c r="P154" s="162">
        <v>25091.979999999981</v>
      </c>
      <c r="Q154" s="162">
        <v>25181.79</v>
      </c>
      <c r="R154" s="162">
        <v>48490.62</v>
      </c>
      <c r="S154" s="162">
        <v>0</v>
      </c>
      <c r="T154" s="162">
        <v>4696.6699999999992</v>
      </c>
      <c r="U154" s="162">
        <v>0</v>
      </c>
      <c r="V154" s="162">
        <v>0</v>
      </c>
      <c r="W154" s="162">
        <v>16443.989999999998</v>
      </c>
      <c r="X154" s="162">
        <v>338416.6100000001</v>
      </c>
      <c r="Y154" s="162">
        <v>770938.54999999993</v>
      </c>
      <c r="Z154" s="162">
        <v>0</v>
      </c>
      <c r="AA154" s="162">
        <v>4331.5</v>
      </c>
      <c r="AB154" s="162">
        <v>4804.4500000000007</v>
      </c>
      <c r="AC154" s="162">
        <f t="shared" si="104"/>
        <v>1345426.3800000001</v>
      </c>
      <c r="AD154" s="200">
        <f t="shared" si="105"/>
        <v>240.74292712205695</v>
      </c>
      <c r="AE154" s="134">
        <f t="shared" si="106"/>
        <v>5.5291589219330854E-2</v>
      </c>
      <c r="AF154" s="134">
        <f t="shared" si="107"/>
        <v>0</v>
      </c>
      <c r="AG154" s="134">
        <f t="shared" si="108"/>
        <v>12.400178128872367</v>
      </c>
      <c r="AH154" s="134">
        <f t="shared" si="109"/>
        <v>0</v>
      </c>
      <c r="AI154" s="134">
        <f t="shared" si="110"/>
        <v>0</v>
      </c>
      <c r="AJ154" s="134">
        <f t="shared" si="111"/>
        <v>0</v>
      </c>
      <c r="AK154" s="134">
        <f t="shared" si="112"/>
        <v>49.493403423172239</v>
      </c>
      <c r="AL154" s="134">
        <f t="shared" si="113"/>
        <v>52.436696483890955</v>
      </c>
      <c r="AM154" s="134">
        <f t="shared" si="114"/>
        <v>38.608759293680301</v>
      </c>
      <c r="AN154" s="134">
        <f t="shared" si="115"/>
        <v>0</v>
      </c>
      <c r="AO154" s="134">
        <f t="shared" si="116"/>
        <v>92.307082558859904</v>
      </c>
      <c r="AP154" s="134">
        <f t="shared" si="117"/>
        <v>92.637470957249079</v>
      </c>
      <c r="AQ154" s="134">
        <f t="shared" si="118"/>
        <v>178.3847932156134</v>
      </c>
      <c r="AR154" s="134">
        <f t="shared" si="119"/>
        <v>0</v>
      </c>
      <c r="AS154" s="134">
        <f t="shared" si="120"/>
        <v>17.277867487608422</v>
      </c>
      <c r="AT154" s="134">
        <f t="shared" si="121"/>
        <v>0</v>
      </c>
      <c r="AU154" s="134">
        <f t="shared" si="122"/>
        <v>0</v>
      </c>
      <c r="AV154" s="134">
        <f t="shared" si="123"/>
        <v>60.493302741635681</v>
      </c>
      <c r="AW154" s="134">
        <f t="shared" si="124"/>
        <v>1244.9495798482035</v>
      </c>
      <c r="AX154" s="134">
        <f t="shared" si="125"/>
        <v>2836.0889966697641</v>
      </c>
      <c r="AY154" s="134">
        <f t="shared" si="126"/>
        <v>0</v>
      </c>
      <c r="AZ154" s="134">
        <f t="shared" si="127"/>
        <v>15.934498915737299</v>
      </c>
      <c r="BA154" s="134">
        <f t="shared" si="128"/>
        <v>17.67436299566295</v>
      </c>
      <c r="BB154" s="2"/>
      <c r="BC154" s="134">
        <f t="shared" si="129"/>
        <v>43.453294112959981</v>
      </c>
      <c r="BD154" s="134">
        <f t="shared" si="130"/>
        <v>9.979947145456235E-3</v>
      </c>
      <c r="BE154" s="134">
        <f t="shared" si="131"/>
        <v>0</v>
      </c>
      <c r="BF154" s="134">
        <f t="shared" si="132"/>
        <v>2.2381907278787798</v>
      </c>
      <c r="BG154" s="134">
        <f t="shared" si="133"/>
        <v>0</v>
      </c>
      <c r="BH154" s="134">
        <f t="shared" si="134"/>
        <v>0</v>
      </c>
      <c r="BI154" s="134">
        <f t="shared" si="135"/>
        <v>0</v>
      </c>
      <c r="BJ154" s="134">
        <f t="shared" si="136"/>
        <v>8.9333939788316226</v>
      </c>
      <c r="BK154" s="134">
        <f t="shared" si="137"/>
        <v>9.4646485438440404</v>
      </c>
      <c r="BL154" s="134">
        <f t="shared" si="138"/>
        <v>6.9687520750056455</v>
      </c>
      <c r="BM154" s="134">
        <f t="shared" si="139"/>
        <v>0</v>
      </c>
      <c r="BN154" s="134">
        <f t="shared" si="140"/>
        <v>16.661120038246491</v>
      </c>
      <c r="BO154" s="134">
        <f t="shared" si="141"/>
        <v>16.720754040450991</v>
      </c>
      <c r="BP154" s="134">
        <f t="shared" si="142"/>
        <v>32.197859258177182</v>
      </c>
      <c r="BQ154" s="134">
        <f t="shared" si="143"/>
        <v>0</v>
      </c>
      <c r="BR154" s="134">
        <f t="shared" si="144"/>
        <v>3.1185973625848256</v>
      </c>
      <c r="BS154" s="134">
        <f t="shared" si="145"/>
        <v>0</v>
      </c>
      <c r="BT154" s="134">
        <f t="shared" si="146"/>
        <v>0</v>
      </c>
      <c r="BU154" s="134">
        <f t="shared" si="147"/>
        <v>10.91883905924224</v>
      </c>
      <c r="BV154" s="134">
        <f t="shared" si="148"/>
        <v>224.70924024913356</v>
      </c>
      <c r="BW154" s="134">
        <f t="shared" si="149"/>
        <v>511.90458958048362</v>
      </c>
      <c r="BX154" s="134">
        <f t="shared" si="150"/>
        <v>0</v>
      </c>
      <c r="BY154" s="134">
        <f t="shared" si="151"/>
        <v>2.8761238230567989</v>
      </c>
      <c r="BZ154" s="134">
        <f t="shared" si="152"/>
        <v>3.1901634772446585</v>
      </c>
      <c r="CA154" s="132" t="s">
        <v>875</v>
      </c>
      <c r="CB154" s="145">
        <v>69</v>
      </c>
    </row>
    <row r="155" spans="1:80" x14ac:dyDescent="0.25">
      <c r="A155" s="18" t="s">
        <v>242</v>
      </c>
      <c r="B155" s="21" t="s">
        <v>243</v>
      </c>
      <c r="C155" s="22">
        <f t="shared" si="102"/>
        <v>341</v>
      </c>
      <c r="D155" s="159">
        <f t="shared" si="103"/>
        <v>1390.77</v>
      </c>
      <c r="E155" s="162">
        <v>59097.540000000008</v>
      </c>
      <c r="F155" s="162">
        <v>1945.5600000000002</v>
      </c>
      <c r="G155" s="162">
        <v>0</v>
      </c>
      <c r="H155" s="162">
        <v>1216.8</v>
      </c>
      <c r="I155" s="162">
        <v>0</v>
      </c>
      <c r="J155" s="162">
        <v>0</v>
      </c>
      <c r="K155" s="162">
        <v>0</v>
      </c>
      <c r="L155" s="162">
        <v>15106.36</v>
      </c>
      <c r="M155" s="162">
        <v>0</v>
      </c>
      <c r="N155" s="162">
        <v>9658.4699999999993</v>
      </c>
      <c r="O155" s="162">
        <v>0</v>
      </c>
      <c r="P155" s="162">
        <v>58354.529999999904</v>
      </c>
      <c r="Q155" s="162">
        <v>16001.680000000002</v>
      </c>
      <c r="R155" s="162">
        <v>35084.23000000001</v>
      </c>
      <c r="S155" s="162">
        <v>0</v>
      </c>
      <c r="T155" s="162">
        <v>8195.27</v>
      </c>
      <c r="U155" s="162">
        <v>0</v>
      </c>
      <c r="V155" s="162">
        <v>0</v>
      </c>
      <c r="W155" s="162">
        <v>98373.659999999945</v>
      </c>
      <c r="X155" s="162">
        <v>360732.45000000013</v>
      </c>
      <c r="Y155" s="162">
        <v>847874.49000000022</v>
      </c>
      <c r="Z155" s="162">
        <v>0</v>
      </c>
      <c r="AA155" s="162">
        <v>5940</v>
      </c>
      <c r="AB155" s="162">
        <v>4466.0399999999991</v>
      </c>
      <c r="AC155" s="162">
        <f t="shared" si="104"/>
        <v>1522047.0800000003</v>
      </c>
      <c r="AD155" s="200">
        <f t="shared" si="105"/>
        <v>173.30656891495605</v>
      </c>
      <c r="AE155" s="134">
        <f t="shared" si="106"/>
        <v>5.705454545454546</v>
      </c>
      <c r="AF155" s="134">
        <f t="shared" si="107"/>
        <v>0</v>
      </c>
      <c r="AG155" s="134">
        <f t="shared" si="108"/>
        <v>3.5683284457478006</v>
      </c>
      <c r="AH155" s="134">
        <f t="shared" si="109"/>
        <v>0</v>
      </c>
      <c r="AI155" s="134">
        <f t="shared" si="110"/>
        <v>0</v>
      </c>
      <c r="AJ155" s="134">
        <f t="shared" si="111"/>
        <v>0</v>
      </c>
      <c r="AK155" s="134">
        <f t="shared" si="112"/>
        <v>44.300175953079183</v>
      </c>
      <c r="AL155" s="134">
        <f t="shared" si="113"/>
        <v>0</v>
      </c>
      <c r="AM155" s="134">
        <f t="shared" si="114"/>
        <v>28.323958944281522</v>
      </c>
      <c r="AN155" s="134">
        <f t="shared" si="115"/>
        <v>0</v>
      </c>
      <c r="AO155" s="134">
        <f t="shared" si="116"/>
        <v>171.12765395894399</v>
      </c>
      <c r="AP155" s="134">
        <f t="shared" si="117"/>
        <v>46.925747800586514</v>
      </c>
      <c r="AQ155" s="134">
        <f t="shared" si="118"/>
        <v>102.88630498533728</v>
      </c>
      <c r="AR155" s="134">
        <f t="shared" si="119"/>
        <v>0</v>
      </c>
      <c r="AS155" s="134">
        <f t="shared" si="120"/>
        <v>24.033049853372436</v>
      </c>
      <c r="AT155" s="134">
        <f t="shared" si="121"/>
        <v>0</v>
      </c>
      <c r="AU155" s="134">
        <f t="shared" si="122"/>
        <v>0</v>
      </c>
      <c r="AV155" s="134">
        <f t="shared" si="123"/>
        <v>288.48580645161275</v>
      </c>
      <c r="AW155" s="134">
        <f t="shared" si="124"/>
        <v>1057.8664222873904</v>
      </c>
      <c r="AX155" s="134">
        <f t="shared" si="125"/>
        <v>2486.4354545454553</v>
      </c>
      <c r="AY155" s="134">
        <f t="shared" si="126"/>
        <v>0</v>
      </c>
      <c r="AZ155" s="134">
        <f t="shared" si="127"/>
        <v>17.419354838709676</v>
      </c>
      <c r="BA155" s="134">
        <f t="shared" si="128"/>
        <v>13.09689149560117</v>
      </c>
      <c r="BB155" s="2"/>
      <c r="BC155" s="134">
        <f t="shared" si="129"/>
        <v>42.492676718652262</v>
      </c>
      <c r="BD155" s="134">
        <f t="shared" si="130"/>
        <v>1.3989085183028107</v>
      </c>
      <c r="BE155" s="134">
        <f t="shared" si="131"/>
        <v>0</v>
      </c>
      <c r="BF155" s="134">
        <f t="shared" si="132"/>
        <v>0.87491102051381608</v>
      </c>
      <c r="BG155" s="134">
        <f t="shared" si="133"/>
        <v>0</v>
      </c>
      <c r="BH155" s="134">
        <f t="shared" si="134"/>
        <v>0</v>
      </c>
      <c r="BI155" s="134">
        <f t="shared" si="135"/>
        <v>0</v>
      </c>
      <c r="BJ155" s="134">
        <f t="shared" si="136"/>
        <v>10.86186788613502</v>
      </c>
      <c r="BK155" s="134">
        <f t="shared" si="137"/>
        <v>0</v>
      </c>
      <c r="BL155" s="134">
        <f t="shared" si="138"/>
        <v>6.9446925084665327</v>
      </c>
      <c r="BM155" s="134">
        <f t="shared" si="139"/>
        <v>0</v>
      </c>
      <c r="BN155" s="134">
        <f t="shared" si="140"/>
        <v>41.958433098211714</v>
      </c>
      <c r="BO155" s="134">
        <f t="shared" si="141"/>
        <v>11.505626379631428</v>
      </c>
      <c r="BP155" s="134">
        <f t="shared" si="142"/>
        <v>25.226478857036039</v>
      </c>
      <c r="BQ155" s="134">
        <f t="shared" si="143"/>
        <v>0</v>
      </c>
      <c r="BR155" s="134">
        <f t="shared" si="144"/>
        <v>5.892613444350971</v>
      </c>
      <c r="BS155" s="134">
        <f t="shared" si="145"/>
        <v>0</v>
      </c>
      <c r="BT155" s="134">
        <f t="shared" si="146"/>
        <v>0</v>
      </c>
      <c r="BU155" s="134">
        <f t="shared" si="147"/>
        <v>70.733234107724456</v>
      </c>
      <c r="BV155" s="134">
        <f t="shared" si="148"/>
        <v>259.37606505748624</v>
      </c>
      <c r="BW155" s="134">
        <f t="shared" si="149"/>
        <v>609.64393105977285</v>
      </c>
      <c r="BX155" s="134">
        <f t="shared" si="150"/>
        <v>0</v>
      </c>
      <c r="BY155" s="134">
        <f t="shared" si="151"/>
        <v>4.2710153368278005</v>
      </c>
      <c r="BZ155" s="134">
        <f t="shared" si="152"/>
        <v>3.211199551327681</v>
      </c>
      <c r="CA155" s="132" t="s">
        <v>876</v>
      </c>
      <c r="CB155" s="145">
        <v>71</v>
      </c>
    </row>
    <row r="156" spans="1:80" x14ac:dyDescent="0.25">
      <c r="A156" s="18" t="s">
        <v>248</v>
      </c>
      <c r="B156" s="21" t="s">
        <v>249</v>
      </c>
      <c r="C156" s="22">
        <f t="shared" si="102"/>
        <v>91</v>
      </c>
      <c r="D156" s="159">
        <f t="shared" si="103"/>
        <v>364.57</v>
      </c>
      <c r="E156" s="162">
        <v>29147.959999999995</v>
      </c>
      <c r="F156" s="162">
        <v>0</v>
      </c>
      <c r="G156" s="162">
        <v>0</v>
      </c>
      <c r="H156" s="162">
        <v>11951.870000000004</v>
      </c>
      <c r="I156" s="162">
        <v>0</v>
      </c>
      <c r="J156" s="162">
        <v>5839.0199999999986</v>
      </c>
      <c r="K156" s="162">
        <v>0</v>
      </c>
      <c r="L156" s="162">
        <v>4944.7400000000007</v>
      </c>
      <c r="M156" s="162">
        <v>7852.8499999999958</v>
      </c>
      <c r="N156" s="162">
        <v>5053.7499999999991</v>
      </c>
      <c r="O156" s="162">
        <v>0</v>
      </c>
      <c r="P156" s="162">
        <v>9351.5699999999979</v>
      </c>
      <c r="Q156" s="162">
        <v>6997.73</v>
      </c>
      <c r="R156" s="162">
        <v>13882.750000000005</v>
      </c>
      <c r="S156" s="162">
        <v>0</v>
      </c>
      <c r="T156" s="162">
        <v>2802.07</v>
      </c>
      <c r="U156" s="162">
        <v>0</v>
      </c>
      <c r="V156" s="162">
        <v>0</v>
      </c>
      <c r="W156" s="162">
        <v>9276.11</v>
      </c>
      <c r="X156" s="162">
        <v>115609.43000000002</v>
      </c>
      <c r="Y156" s="162">
        <v>281925.43</v>
      </c>
      <c r="Z156" s="162">
        <v>0</v>
      </c>
      <c r="AA156" s="162">
        <v>3648.5</v>
      </c>
      <c r="AB156" s="162">
        <v>2031.86</v>
      </c>
      <c r="AC156" s="162">
        <f t="shared" si="104"/>
        <v>510315.64</v>
      </c>
      <c r="AD156" s="200">
        <f t="shared" si="105"/>
        <v>320.30725274725268</v>
      </c>
      <c r="AE156" s="134">
        <f t="shared" si="106"/>
        <v>0</v>
      </c>
      <c r="AF156" s="134">
        <f t="shared" si="107"/>
        <v>0</v>
      </c>
      <c r="AG156" s="134">
        <f t="shared" si="108"/>
        <v>131.33923076923082</v>
      </c>
      <c r="AH156" s="134">
        <f t="shared" si="109"/>
        <v>0</v>
      </c>
      <c r="AI156" s="134">
        <f t="shared" si="110"/>
        <v>64.165054945054933</v>
      </c>
      <c r="AJ156" s="134">
        <f t="shared" si="111"/>
        <v>0</v>
      </c>
      <c r="AK156" s="134">
        <f t="shared" si="112"/>
        <v>54.337802197802205</v>
      </c>
      <c r="AL156" s="134">
        <f t="shared" si="113"/>
        <v>86.2950549450549</v>
      </c>
      <c r="AM156" s="134">
        <f t="shared" si="114"/>
        <v>55.535714285714278</v>
      </c>
      <c r="AN156" s="134">
        <f t="shared" si="115"/>
        <v>0</v>
      </c>
      <c r="AO156" s="134">
        <f t="shared" si="116"/>
        <v>102.76450549450547</v>
      </c>
      <c r="AP156" s="134">
        <f t="shared" si="117"/>
        <v>76.89813186813187</v>
      </c>
      <c r="AQ156" s="134">
        <f t="shared" si="118"/>
        <v>152.55769230769238</v>
      </c>
      <c r="AR156" s="134">
        <f t="shared" si="119"/>
        <v>0</v>
      </c>
      <c r="AS156" s="134">
        <f t="shared" si="120"/>
        <v>30.791978021978025</v>
      </c>
      <c r="AT156" s="134">
        <f t="shared" si="121"/>
        <v>0</v>
      </c>
      <c r="AU156" s="134">
        <f t="shared" si="122"/>
        <v>0</v>
      </c>
      <c r="AV156" s="134">
        <f t="shared" si="123"/>
        <v>101.93527472527474</v>
      </c>
      <c r="AW156" s="134">
        <f t="shared" si="124"/>
        <v>1270.4332967032969</v>
      </c>
      <c r="AX156" s="134">
        <f t="shared" si="125"/>
        <v>3098.0816483516483</v>
      </c>
      <c r="AY156" s="134">
        <f t="shared" si="126"/>
        <v>0</v>
      </c>
      <c r="AZ156" s="134">
        <f t="shared" si="127"/>
        <v>40.093406593406591</v>
      </c>
      <c r="BA156" s="134">
        <f t="shared" si="128"/>
        <v>22.328131868131866</v>
      </c>
      <c r="BB156" s="2"/>
      <c r="BC156" s="134">
        <f t="shared" si="129"/>
        <v>79.951614230463278</v>
      </c>
      <c r="BD156" s="134">
        <f t="shared" si="130"/>
        <v>0</v>
      </c>
      <c r="BE156" s="134">
        <f t="shared" si="131"/>
        <v>0</v>
      </c>
      <c r="BF156" s="134">
        <f t="shared" si="132"/>
        <v>32.78347093836576</v>
      </c>
      <c r="BG156" s="134">
        <f t="shared" si="133"/>
        <v>0</v>
      </c>
      <c r="BH156" s="134">
        <f t="shared" si="134"/>
        <v>16.016183448994703</v>
      </c>
      <c r="BI156" s="134">
        <f t="shared" si="135"/>
        <v>0</v>
      </c>
      <c r="BJ156" s="134">
        <f t="shared" si="136"/>
        <v>13.563211454590341</v>
      </c>
      <c r="BK156" s="134">
        <f t="shared" si="137"/>
        <v>21.54003346408096</v>
      </c>
      <c r="BL156" s="134">
        <f t="shared" si="138"/>
        <v>13.862221246948458</v>
      </c>
      <c r="BM156" s="134">
        <f t="shared" si="139"/>
        <v>0</v>
      </c>
      <c r="BN156" s="134">
        <f t="shared" si="140"/>
        <v>25.650958663631123</v>
      </c>
      <c r="BO156" s="134">
        <f t="shared" si="141"/>
        <v>19.194475683682146</v>
      </c>
      <c r="BP156" s="134">
        <f t="shared" si="142"/>
        <v>38.079792632416286</v>
      </c>
      <c r="BQ156" s="134">
        <f t="shared" si="143"/>
        <v>0</v>
      </c>
      <c r="BR156" s="134">
        <f t="shared" si="144"/>
        <v>7.6859588007790007</v>
      </c>
      <c r="BS156" s="134">
        <f t="shared" si="145"/>
        <v>0</v>
      </c>
      <c r="BT156" s="134">
        <f t="shared" si="146"/>
        <v>0</v>
      </c>
      <c r="BU156" s="134">
        <f t="shared" si="147"/>
        <v>25.443975093946296</v>
      </c>
      <c r="BV156" s="134">
        <f t="shared" si="148"/>
        <v>317.11174808678726</v>
      </c>
      <c r="BW156" s="134">
        <f t="shared" si="149"/>
        <v>773.30946046026827</v>
      </c>
      <c r="BX156" s="134">
        <f t="shared" si="150"/>
        <v>0</v>
      </c>
      <c r="BY156" s="134">
        <f t="shared" si="151"/>
        <v>10.007680280878844</v>
      </c>
      <c r="BZ156" s="134">
        <f t="shared" si="152"/>
        <v>5.5733055380311054</v>
      </c>
      <c r="CA156" s="132" t="s">
        <v>877</v>
      </c>
      <c r="CB156" s="145">
        <v>72</v>
      </c>
    </row>
    <row r="157" spans="1:80" x14ac:dyDescent="0.25">
      <c r="A157" s="18" t="s">
        <v>252</v>
      </c>
      <c r="B157" s="21" t="s">
        <v>253</v>
      </c>
      <c r="C157" s="22">
        <f t="shared" si="102"/>
        <v>72</v>
      </c>
      <c r="D157" s="159">
        <f t="shared" si="103"/>
        <v>591.83000000000004</v>
      </c>
      <c r="E157" s="162">
        <v>20281.930000000004</v>
      </c>
      <c r="F157" s="162">
        <v>0</v>
      </c>
      <c r="G157" s="162">
        <v>0</v>
      </c>
      <c r="H157" s="162">
        <v>14678.139999999998</v>
      </c>
      <c r="I157" s="162">
        <v>0</v>
      </c>
      <c r="J157" s="162">
        <v>0</v>
      </c>
      <c r="K157" s="162">
        <v>0</v>
      </c>
      <c r="L157" s="162">
        <v>7703.57</v>
      </c>
      <c r="M157" s="162">
        <v>0</v>
      </c>
      <c r="N157" s="162">
        <v>7900.1600000000017</v>
      </c>
      <c r="O157" s="162">
        <v>0</v>
      </c>
      <c r="P157" s="162">
        <v>7882.66</v>
      </c>
      <c r="Q157" s="162">
        <v>11833.130000000001</v>
      </c>
      <c r="R157" s="162">
        <v>11038.07</v>
      </c>
      <c r="S157" s="162">
        <v>0</v>
      </c>
      <c r="T157" s="162">
        <v>1660.05</v>
      </c>
      <c r="U157" s="162">
        <v>0</v>
      </c>
      <c r="V157" s="162">
        <v>0</v>
      </c>
      <c r="W157" s="162">
        <v>3610.0299999999997</v>
      </c>
      <c r="X157" s="162">
        <v>92532.629999999976</v>
      </c>
      <c r="Y157" s="162">
        <v>238484.04000000004</v>
      </c>
      <c r="Z157" s="162">
        <v>0</v>
      </c>
      <c r="AA157" s="162">
        <v>2207.17</v>
      </c>
      <c r="AB157" s="162">
        <v>3095.04</v>
      </c>
      <c r="AC157" s="162">
        <f t="shared" si="104"/>
        <v>422906.62</v>
      </c>
      <c r="AD157" s="200">
        <f t="shared" si="105"/>
        <v>281.69347222222228</v>
      </c>
      <c r="AE157" s="134">
        <f t="shared" si="106"/>
        <v>0</v>
      </c>
      <c r="AF157" s="134">
        <f t="shared" si="107"/>
        <v>0</v>
      </c>
      <c r="AG157" s="134">
        <f t="shared" si="108"/>
        <v>203.86305555555552</v>
      </c>
      <c r="AH157" s="134">
        <f t="shared" si="109"/>
        <v>0</v>
      </c>
      <c r="AI157" s="134">
        <f t="shared" si="110"/>
        <v>0</v>
      </c>
      <c r="AJ157" s="134">
        <f t="shared" si="111"/>
        <v>0</v>
      </c>
      <c r="AK157" s="134">
        <f t="shared" si="112"/>
        <v>106.99402777777777</v>
      </c>
      <c r="AL157" s="134">
        <f t="shared" si="113"/>
        <v>0</v>
      </c>
      <c r="AM157" s="134">
        <f t="shared" si="114"/>
        <v>109.72444444444447</v>
      </c>
      <c r="AN157" s="134">
        <f t="shared" si="115"/>
        <v>0</v>
      </c>
      <c r="AO157" s="134">
        <f t="shared" si="116"/>
        <v>109.48138888888889</v>
      </c>
      <c r="AP157" s="134">
        <f t="shared" si="117"/>
        <v>164.34902777777779</v>
      </c>
      <c r="AQ157" s="134">
        <f t="shared" si="118"/>
        <v>153.30652777777777</v>
      </c>
      <c r="AR157" s="134">
        <f t="shared" si="119"/>
        <v>0</v>
      </c>
      <c r="AS157" s="134">
        <f t="shared" si="120"/>
        <v>23.056249999999999</v>
      </c>
      <c r="AT157" s="134">
        <f t="shared" si="121"/>
        <v>0</v>
      </c>
      <c r="AU157" s="134">
        <f t="shared" si="122"/>
        <v>0</v>
      </c>
      <c r="AV157" s="134">
        <f t="shared" si="123"/>
        <v>50.139305555555552</v>
      </c>
      <c r="AW157" s="134">
        <f t="shared" si="124"/>
        <v>1285.1754166666663</v>
      </c>
      <c r="AX157" s="134">
        <f t="shared" si="125"/>
        <v>3312.2783333333336</v>
      </c>
      <c r="AY157" s="134">
        <f t="shared" si="126"/>
        <v>0</v>
      </c>
      <c r="AZ157" s="134">
        <f t="shared" si="127"/>
        <v>30.655138888888889</v>
      </c>
      <c r="BA157" s="134">
        <f t="shared" si="128"/>
        <v>42.986666666666665</v>
      </c>
      <c r="BB157" s="2"/>
      <c r="BC157" s="134">
        <f t="shared" si="129"/>
        <v>34.269857898382988</v>
      </c>
      <c r="BD157" s="134">
        <f t="shared" si="130"/>
        <v>0</v>
      </c>
      <c r="BE157" s="134">
        <f t="shared" si="131"/>
        <v>0</v>
      </c>
      <c r="BF157" s="134">
        <f t="shared" si="132"/>
        <v>24.801277393846199</v>
      </c>
      <c r="BG157" s="134">
        <f t="shared" si="133"/>
        <v>0</v>
      </c>
      <c r="BH157" s="134">
        <f t="shared" si="134"/>
        <v>0</v>
      </c>
      <c r="BI157" s="134">
        <f t="shared" si="135"/>
        <v>0</v>
      </c>
      <c r="BJ157" s="134">
        <f t="shared" si="136"/>
        <v>13.016525015629487</v>
      </c>
      <c r="BK157" s="134">
        <f t="shared" si="137"/>
        <v>0</v>
      </c>
      <c r="BL157" s="134">
        <f t="shared" si="138"/>
        <v>13.348698105875</v>
      </c>
      <c r="BM157" s="134">
        <f t="shared" si="139"/>
        <v>0</v>
      </c>
      <c r="BN157" s="134">
        <f t="shared" si="140"/>
        <v>13.319128803879492</v>
      </c>
      <c r="BO157" s="134">
        <f t="shared" si="141"/>
        <v>19.994136829832893</v>
      </c>
      <c r="BP157" s="134">
        <f t="shared" si="142"/>
        <v>18.650744301573084</v>
      </c>
      <c r="BQ157" s="134">
        <f t="shared" si="143"/>
        <v>0</v>
      </c>
      <c r="BR157" s="134">
        <f t="shared" si="144"/>
        <v>2.8049439872936484</v>
      </c>
      <c r="BS157" s="134">
        <f t="shared" si="145"/>
        <v>0</v>
      </c>
      <c r="BT157" s="134">
        <f t="shared" si="146"/>
        <v>0</v>
      </c>
      <c r="BU157" s="134">
        <f t="shared" si="147"/>
        <v>6.0997752733048332</v>
      </c>
      <c r="BV157" s="134">
        <f t="shared" si="148"/>
        <v>156.35001605190675</v>
      </c>
      <c r="BW157" s="134">
        <f t="shared" si="149"/>
        <v>402.96037713532604</v>
      </c>
      <c r="BX157" s="134">
        <f t="shared" si="150"/>
        <v>0</v>
      </c>
      <c r="BY157" s="134">
        <f t="shared" si="151"/>
        <v>3.7293986448811314</v>
      </c>
      <c r="BZ157" s="134">
        <f t="shared" si="152"/>
        <v>5.2296098541810991</v>
      </c>
      <c r="CA157" s="132" t="s">
        <v>878</v>
      </c>
      <c r="CB157" s="145">
        <v>73</v>
      </c>
    </row>
    <row r="158" spans="1:80" x14ac:dyDescent="0.25">
      <c r="A158" s="18" t="s">
        <v>264</v>
      </c>
      <c r="B158" s="21" t="s">
        <v>265</v>
      </c>
      <c r="C158" s="22">
        <f t="shared" si="102"/>
        <v>321.11789473684212</v>
      </c>
      <c r="D158" s="159">
        <f t="shared" si="103"/>
        <v>1358.67</v>
      </c>
      <c r="E158" s="162">
        <v>75853.840000000011</v>
      </c>
      <c r="F158" s="162">
        <v>19496.009999999998</v>
      </c>
      <c r="G158" s="162">
        <v>0</v>
      </c>
      <c r="H158" s="162">
        <v>46459.600000000006</v>
      </c>
      <c r="I158" s="162">
        <v>0</v>
      </c>
      <c r="J158" s="162">
        <v>1591.5299999999997</v>
      </c>
      <c r="K158" s="162">
        <v>0</v>
      </c>
      <c r="L158" s="162">
        <v>16090.099999999999</v>
      </c>
      <c r="M158" s="162">
        <v>34406.85</v>
      </c>
      <c r="N158" s="162">
        <v>22447.24</v>
      </c>
      <c r="O158" s="162">
        <v>0</v>
      </c>
      <c r="P158" s="162">
        <v>26787.820000000029</v>
      </c>
      <c r="Q158" s="162">
        <v>37570.250000000007</v>
      </c>
      <c r="R158" s="162">
        <v>34764.389999999978</v>
      </c>
      <c r="S158" s="162">
        <v>0</v>
      </c>
      <c r="T158" s="162">
        <v>16401.330000000002</v>
      </c>
      <c r="U158" s="162">
        <v>0</v>
      </c>
      <c r="V158" s="162">
        <v>0</v>
      </c>
      <c r="W158" s="162">
        <v>4729.3599999999997</v>
      </c>
      <c r="X158" s="162">
        <v>451887.83000000013</v>
      </c>
      <c r="Y158" s="162">
        <v>756128.34999999986</v>
      </c>
      <c r="Z158" s="162">
        <v>0</v>
      </c>
      <c r="AA158" s="162">
        <v>9470.1200000000008</v>
      </c>
      <c r="AB158" s="162">
        <v>4088.65</v>
      </c>
      <c r="AC158" s="162">
        <f t="shared" si="104"/>
        <v>1558173.27</v>
      </c>
      <c r="AD158" s="200">
        <f t="shared" si="105"/>
        <v>236.21804092282883</v>
      </c>
      <c r="AE158" s="134">
        <f t="shared" si="106"/>
        <v>60.712935403295063</v>
      </c>
      <c r="AF158" s="134">
        <f t="shared" si="107"/>
        <v>0</v>
      </c>
      <c r="AG158" s="134">
        <f t="shared" si="108"/>
        <v>144.68081898105959</v>
      </c>
      <c r="AH158" s="134">
        <f t="shared" si="109"/>
        <v>0</v>
      </c>
      <c r="AI158" s="134">
        <f t="shared" si="110"/>
        <v>4.9562170968524422</v>
      </c>
      <c r="AJ158" s="134">
        <f t="shared" si="111"/>
        <v>0</v>
      </c>
      <c r="AK158" s="134">
        <f t="shared" si="112"/>
        <v>50.106519330496745</v>
      </c>
      <c r="AL158" s="134">
        <f t="shared" si="113"/>
        <v>107.14709632795956</v>
      </c>
      <c r="AM158" s="134">
        <f t="shared" si="114"/>
        <v>69.903422910752568</v>
      </c>
      <c r="AN158" s="134">
        <f t="shared" si="115"/>
        <v>0</v>
      </c>
      <c r="AO158" s="134">
        <f t="shared" si="116"/>
        <v>83.420514518360292</v>
      </c>
      <c r="AP158" s="134">
        <f t="shared" si="117"/>
        <v>116.99830690154791</v>
      </c>
      <c r="AQ158" s="134">
        <f t="shared" si="118"/>
        <v>108.26051917315161</v>
      </c>
      <c r="AR158" s="134">
        <f t="shared" si="119"/>
        <v>0</v>
      </c>
      <c r="AS158" s="134">
        <f t="shared" si="120"/>
        <v>51.075727229218984</v>
      </c>
      <c r="AT158" s="134">
        <f t="shared" si="121"/>
        <v>0</v>
      </c>
      <c r="AU158" s="134">
        <f t="shared" si="122"/>
        <v>0</v>
      </c>
      <c r="AV158" s="134">
        <f t="shared" si="123"/>
        <v>14.727799594836458</v>
      </c>
      <c r="AW158" s="134">
        <f t="shared" si="124"/>
        <v>1407.233409929785</v>
      </c>
      <c r="AX158" s="134">
        <f t="shared" si="125"/>
        <v>2354.6752217581993</v>
      </c>
      <c r="AY158" s="134">
        <f t="shared" si="126"/>
        <v>0</v>
      </c>
      <c r="AZ158" s="134">
        <f t="shared" si="127"/>
        <v>29.491100169801548</v>
      </c>
      <c r="BA158" s="134">
        <f t="shared" si="128"/>
        <v>12.732551087975558</v>
      </c>
      <c r="BB158" s="2"/>
      <c r="BC158" s="134">
        <f t="shared" si="129"/>
        <v>55.829480300588081</v>
      </c>
      <c r="BD158" s="134">
        <f t="shared" si="130"/>
        <v>14.349334275431119</v>
      </c>
      <c r="BE158" s="134">
        <f t="shared" si="131"/>
        <v>0</v>
      </c>
      <c r="BF158" s="134">
        <f t="shared" si="132"/>
        <v>34.19491119992346</v>
      </c>
      <c r="BG158" s="134">
        <f t="shared" si="133"/>
        <v>0</v>
      </c>
      <c r="BH158" s="134">
        <f t="shared" si="134"/>
        <v>1.1713881958091366</v>
      </c>
      <c r="BI158" s="134">
        <f t="shared" si="135"/>
        <v>0</v>
      </c>
      <c r="BJ158" s="134">
        <f t="shared" si="136"/>
        <v>11.84253718710209</v>
      </c>
      <c r="BK158" s="134">
        <f t="shared" si="137"/>
        <v>25.323919715604227</v>
      </c>
      <c r="BL158" s="134">
        <f t="shared" si="138"/>
        <v>16.521480565553077</v>
      </c>
      <c r="BM158" s="134">
        <f t="shared" si="139"/>
        <v>0</v>
      </c>
      <c r="BN158" s="134">
        <f t="shared" si="140"/>
        <v>19.716207762002568</v>
      </c>
      <c r="BO158" s="134">
        <f t="shared" si="141"/>
        <v>27.652226074028281</v>
      </c>
      <c r="BP158" s="134">
        <f t="shared" si="142"/>
        <v>25.587074123959443</v>
      </c>
      <c r="BQ158" s="134">
        <f t="shared" si="143"/>
        <v>0</v>
      </c>
      <c r="BR158" s="134">
        <f t="shared" si="144"/>
        <v>12.071606791936233</v>
      </c>
      <c r="BS158" s="134">
        <f t="shared" si="145"/>
        <v>0</v>
      </c>
      <c r="BT158" s="134">
        <f t="shared" si="146"/>
        <v>0</v>
      </c>
      <c r="BU158" s="134">
        <f t="shared" si="147"/>
        <v>3.4808746789139375</v>
      </c>
      <c r="BV158" s="134">
        <f t="shared" si="148"/>
        <v>332.59572228723687</v>
      </c>
      <c r="BW158" s="134">
        <f t="shared" si="149"/>
        <v>556.52097271596472</v>
      </c>
      <c r="BX158" s="134">
        <f t="shared" si="150"/>
        <v>0</v>
      </c>
      <c r="BY158" s="134">
        <f t="shared" si="151"/>
        <v>6.9701399162416191</v>
      </c>
      <c r="BZ158" s="134">
        <f t="shared" si="152"/>
        <v>3.0093032156447115</v>
      </c>
      <c r="CA158" s="132" t="s">
        <v>879</v>
      </c>
      <c r="CB158" s="145">
        <v>74</v>
      </c>
    </row>
    <row r="159" spans="1:80" x14ac:dyDescent="0.25">
      <c r="A159" s="18" t="s">
        <v>266</v>
      </c>
      <c r="B159" s="21" t="s">
        <v>267</v>
      </c>
      <c r="C159" s="22">
        <f t="shared" si="102"/>
        <v>419.75473684210527</v>
      </c>
      <c r="D159" s="159">
        <f t="shared" si="103"/>
        <v>2123.92</v>
      </c>
      <c r="E159" s="162">
        <v>98201.190000000046</v>
      </c>
      <c r="F159" s="162">
        <v>12374.499999999996</v>
      </c>
      <c r="G159" s="162">
        <v>0</v>
      </c>
      <c r="H159" s="162">
        <v>9315.6900000000023</v>
      </c>
      <c r="I159" s="162">
        <v>0</v>
      </c>
      <c r="J159" s="162">
        <v>4424.0600000000004</v>
      </c>
      <c r="K159" s="162">
        <v>0</v>
      </c>
      <c r="L159" s="162">
        <v>33853.919999999998</v>
      </c>
      <c r="M159" s="162">
        <v>36243.24</v>
      </c>
      <c r="N159" s="162">
        <v>30243.890000000003</v>
      </c>
      <c r="O159" s="162">
        <v>0</v>
      </c>
      <c r="P159" s="162">
        <v>35906.570000000036</v>
      </c>
      <c r="Q159" s="162">
        <v>46401.55</v>
      </c>
      <c r="R159" s="162">
        <v>83940.589999999967</v>
      </c>
      <c r="S159" s="162">
        <v>0</v>
      </c>
      <c r="T159" s="162">
        <v>15627.649999999998</v>
      </c>
      <c r="U159" s="162">
        <v>0</v>
      </c>
      <c r="V159" s="162">
        <v>0</v>
      </c>
      <c r="W159" s="162">
        <v>60199.76</v>
      </c>
      <c r="X159" s="162">
        <v>456660.81999999995</v>
      </c>
      <c r="Y159" s="162">
        <v>1151339.4899999998</v>
      </c>
      <c r="Z159" s="162">
        <v>0</v>
      </c>
      <c r="AA159" s="162">
        <v>4597.92</v>
      </c>
      <c r="AB159" s="162">
        <v>7506.11</v>
      </c>
      <c r="AC159" s="162">
        <f t="shared" si="104"/>
        <v>2086836.95</v>
      </c>
      <c r="AD159" s="200">
        <f t="shared" si="105"/>
        <v>233.94897396223871</v>
      </c>
      <c r="AE159" s="134">
        <f t="shared" si="106"/>
        <v>29.480310557292846</v>
      </c>
      <c r="AF159" s="134">
        <f t="shared" si="107"/>
        <v>0</v>
      </c>
      <c r="AG159" s="134">
        <f t="shared" si="108"/>
        <v>22.193174209500793</v>
      </c>
      <c r="AH159" s="134">
        <f t="shared" si="109"/>
        <v>0</v>
      </c>
      <c r="AI159" s="134">
        <f t="shared" si="110"/>
        <v>10.539630912287127</v>
      </c>
      <c r="AJ159" s="134">
        <f t="shared" si="111"/>
        <v>0</v>
      </c>
      <c r="AK159" s="134">
        <f t="shared" si="112"/>
        <v>80.651668768980372</v>
      </c>
      <c r="AL159" s="134">
        <f t="shared" si="113"/>
        <v>86.343849917370292</v>
      </c>
      <c r="AM159" s="134">
        <f t="shared" si="114"/>
        <v>72.05133699629107</v>
      </c>
      <c r="AN159" s="134">
        <f t="shared" si="115"/>
        <v>0</v>
      </c>
      <c r="AO159" s="134">
        <f t="shared" si="116"/>
        <v>85.541786306289225</v>
      </c>
      <c r="AP159" s="134">
        <f t="shared" si="117"/>
        <v>110.54443446925147</v>
      </c>
      <c r="AQ159" s="134">
        <f t="shared" si="118"/>
        <v>199.97532518989777</v>
      </c>
      <c r="AR159" s="134">
        <f t="shared" si="119"/>
        <v>0</v>
      </c>
      <c r="AS159" s="134">
        <f t="shared" si="120"/>
        <v>37.230431555269114</v>
      </c>
      <c r="AT159" s="134">
        <f t="shared" si="121"/>
        <v>0</v>
      </c>
      <c r="AU159" s="134">
        <f t="shared" si="122"/>
        <v>0</v>
      </c>
      <c r="AV159" s="134">
        <f t="shared" si="123"/>
        <v>143.41651139637935</v>
      </c>
      <c r="AW159" s="134">
        <f t="shared" si="124"/>
        <v>1087.922970055195</v>
      </c>
      <c r="AX159" s="134">
        <f t="shared" si="125"/>
        <v>2742.8862355711476</v>
      </c>
      <c r="AY159" s="134">
        <f t="shared" si="126"/>
        <v>0</v>
      </c>
      <c r="AZ159" s="134">
        <f t="shared" si="127"/>
        <v>10.953825166074424</v>
      </c>
      <c r="BA159" s="134">
        <f t="shared" si="128"/>
        <v>17.88213292474051</v>
      </c>
      <c r="BB159" s="2"/>
      <c r="BC159" s="134">
        <f t="shared" si="129"/>
        <v>46.235823383178293</v>
      </c>
      <c r="BD159" s="134">
        <f t="shared" si="130"/>
        <v>5.826255226185542</v>
      </c>
      <c r="BE159" s="134">
        <f t="shared" si="131"/>
        <v>0</v>
      </c>
      <c r="BF159" s="134">
        <f t="shared" si="132"/>
        <v>4.3860832799728815</v>
      </c>
      <c r="BG159" s="134">
        <f t="shared" si="133"/>
        <v>0</v>
      </c>
      <c r="BH159" s="134">
        <f t="shared" si="134"/>
        <v>2.0829692267128705</v>
      </c>
      <c r="BI159" s="134">
        <f t="shared" si="135"/>
        <v>0</v>
      </c>
      <c r="BJ159" s="134">
        <f t="shared" si="136"/>
        <v>15.939357414591885</v>
      </c>
      <c r="BK159" s="134">
        <f t="shared" si="137"/>
        <v>17.064315040114504</v>
      </c>
      <c r="BL159" s="134">
        <f t="shared" si="138"/>
        <v>14.239655919243663</v>
      </c>
      <c r="BM159" s="134">
        <f t="shared" si="139"/>
        <v>0</v>
      </c>
      <c r="BN159" s="134">
        <f t="shared" si="140"/>
        <v>16.905801536781063</v>
      </c>
      <c r="BO159" s="134">
        <f t="shared" si="141"/>
        <v>21.847127010433539</v>
      </c>
      <c r="BP159" s="134">
        <f t="shared" si="142"/>
        <v>39.521540359335553</v>
      </c>
      <c r="BQ159" s="134">
        <f t="shared" si="143"/>
        <v>0</v>
      </c>
      <c r="BR159" s="134">
        <f t="shared" si="144"/>
        <v>7.357927793890541</v>
      </c>
      <c r="BS159" s="134">
        <f t="shared" si="145"/>
        <v>0</v>
      </c>
      <c r="BT159" s="134">
        <f t="shared" si="146"/>
        <v>0</v>
      </c>
      <c r="BU159" s="134">
        <f t="shared" si="147"/>
        <v>28.34370409431617</v>
      </c>
      <c r="BV159" s="134">
        <f t="shared" si="148"/>
        <v>215.00848431202678</v>
      </c>
      <c r="BW159" s="134">
        <f t="shared" si="149"/>
        <v>542.08232419300145</v>
      </c>
      <c r="BX159" s="134">
        <f t="shared" si="150"/>
        <v>0</v>
      </c>
      <c r="BY159" s="134">
        <f t="shared" si="151"/>
        <v>2.1648273004632941</v>
      </c>
      <c r="BZ159" s="134">
        <f t="shared" si="152"/>
        <v>3.534083204640476</v>
      </c>
      <c r="CA159" s="132" t="s">
        <v>881</v>
      </c>
      <c r="CB159" s="145">
        <v>76</v>
      </c>
    </row>
    <row r="160" spans="1:80" x14ac:dyDescent="0.25">
      <c r="A160" s="18" t="s">
        <v>268</v>
      </c>
      <c r="B160" s="21" t="s">
        <v>269</v>
      </c>
      <c r="C160" s="22">
        <f t="shared" si="102"/>
        <v>240.19736842105263</v>
      </c>
      <c r="D160" s="159">
        <f t="shared" si="103"/>
        <v>1542.97</v>
      </c>
      <c r="E160" s="162">
        <v>74141.829999999987</v>
      </c>
      <c r="F160" s="162">
        <v>128.72</v>
      </c>
      <c r="G160" s="162">
        <v>0</v>
      </c>
      <c r="H160" s="162">
        <v>29325.320000000007</v>
      </c>
      <c r="I160" s="162">
        <v>0</v>
      </c>
      <c r="J160" s="162">
        <v>22112.069999999992</v>
      </c>
      <c r="K160" s="162">
        <v>0</v>
      </c>
      <c r="L160" s="162">
        <v>34153.97</v>
      </c>
      <c r="M160" s="162">
        <v>26975.899999999994</v>
      </c>
      <c r="N160" s="162">
        <v>683.56000000000006</v>
      </c>
      <c r="O160" s="162">
        <v>0</v>
      </c>
      <c r="P160" s="162">
        <v>11120.159999999998</v>
      </c>
      <c r="Q160" s="162">
        <v>21275.670000000006</v>
      </c>
      <c r="R160" s="162">
        <v>40307.299999999996</v>
      </c>
      <c r="S160" s="162">
        <v>0</v>
      </c>
      <c r="T160" s="162">
        <v>12955.92</v>
      </c>
      <c r="U160" s="162">
        <v>0</v>
      </c>
      <c r="V160" s="162">
        <v>0</v>
      </c>
      <c r="W160" s="162">
        <v>13839.279999999997</v>
      </c>
      <c r="X160" s="162">
        <v>377136.12999999989</v>
      </c>
      <c r="Y160" s="162">
        <v>620636.47</v>
      </c>
      <c r="Z160" s="162">
        <v>0</v>
      </c>
      <c r="AA160" s="162">
        <v>5974.4</v>
      </c>
      <c r="AB160" s="162">
        <v>2487.9300000000003</v>
      </c>
      <c r="AC160" s="162">
        <f t="shared" si="104"/>
        <v>1293254.6299999997</v>
      </c>
      <c r="AD160" s="200">
        <f t="shared" si="105"/>
        <v>308.6704508353875</v>
      </c>
      <c r="AE160" s="134">
        <f t="shared" si="106"/>
        <v>0.53589263215557381</v>
      </c>
      <c r="AF160" s="134">
        <f t="shared" si="107"/>
        <v>0</v>
      </c>
      <c r="AG160" s="134">
        <f t="shared" si="108"/>
        <v>122.08843166255824</v>
      </c>
      <c r="AH160" s="134">
        <f t="shared" si="109"/>
        <v>0</v>
      </c>
      <c r="AI160" s="134">
        <f t="shared" si="110"/>
        <v>92.057919474116645</v>
      </c>
      <c r="AJ160" s="134">
        <f t="shared" si="111"/>
        <v>0</v>
      </c>
      <c r="AK160" s="134">
        <f t="shared" si="112"/>
        <v>142.19127471925501</v>
      </c>
      <c r="AL160" s="134">
        <f t="shared" si="113"/>
        <v>112.30722541769376</v>
      </c>
      <c r="AM160" s="134">
        <f t="shared" si="114"/>
        <v>2.8458263489454945</v>
      </c>
      <c r="AN160" s="134">
        <f t="shared" si="115"/>
        <v>0</v>
      </c>
      <c r="AO160" s="134">
        <f t="shared" si="116"/>
        <v>46.295927691043545</v>
      </c>
      <c r="AP160" s="134">
        <f t="shared" si="117"/>
        <v>88.57578307313068</v>
      </c>
      <c r="AQ160" s="134">
        <f t="shared" si="118"/>
        <v>167.80908244316623</v>
      </c>
      <c r="AR160" s="134">
        <f t="shared" si="119"/>
        <v>0</v>
      </c>
      <c r="AS160" s="134">
        <f t="shared" si="120"/>
        <v>53.938642563681185</v>
      </c>
      <c r="AT160" s="134">
        <f t="shared" si="121"/>
        <v>0</v>
      </c>
      <c r="AU160" s="134">
        <f t="shared" si="122"/>
        <v>0</v>
      </c>
      <c r="AV160" s="134">
        <f t="shared" si="123"/>
        <v>57.616284853464791</v>
      </c>
      <c r="AW160" s="134">
        <f t="shared" si="124"/>
        <v>1570.1093333333329</v>
      </c>
      <c r="AX160" s="134">
        <f t="shared" si="125"/>
        <v>2583.8604064639821</v>
      </c>
      <c r="AY160" s="134">
        <f t="shared" si="126"/>
        <v>0</v>
      </c>
      <c r="AZ160" s="134">
        <f t="shared" si="127"/>
        <v>24.872878663379893</v>
      </c>
      <c r="BA160" s="134">
        <f t="shared" si="128"/>
        <v>10.357857025472475</v>
      </c>
      <c r="BB160" s="2"/>
      <c r="BC160" s="134">
        <f t="shared" si="129"/>
        <v>48.051374945721555</v>
      </c>
      <c r="BD160" s="134">
        <f t="shared" si="130"/>
        <v>8.3423527353091761E-2</v>
      </c>
      <c r="BE160" s="134">
        <f t="shared" si="131"/>
        <v>0</v>
      </c>
      <c r="BF160" s="134">
        <f t="shared" si="132"/>
        <v>19.005761615585531</v>
      </c>
      <c r="BG160" s="134">
        <f t="shared" si="133"/>
        <v>0</v>
      </c>
      <c r="BH160" s="134">
        <f t="shared" si="134"/>
        <v>14.330848947160341</v>
      </c>
      <c r="BI160" s="134">
        <f t="shared" si="135"/>
        <v>0</v>
      </c>
      <c r="BJ160" s="134">
        <f t="shared" si="136"/>
        <v>22.135213257548752</v>
      </c>
      <c r="BK160" s="134">
        <f t="shared" si="137"/>
        <v>17.48310077318418</v>
      </c>
      <c r="BL160" s="134">
        <f t="shared" si="138"/>
        <v>0.44301574236699354</v>
      </c>
      <c r="BM160" s="134">
        <f t="shared" si="139"/>
        <v>0</v>
      </c>
      <c r="BN160" s="134">
        <f t="shared" si="140"/>
        <v>7.2069839335826344</v>
      </c>
      <c r="BO160" s="134">
        <f t="shared" si="141"/>
        <v>13.788777487572672</v>
      </c>
      <c r="BP160" s="134">
        <f t="shared" si="142"/>
        <v>26.123190988807298</v>
      </c>
      <c r="BQ160" s="134">
        <f t="shared" si="143"/>
        <v>0</v>
      </c>
      <c r="BR160" s="134">
        <f t="shared" si="144"/>
        <v>8.3967413494753629</v>
      </c>
      <c r="BS160" s="134">
        <f t="shared" si="145"/>
        <v>0</v>
      </c>
      <c r="BT160" s="134">
        <f t="shared" si="146"/>
        <v>0</v>
      </c>
      <c r="BU160" s="134">
        <f t="shared" si="147"/>
        <v>8.9692476198500266</v>
      </c>
      <c r="BV160" s="134">
        <f t="shared" si="148"/>
        <v>244.42220522758049</v>
      </c>
      <c r="BW160" s="134">
        <f t="shared" si="149"/>
        <v>402.23495596155465</v>
      </c>
      <c r="BX160" s="134">
        <f t="shared" si="150"/>
        <v>0</v>
      </c>
      <c r="BY160" s="134">
        <f t="shared" si="151"/>
        <v>3.872013065710934</v>
      </c>
      <c r="BZ160" s="134">
        <f t="shared" si="152"/>
        <v>1.6124292760066625</v>
      </c>
      <c r="CA160" s="132" t="s">
        <v>882</v>
      </c>
      <c r="CB160" s="145">
        <v>78</v>
      </c>
    </row>
    <row r="161" spans="1:80" x14ac:dyDescent="0.25">
      <c r="A161" s="18" t="s">
        <v>274</v>
      </c>
      <c r="B161" s="21" t="s">
        <v>275</v>
      </c>
      <c r="C161" s="22">
        <f t="shared" si="102"/>
        <v>353.7842105263158</v>
      </c>
      <c r="D161" s="159">
        <f t="shared" si="103"/>
        <v>2084.86</v>
      </c>
      <c r="E161" s="162">
        <v>92684.050000000047</v>
      </c>
      <c r="F161" s="162">
        <v>28639.809999999994</v>
      </c>
      <c r="G161" s="162">
        <v>0</v>
      </c>
      <c r="H161" s="162">
        <v>10128.779999999999</v>
      </c>
      <c r="I161" s="162">
        <v>0</v>
      </c>
      <c r="J161" s="162">
        <v>0</v>
      </c>
      <c r="K161" s="162">
        <v>0</v>
      </c>
      <c r="L161" s="162">
        <v>19229.12</v>
      </c>
      <c r="M161" s="162">
        <v>17763.610000000004</v>
      </c>
      <c r="N161" s="162">
        <v>14105.549999999997</v>
      </c>
      <c r="O161" s="162">
        <v>0</v>
      </c>
      <c r="P161" s="162">
        <v>20312.829999999991</v>
      </c>
      <c r="Q161" s="162">
        <v>29736.01</v>
      </c>
      <c r="R161" s="162">
        <v>66480.520000000019</v>
      </c>
      <c r="S161" s="162">
        <v>0</v>
      </c>
      <c r="T161" s="162">
        <v>14905.030000000002</v>
      </c>
      <c r="U161" s="162">
        <v>0</v>
      </c>
      <c r="V161" s="162">
        <v>0</v>
      </c>
      <c r="W161" s="162">
        <v>33467.799999999996</v>
      </c>
      <c r="X161" s="162">
        <v>517563.3899999999</v>
      </c>
      <c r="Y161" s="162">
        <v>975526.44000000041</v>
      </c>
      <c r="Z161" s="162">
        <v>0</v>
      </c>
      <c r="AA161" s="162">
        <v>7965.95</v>
      </c>
      <c r="AB161" s="162">
        <v>2451.8599999999997</v>
      </c>
      <c r="AC161" s="162">
        <f t="shared" si="104"/>
        <v>1850960.7500000005</v>
      </c>
      <c r="AD161" s="200">
        <f t="shared" si="105"/>
        <v>261.97904610303647</v>
      </c>
      <c r="AE161" s="134">
        <f t="shared" si="106"/>
        <v>80.952764843273457</v>
      </c>
      <c r="AF161" s="134">
        <f t="shared" si="107"/>
        <v>0</v>
      </c>
      <c r="AG161" s="134">
        <f t="shared" si="108"/>
        <v>28.629824900697717</v>
      </c>
      <c r="AH161" s="134">
        <f t="shared" si="109"/>
        <v>0</v>
      </c>
      <c r="AI161" s="134">
        <f t="shared" si="110"/>
        <v>0</v>
      </c>
      <c r="AJ161" s="134">
        <f t="shared" si="111"/>
        <v>0</v>
      </c>
      <c r="AK161" s="134">
        <f t="shared" si="112"/>
        <v>54.352680045820371</v>
      </c>
      <c r="AL161" s="134">
        <f t="shared" si="113"/>
        <v>50.210296196016017</v>
      </c>
      <c r="AM161" s="134">
        <f t="shared" si="114"/>
        <v>39.870490486320826</v>
      </c>
      <c r="AN161" s="134">
        <f t="shared" si="115"/>
        <v>0</v>
      </c>
      <c r="AO161" s="134">
        <f t="shared" si="116"/>
        <v>57.415874975825261</v>
      </c>
      <c r="AP161" s="134">
        <f t="shared" si="117"/>
        <v>84.051263779586122</v>
      </c>
      <c r="AQ161" s="134">
        <f t="shared" si="118"/>
        <v>187.91262589446441</v>
      </c>
      <c r="AR161" s="134">
        <f t="shared" si="119"/>
        <v>0</v>
      </c>
      <c r="AS161" s="134">
        <f t="shared" si="120"/>
        <v>42.130286079828622</v>
      </c>
      <c r="AT161" s="134">
        <f t="shared" si="121"/>
        <v>0</v>
      </c>
      <c r="AU161" s="134">
        <f t="shared" si="122"/>
        <v>0</v>
      </c>
      <c r="AV161" s="134">
        <f t="shared" si="123"/>
        <v>94.599473363185993</v>
      </c>
      <c r="AW161" s="134">
        <f t="shared" si="124"/>
        <v>1462.9352430116483</v>
      </c>
      <c r="AX161" s="134">
        <f t="shared" si="125"/>
        <v>2757.4052514913947</v>
      </c>
      <c r="AY161" s="134">
        <f t="shared" si="126"/>
        <v>0</v>
      </c>
      <c r="AZ161" s="134">
        <f t="shared" si="127"/>
        <v>22.51640905101236</v>
      </c>
      <c r="BA161" s="134">
        <f t="shared" si="128"/>
        <v>6.9303827786786458</v>
      </c>
      <c r="BB161" s="2"/>
      <c r="BC161" s="134">
        <f t="shared" si="129"/>
        <v>44.455766814078665</v>
      </c>
      <c r="BD161" s="134">
        <f t="shared" si="130"/>
        <v>13.737042295405923</v>
      </c>
      <c r="BE161" s="134">
        <f t="shared" si="131"/>
        <v>0</v>
      </c>
      <c r="BF161" s="134">
        <f t="shared" si="132"/>
        <v>4.8582542712700123</v>
      </c>
      <c r="BG161" s="134">
        <f t="shared" si="133"/>
        <v>0</v>
      </c>
      <c r="BH161" s="134">
        <f t="shared" si="134"/>
        <v>0</v>
      </c>
      <c r="BI161" s="134">
        <f t="shared" si="135"/>
        <v>0</v>
      </c>
      <c r="BJ161" s="134">
        <f t="shared" si="136"/>
        <v>9.2232188252448601</v>
      </c>
      <c r="BK161" s="134">
        <f t="shared" si="137"/>
        <v>8.5202891321239811</v>
      </c>
      <c r="BL161" s="134">
        <f t="shared" si="138"/>
        <v>6.765706090576824</v>
      </c>
      <c r="BM161" s="134">
        <f t="shared" si="139"/>
        <v>0</v>
      </c>
      <c r="BN161" s="134">
        <f t="shared" si="140"/>
        <v>9.743018715884995</v>
      </c>
      <c r="BO161" s="134">
        <f t="shared" si="141"/>
        <v>14.262832995980544</v>
      </c>
      <c r="BP161" s="134">
        <f t="shared" si="142"/>
        <v>31.887282599311231</v>
      </c>
      <c r="BQ161" s="134">
        <f t="shared" si="143"/>
        <v>0</v>
      </c>
      <c r="BR161" s="134">
        <f t="shared" si="144"/>
        <v>7.1491754842051751</v>
      </c>
      <c r="BS161" s="134">
        <f t="shared" si="145"/>
        <v>0</v>
      </c>
      <c r="BT161" s="134">
        <f t="shared" si="146"/>
        <v>0</v>
      </c>
      <c r="BU161" s="134">
        <f t="shared" si="147"/>
        <v>16.052780522433157</v>
      </c>
      <c r="BV161" s="134">
        <f t="shared" si="148"/>
        <v>248.24851069136531</v>
      </c>
      <c r="BW161" s="134">
        <f t="shared" si="149"/>
        <v>467.90980689350863</v>
      </c>
      <c r="BX161" s="134">
        <f t="shared" si="150"/>
        <v>0</v>
      </c>
      <c r="BY161" s="134">
        <f t="shared" si="151"/>
        <v>3.8208560766670181</v>
      </c>
      <c r="BZ161" s="134">
        <f t="shared" si="152"/>
        <v>1.1760310044799169</v>
      </c>
      <c r="CA161" s="21" t="s">
        <v>934</v>
      </c>
      <c r="CB161" s="145">
        <v>31</v>
      </c>
    </row>
    <row r="162" spans="1:80" x14ac:dyDescent="0.25">
      <c r="A162" s="18" t="s">
        <v>278</v>
      </c>
      <c r="B162" s="21" t="s">
        <v>279</v>
      </c>
      <c r="C162" s="22">
        <f t="shared" si="102"/>
        <v>137</v>
      </c>
      <c r="D162" s="159">
        <f t="shared" si="103"/>
        <v>715.2</v>
      </c>
      <c r="E162" s="162">
        <v>37580.080000000002</v>
      </c>
      <c r="F162" s="162">
        <v>0</v>
      </c>
      <c r="G162" s="162">
        <v>0</v>
      </c>
      <c r="H162" s="162">
        <v>0</v>
      </c>
      <c r="I162" s="162">
        <v>0</v>
      </c>
      <c r="J162" s="162">
        <v>4321.3300000000008</v>
      </c>
      <c r="K162" s="162">
        <v>0</v>
      </c>
      <c r="L162" s="162">
        <v>16370.439999999999</v>
      </c>
      <c r="M162" s="162">
        <v>3114.5700000000006</v>
      </c>
      <c r="N162" s="162">
        <v>9497.0599999999977</v>
      </c>
      <c r="O162" s="162">
        <v>0</v>
      </c>
      <c r="P162" s="162">
        <v>10359.059999999989</v>
      </c>
      <c r="Q162" s="162">
        <v>17821.34</v>
      </c>
      <c r="R162" s="162">
        <v>19451.149999999994</v>
      </c>
      <c r="S162" s="162">
        <v>0</v>
      </c>
      <c r="T162" s="162">
        <v>6755.82</v>
      </c>
      <c r="U162" s="162">
        <v>0</v>
      </c>
      <c r="V162" s="162">
        <v>1490.07</v>
      </c>
      <c r="W162" s="162">
        <v>53293.53</v>
      </c>
      <c r="X162" s="162">
        <v>152025.71</v>
      </c>
      <c r="Y162" s="162">
        <v>438504.30999999988</v>
      </c>
      <c r="Z162" s="162">
        <v>0</v>
      </c>
      <c r="AA162" s="162">
        <v>4044</v>
      </c>
      <c r="AB162" s="162">
        <v>3481.04</v>
      </c>
      <c r="AC162" s="162">
        <f t="shared" si="104"/>
        <v>778109.50999999989</v>
      </c>
      <c r="AD162" s="200">
        <f t="shared" si="105"/>
        <v>274.30715328467153</v>
      </c>
      <c r="AE162" s="134">
        <f t="shared" si="106"/>
        <v>0</v>
      </c>
      <c r="AF162" s="134">
        <f t="shared" si="107"/>
        <v>0</v>
      </c>
      <c r="AG162" s="134">
        <f t="shared" si="108"/>
        <v>0</v>
      </c>
      <c r="AH162" s="134">
        <f t="shared" si="109"/>
        <v>0</v>
      </c>
      <c r="AI162" s="134">
        <f t="shared" si="110"/>
        <v>31.542554744525553</v>
      </c>
      <c r="AJ162" s="134">
        <f t="shared" si="111"/>
        <v>0</v>
      </c>
      <c r="AK162" s="134">
        <f t="shared" si="112"/>
        <v>119.49226277372262</v>
      </c>
      <c r="AL162" s="134">
        <f t="shared" si="113"/>
        <v>22.734087591240879</v>
      </c>
      <c r="AM162" s="134">
        <f t="shared" si="114"/>
        <v>69.321605839416037</v>
      </c>
      <c r="AN162" s="134">
        <f t="shared" si="115"/>
        <v>0</v>
      </c>
      <c r="AO162" s="134">
        <f t="shared" si="116"/>
        <v>75.613576642335687</v>
      </c>
      <c r="AP162" s="134">
        <f t="shared" si="117"/>
        <v>130.08277372262773</v>
      </c>
      <c r="AQ162" s="134">
        <f t="shared" si="118"/>
        <v>141.97919708029193</v>
      </c>
      <c r="AR162" s="134">
        <f t="shared" si="119"/>
        <v>0</v>
      </c>
      <c r="AS162" s="134">
        <f t="shared" si="120"/>
        <v>49.312554744525542</v>
      </c>
      <c r="AT162" s="134">
        <f t="shared" si="121"/>
        <v>0</v>
      </c>
      <c r="AU162" s="134">
        <f t="shared" si="122"/>
        <v>10.876423357664233</v>
      </c>
      <c r="AV162" s="134">
        <f t="shared" si="123"/>
        <v>389.00386861313865</v>
      </c>
      <c r="AW162" s="134">
        <f t="shared" si="124"/>
        <v>1109.676715328467</v>
      </c>
      <c r="AX162" s="134">
        <f t="shared" si="125"/>
        <v>3200.761386861313</v>
      </c>
      <c r="AY162" s="134">
        <f t="shared" si="126"/>
        <v>0</v>
      </c>
      <c r="AZ162" s="134">
        <f t="shared" si="127"/>
        <v>29.518248175182482</v>
      </c>
      <c r="BA162" s="134">
        <f t="shared" si="128"/>
        <v>25.409051094890511</v>
      </c>
      <c r="BB162" s="2"/>
      <c r="BC162" s="134">
        <f t="shared" si="129"/>
        <v>52.544854586129752</v>
      </c>
      <c r="BD162" s="134">
        <f t="shared" si="130"/>
        <v>0</v>
      </c>
      <c r="BE162" s="134">
        <f t="shared" si="131"/>
        <v>0</v>
      </c>
      <c r="BF162" s="134">
        <f t="shared" si="132"/>
        <v>0</v>
      </c>
      <c r="BG162" s="134">
        <f t="shared" si="133"/>
        <v>0</v>
      </c>
      <c r="BH162" s="134">
        <f t="shared" si="134"/>
        <v>6.0421280760626406</v>
      </c>
      <c r="BI162" s="134">
        <f t="shared" si="135"/>
        <v>0</v>
      </c>
      <c r="BJ162" s="134">
        <f t="shared" si="136"/>
        <v>22.889317673378073</v>
      </c>
      <c r="BK162" s="134">
        <f t="shared" si="137"/>
        <v>4.354823825503356</v>
      </c>
      <c r="BL162" s="134">
        <f t="shared" si="138"/>
        <v>13.278887024608498</v>
      </c>
      <c r="BM162" s="134">
        <f t="shared" si="139"/>
        <v>0</v>
      </c>
      <c r="BN162" s="134">
        <f t="shared" si="140"/>
        <v>14.484144295301997</v>
      </c>
      <c r="BO162" s="134">
        <f t="shared" si="141"/>
        <v>24.917980984340044</v>
      </c>
      <c r="BP162" s="134">
        <f t="shared" si="142"/>
        <v>27.196798098433995</v>
      </c>
      <c r="BQ162" s="134">
        <f t="shared" si="143"/>
        <v>0</v>
      </c>
      <c r="BR162" s="134">
        <f t="shared" si="144"/>
        <v>9.446057046979865</v>
      </c>
      <c r="BS162" s="134">
        <f t="shared" si="145"/>
        <v>0</v>
      </c>
      <c r="BT162" s="134">
        <f t="shared" si="146"/>
        <v>2.0834312080536912</v>
      </c>
      <c r="BU162" s="134">
        <f t="shared" si="147"/>
        <v>74.51556208053691</v>
      </c>
      <c r="BV162" s="134">
        <f t="shared" si="148"/>
        <v>212.5639121923937</v>
      </c>
      <c r="BW162" s="134">
        <f t="shared" si="149"/>
        <v>613.12123881431751</v>
      </c>
      <c r="BX162" s="134">
        <f t="shared" si="150"/>
        <v>0</v>
      </c>
      <c r="BY162" s="134">
        <f t="shared" si="151"/>
        <v>5.6543624161073822</v>
      </c>
      <c r="BZ162" s="134">
        <f t="shared" si="152"/>
        <v>4.8672259507829976</v>
      </c>
      <c r="CA162" s="21" t="s">
        <v>935</v>
      </c>
      <c r="CB162" s="145">
        <v>32</v>
      </c>
    </row>
    <row r="163" spans="1:80" x14ac:dyDescent="0.25">
      <c r="A163" s="18" t="s">
        <v>282</v>
      </c>
      <c r="B163" s="21" t="s">
        <v>283</v>
      </c>
      <c r="C163" s="22">
        <f t="shared" si="102"/>
        <v>210</v>
      </c>
      <c r="D163" s="159">
        <f t="shared" si="103"/>
        <v>1175.26</v>
      </c>
      <c r="E163" s="162">
        <v>34507.46</v>
      </c>
      <c r="F163" s="162">
        <v>0</v>
      </c>
      <c r="G163" s="162">
        <v>0</v>
      </c>
      <c r="H163" s="162">
        <v>7984.57</v>
      </c>
      <c r="I163" s="162">
        <v>0</v>
      </c>
      <c r="J163" s="162">
        <v>25033.980000000007</v>
      </c>
      <c r="K163" s="162">
        <v>0</v>
      </c>
      <c r="L163" s="162">
        <v>13426.9</v>
      </c>
      <c r="M163" s="162">
        <v>0</v>
      </c>
      <c r="N163" s="162">
        <v>16339.019999999999</v>
      </c>
      <c r="O163" s="162">
        <v>0</v>
      </c>
      <c r="P163" s="162">
        <v>16239.029999999988</v>
      </c>
      <c r="Q163" s="162">
        <v>17485.439999999999</v>
      </c>
      <c r="R163" s="162">
        <v>36785.069999999985</v>
      </c>
      <c r="S163" s="162">
        <v>0</v>
      </c>
      <c r="T163" s="162">
        <v>5794.03</v>
      </c>
      <c r="U163" s="162">
        <v>0</v>
      </c>
      <c r="V163" s="162">
        <v>0</v>
      </c>
      <c r="W163" s="162">
        <v>30491.630000000012</v>
      </c>
      <c r="X163" s="162">
        <v>232850.42</v>
      </c>
      <c r="Y163" s="162">
        <v>547371.0199999999</v>
      </c>
      <c r="Z163" s="162">
        <v>0</v>
      </c>
      <c r="AA163" s="162">
        <v>5684.45</v>
      </c>
      <c r="AB163" s="162">
        <v>3759.4000000000005</v>
      </c>
      <c r="AC163" s="162">
        <f t="shared" si="104"/>
        <v>993752.41999999981</v>
      </c>
      <c r="AD163" s="200">
        <f t="shared" si="105"/>
        <v>164.3212380952381</v>
      </c>
      <c r="AE163" s="134">
        <f t="shared" si="106"/>
        <v>0</v>
      </c>
      <c r="AF163" s="134">
        <f t="shared" si="107"/>
        <v>0</v>
      </c>
      <c r="AG163" s="134">
        <f t="shared" si="108"/>
        <v>38.021761904761902</v>
      </c>
      <c r="AH163" s="134">
        <f t="shared" si="109"/>
        <v>0</v>
      </c>
      <c r="AI163" s="134">
        <f t="shared" si="110"/>
        <v>119.2094285714286</v>
      </c>
      <c r="AJ163" s="134">
        <f t="shared" si="111"/>
        <v>0</v>
      </c>
      <c r="AK163" s="134">
        <f t="shared" si="112"/>
        <v>63.937619047619044</v>
      </c>
      <c r="AL163" s="134">
        <f t="shared" si="113"/>
        <v>0</v>
      </c>
      <c r="AM163" s="134">
        <f t="shared" si="114"/>
        <v>77.804857142857131</v>
      </c>
      <c r="AN163" s="134">
        <f t="shared" si="115"/>
        <v>0</v>
      </c>
      <c r="AO163" s="134">
        <f t="shared" si="116"/>
        <v>77.328714285714227</v>
      </c>
      <c r="AP163" s="134">
        <f t="shared" si="117"/>
        <v>83.263999999999996</v>
      </c>
      <c r="AQ163" s="134">
        <f t="shared" si="118"/>
        <v>175.16699999999992</v>
      </c>
      <c r="AR163" s="134">
        <f t="shared" si="119"/>
        <v>0</v>
      </c>
      <c r="AS163" s="134">
        <f t="shared" si="120"/>
        <v>27.590619047619047</v>
      </c>
      <c r="AT163" s="134">
        <f t="shared" si="121"/>
        <v>0</v>
      </c>
      <c r="AU163" s="134">
        <f t="shared" si="122"/>
        <v>0</v>
      </c>
      <c r="AV163" s="134">
        <f t="shared" si="123"/>
        <v>145.19823809523814</v>
      </c>
      <c r="AW163" s="134">
        <f t="shared" si="124"/>
        <v>1108.8115238095238</v>
      </c>
      <c r="AX163" s="134">
        <f t="shared" si="125"/>
        <v>2606.5286666666661</v>
      </c>
      <c r="AY163" s="134">
        <f t="shared" si="126"/>
        <v>0</v>
      </c>
      <c r="AZ163" s="134">
        <f t="shared" si="127"/>
        <v>27.068809523809524</v>
      </c>
      <c r="BA163" s="134">
        <f t="shared" si="128"/>
        <v>17.901904761904763</v>
      </c>
      <c r="BB163" s="2"/>
      <c r="BC163" s="134">
        <f t="shared" si="129"/>
        <v>29.361554039106238</v>
      </c>
      <c r="BD163" s="134">
        <f t="shared" si="130"/>
        <v>0</v>
      </c>
      <c r="BE163" s="134">
        <f t="shared" si="131"/>
        <v>0</v>
      </c>
      <c r="BF163" s="134">
        <f t="shared" si="132"/>
        <v>6.79387539778432</v>
      </c>
      <c r="BG163" s="134">
        <f t="shared" si="133"/>
        <v>0</v>
      </c>
      <c r="BH163" s="134">
        <f t="shared" si="134"/>
        <v>21.300801524768993</v>
      </c>
      <c r="BI163" s="134">
        <f t="shared" si="135"/>
        <v>0</v>
      </c>
      <c r="BJ163" s="134">
        <f t="shared" si="136"/>
        <v>11.424620934942055</v>
      </c>
      <c r="BK163" s="134">
        <f t="shared" si="137"/>
        <v>0</v>
      </c>
      <c r="BL163" s="134">
        <f t="shared" si="138"/>
        <v>13.902472644351036</v>
      </c>
      <c r="BM163" s="134">
        <f t="shared" si="139"/>
        <v>0</v>
      </c>
      <c r="BN163" s="134">
        <f t="shared" si="140"/>
        <v>13.817393598012345</v>
      </c>
      <c r="BO163" s="134">
        <f t="shared" si="141"/>
        <v>14.877933393461872</v>
      </c>
      <c r="BP163" s="134">
        <f t="shared" si="142"/>
        <v>31.299516702687054</v>
      </c>
      <c r="BQ163" s="134">
        <f t="shared" si="143"/>
        <v>0</v>
      </c>
      <c r="BR163" s="134">
        <f t="shared" si="144"/>
        <v>4.9299984684240084</v>
      </c>
      <c r="BS163" s="134">
        <f t="shared" si="145"/>
        <v>0</v>
      </c>
      <c r="BT163" s="134">
        <f t="shared" si="146"/>
        <v>0</v>
      </c>
      <c r="BU163" s="134">
        <f t="shared" si="147"/>
        <v>25.944582475367163</v>
      </c>
      <c r="BV163" s="134">
        <f t="shared" si="148"/>
        <v>198.1267294045573</v>
      </c>
      <c r="BW163" s="134">
        <f t="shared" si="149"/>
        <v>465.74461821214021</v>
      </c>
      <c r="BX163" s="134">
        <f t="shared" si="150"/>
        <v>0</v>
      </c>
      <c r="BY163" s="134">
        <f t="shared" si="151"/>
        <v>4.836759525551793</v>
      </c>
      <c r="BZ163" s="134">
        <f t="shared" si="152"/>
        <v>3.1987815462110518</v>
      </c>
      <c r="CA163" s="21" t="s">
        <v>936</v>
      </c>
      <c r="CB163" s="145">
        <v>33</v>
      </c>
    </row>
    <row r="164" spans="1:80" x14ac:dyDescent="0.25">
      <c r="A164" s="18" t="s">
        <v>296</v>
      </c>
      <c r="B164" s="21" t="s">
        <v>297</v>
      </c>
      <c r="C164" s="22">
        <f t="shared" si="102"/>
        <v>307</v>
      </c>
      <c r="D164" s="159">
        <f t="shared" si="103"/>
        <v>1465.41</v>
      </c>
      <c r="E164" s="162">
        <v>85394.990000000034</v>
      </c>
      <c r="F164" s="162">
        <v>0</v>
      </c>
      <c r="G164" s="162">
        <v>0</v>
      </c>
      <c r="H164" s="162">
        <v>30676.630000000008</v>
      </c>
      <c r="I164" s="162">
        <v>0</v>
      </c>
      <c r="J164" s="162">
        <v>21613.559999999998</v>
      </c>
      <c r="K164" s="162">
        <v>0</v>
      </c>
      <c r="L164" s="162">
        <v>14298.27</v>
      </c>
      <c r="M164" s="162">
        <v>0</v>
      </c>
      <c r="N164" s="162">
        <v>13651.549999999997</v>
      </c>
      <c r="O164" s="162">
        <v>0</v>
      </c>
      <c r="P164" s="162">
        <v>37041.799999999981</v>
      </c>
      <c r="Q164" s="162">
        <v>32943.72</v>
      </c>
      <c r="R164" s="162">
        <v>48090.939999999988</v>
      </c>
      <c r="S164" s="162">
        <v>0</v>
      </c>
      <c r="T164" s="162">
        <v>8010.9099999999971</v>
      </c>
      <c r="U164" s="162">
        <v>0</v>
      </c>
      <c r="V164" s="162">
        <v>0</v>
      </c>
      <c r="W164" s="162">
        <v>52702.020000000004</v>
      </c>
      <c r="X164" s="162">
        <v>251358.11999999997</v>
      </c>
      <c r="Y164" s="162">
        <v>702874.52000000014</v>
      </c>
      <c r="Z164" s="162">
        <v>0</v>
      </c>
      <c r="AA164" s="162">
        <v>4940.5</v>
      </c>
      <c r="AB164" s="162">
        <v>6940.5</v>
      </c>
      <c r="AC164" s="162">
        <f t="shared" si="104"/>
        <v>1310538.0300000003</v>
      </c>
      <c r="AD164" s="200">
        <f t="shared" si="105"/>
        <v>278.15957654723138</v>
      </c>
      <c r="AE164" s="134">
        <f t="shared" si="106"/>
        <v>0</v>
      </c>
      <c r="AF164" s="134">
        <f t="shared" si="107"/>
        <v>0</v>
      </c>
      <c r="AG164" s="134">
        <f t="shared" si="108"/>
        <v>99.923876221498404</v>
      </c>
      <c r="AH164" s="134">
        <f t="shared" si="109"/>
        <v>0</v>
      </c>
      <c r="AI164" s="134">
        <f t="shared" si="110"/>
        <v>70.402475570032564</v>
      </c>
      <c r="AJ164" s="134">
        <f t="shared" si="111"/>
        <v>0</v>
      </c>
      <c r="AK164" s="134">
        <f t="shared" si="112"/>
        <v>46.574169381107495</v>
      </c>
      <c r="AL164" s="134">
        <f t="shared" si="113"/>
        <v>0</v>
      </c>
      <c r="AM164" s="134">
        <f t="shared" si="114"/>
        <v>44.467589576547226</v>
      </c>
      <c r="AN164" s="134">
        <f t="shared" si="115"/>
        <v>0</v>
      </c>
      <c r="AO164" s="134">
        <f t="shared" si="116"/>
        <v>120.65732899022795</v>
      </c>
      <c r="AP164" s="134">
        <f t="shared" si="117"/>
        <v>107.3085342019544</v>
      </c>
      <c r="AQ164" s="134">
        <f t="shared" si="118"/>
        <v>156.64801302931593</v>
      </c>
      <c r="AR164" s="134">
        <f t="shared" si="119"/>
        <v>0</v>
      </c>
      <c r="AS164" s="134">
        <f t="shared" si="120"/>
        <v>26.094169381107484</v>
      </c>
      <c r="AT164" s="134">
        <f t="shared" si="121"/>
        <v>0</v>
      </c>
      <c r="AU164" s="134">
        <f t="shared" si="122"/>
        <v>0</v>
      </c>
      <c r="AV164" s="134">
        <f t="shared" si="123"/>
        <v>171.66781758957657</v>
      </c>
      <c r="AW164" s="134">
        <f t="shared" si="124"/>
        <v>818.75609120521165</v>
      </c>
      <c r="AX164" s="134">
        <f t="shared" si="125"/>
        <v>2289.4935504885998</v>
      </c>
      <c r="AY164" s="134">
        <f t="shared" si="126"/>
        <v>0</v>
      </c>
      <c r="AZ164" s="134">
        <f t="shared" si="127"/>
        <v>16.092833876221498</v>
      </c>
      <c r="BA164" s="134">
        <f t="shared" si="128"/>
        <v>22.607491856677523</v>
      </c>
      <c r="BB164" s="2"/>
      <c r="BC164" s="134">
        <f t="shared" si="129"/>
        <v>58.273786858285412</v>
      </c>
      <c r="BD164" s="134">
        <f t="shared" si="130"/>
        <v>0</v>
      </c>
      <c r="BE164" s="134">
        <f t="shared" si="131"/>
        <v>0</v>
      </c>
      <c r="BF164" s="134">
        <f t="shared" si="132"/>
        <v>20.933820568987525</v>
      </c>
      <c r="BG164" s="134">
        <f t="shared" si="133"/>
        <v>0</v>
      </c>
      <c r="BH164" s="134">
        <f t="shared" si="134"/>
        <v>14.749155526439697</v>
      </c>
      <c r="BI164" s="134">
        <f t="shared" si="135"/>
        <v>0</v>
      </c>
      <c r="BJ164" s="134">
        <f t="shared" si="136"/>
        <v>9.7571805842733426</v>
      </c>
      <c r="BK164" s="134">
        <f t="shared" si="137"/>
        <v>0</v>
      </c>
      <c r="BL164" s="134">
        <f t="shared" si="138"/>
        <v>9.3158569956530908</v>
      </c>
      <c r="BM164" s="134">
        <f t="shared" si="139"/>
        <v>0</v>
      </c>
      <c r="BN164" s="134">
        <f t="shared" si="140"/>
        <v>25.277430889648617</v>
      </c>
      <c r="BO164" s="134">
        <f t="shared" si="141"/>
        <v>22.480889307429319</v>
      </c>
      <c r="BP164" s="134">
        <f t="shared" si="142"/>
        <v>32.817395814140745</v>
      </c>
      <c r="BQ164" s="134">
        <f t="shared" si="143"/>
        <v>0</v>
      </c>
      <c r="BR164" s="134">
        <f t="shared" si="144"/>
        <v>5.4666680314724188</v>
      </c>
      <c r="BS164" s="134">
        <f t="shared" si="145"/>
        <v>0</v>
      </c>
      <c r="BT164" s="134">
        <f t="shared" si="146"/>
        <v>0</v>
      </c>
      <c r="BU164" s="134">
        <f t="shared" si="147"/>
        <v>35.964010072266468</v>
      </c>
      <c r="BV164" s="134">
        <f t="shared" si="148"/>
        <v>171.52750424795786</v>
      </c>
      <c r="BW164" s="134">
        <f t="shared" si="149"/>
        <v>479.643594625395</v>
      </c>
      <c r="BX164" s="134">
        <f t="shared" si="150"/>
        <v>0</v>
      </c>
      <c r="BY164" s="134">
        <f t="shared" si="151"/>
        <v>3.3714114138705207</v>
      </c>
      <c r="BZ164" s="134">
        <f t="shared" si="152"/>
        <v>4.7362171678915796</v>
      </c>
      <c r="CA164" s="21" t="s">
        <v>938</v>
      </c>
      <c r="CB164" s="145">
        <v>35</v>
      </c>
    </row>
    <row r="165" spans="1:80" x14ac:dyDescent="0.25">
      <c r="A165" s="18" t="s">
        <v>304</v>
      </c>
      <c r="B165" s="21" t="s">
        <v>305</v>
      </c>
      <c r="C165" s="22">
        <f t="shared" si="102"/>
        <v>285.13203947368419</v>
      </c>
      <c r="D165" s="159">
        <f t="shared" si="103"/>
        <v>1502.16</v>
      </c>
      <c r="E165" s="162">
        <v>66500.760000000009</v>
      </c>
      <c r="F165" s="162">
        <v>4.42</v>
      </c>
      <c r="G165" s="162">
        <v>0</v>
      </c>
      <c r="H165" s="162">
        <v>0</v>
      </c>
      <c r="I165" s="162">
        <v>0</v>
      </c>
      <c r="J165" s="162">
        <v>0</v>
      </c>
      <c r="K165" s="162">
        <v>0</v>
      </c>
      <c r="L165" s="162">
        <v>11720.34</v>
      </c>
      <c r="M165" s="162">
        <v>21853.049999999996</v>
      </c>
      <c r="N165" s="162">
        <v>15798.38</v>
      </c>
      <c r="O165" s="162">
        <v>0</v>
      </c>
      <c r="P165" s="162">
        <v>15524.869999999994</v>
      </c>
      <c r="Q165" s="162">
        <v>22651.530000000002</v>
      </c>
      <c r="R165" s="162">
        <v>54436.320000000029</v>
      </c>
      <c r="S165" s="162">
        <v>0</v>
      </c>
      <c r="T165" s="162">
        <v>9678.0299999999988</v>
      </c>
      <c r="U165" s="162">
        <v>0</v>
      </c>
      <c r="V165" s="162">
        <v>0</v>
      </c>
      <c r="W165" s="162">
        <v>35456.319999999992</v>
      </c>
      <c r="X165" s="162">
        <v>409910.02999999991</v>
      </c>
      <c r="Y165" s="162">
        <v>781086.63</v>
      </c>
      <c r="Z165" s="162">
        <v>0</v>
      </c>
      <c r="AA165" s="162">
        <v>9332.68</v>
      </c>
      <c r="AB165" s="162">
        <v>5295.9600000000009</v>
      </c>
      <c r="AC165" s="162">
        <f t="shared" si="104"/>
        <v>1459249.3199999998</v>
      </c>
      <c r="AD165" s="200">
        <f t="shared" si="105"/>
        <v>233.22794633234332</v>
      </c>
      <c r="AE165" s="134">
        <f t="shared" si="106"/>
        <v>1.5501590098954618E-2</v>
      </c>
      <c r="AF165" s="134">
        <f t="shared" si="107"/>
        <v>0</v>
      </c>
      <c r="AG165" s="134">
        <f t="shared" si="108"/>
        <v>0</v>
      </c>
      <c r="AH165" s="134">
        <f t="shared" si="109"/>
        <v>0</v>
      </c>
      <c r="AI165" s="134">
        <f t="shared" si="110"/>
        <v>0</v>
      </c>
      <c r="AJ165" s="134">
        <f t="shared" si="111"/>
        <v>0</v>
      </c>
      <c r="AK165" s="134">
        <f t="shared" si="112"/>
        <v>41.104956221805828</v>
      </c>
      <c r="AL165" s="134">
        <f t="shared" si="113"/>
        <v>76.641860523067905</v>
      </c>
      <c r="AM165" s="134">
        <f t="shared" si="114"/>
        <v>55.407242304869378</v>
      </c>
      <c r="AN165" s="134">
        <f t="shared" si="115"/>
        <v>0</v>
      </c>
      <c r="AO165" s="134">
        <f t="shared" si="116"/>
        <v>54.44800250668721</v>
      </c>
      <c r="AP165" s="134">
        <f t="shared" si="117"/>
        <v>79.442247324473655</v>
      </c>
      <c r="AQ165" s="134">
        <f t="shared" si="118"/>
        <v>190.91618079989269</v>
      </c>
      <c r="AR165" s="134">
        <f t="shared" si="119"/>
        <v>0</v>
      </c>
      <c r="AS165" s="134">
        <f t="shared" si="120"/>
        <v>33.942274666376868</v>
      </c>
      <c r="AT165" s="134">
        <f t="shared" si="121"/>
        <v>0</v>
      </c>
      <c r="AU165" s="134">
        <f t="shared" si="122"/>
        <v>0</v>
      </c>
      <c r="AV165" s="134">
        <f t="shared" si="123"/>
        <v>124.3505291984992</v>
      </c>
      <c r="AW165" s="134">
        <f t="shared" si="124"/>
        <v>1437.6147652737984</v>
      </c>
      <c r="AX165" s="134">
        <f t="shared" si="125"/>
        <v>2739.3856945777893</v>
      </c>
      <c r="AY165" s="134">
        <f t="shared" si="126"/>
        <v>0</v>
      </c>
      <c r="AZ165" s="134">
        <f t="shared" si="127"/>
        <v>32.731081421880496</v>
      </c>
      <c r="BA165" s="134">
        <f t="shared" si="128"/>
        <v>18.573710656212604</v>
      </c>
      <c r="BB165" s="2"/>
      <c r="BC165" s="134">
        <f t="shared" si="129"/>
        <v>44.270091068860843</v>
      </c>
      <c r="BD165" s="134">
        <f t="shared" si="130"/>
        <v>2.942429568088619E-3</v>
      </c>
      <c r="BE165" s="134">
        <f t="shared" si="131"/>
        <v>0</v>
      </c>
      <c r="BF165" s="134">
        <f t="shared" si="132"/>
        <v>0</v>
      </c>
      <c r="BG165" s="134">
        <f t="shared" si="133"/>
        <v>0</v>
      </c>
      <c r="BH165" s="134">
        <f t="shared" si="134"/>
        <v>0</v>
      </c>
      <c r="BI165" s="134">
        <f t="shared" si="135"/>
        <v>0</v>
      </c>
      <c r="BJ165" s="134">
        <f t="shared" si="136"/>
        <v>7.8023246525003991</v>
      </c>
      <c r="BK165" s="134">
        <f t="shared" si="137"/>
        <v>14.547751238216964</v>
      </c>
      <c r="BL165" s="134">
        <f t="shared" si="138"/>
        <v>10.517108696809926</v>
      </c>
      <c r="BM165" s="134">
        <f t="shared" si="139"/>
        <v>0</v>
      </c>
      <c r="BN165" s="134">
        <f t="shared" si="140"/>
        <v>10.33503088885338</v>
      </c>
      <c r="BO165" s="134">
        <f t="shared" si="141"/>
        <v>15.079305799648507</v>
      </c>
      <c r="BP165" s="134">
        <f t="shared" si="142"/>
        <v>36.238696277360617</v>
      </c>
      <c r="BQ165" s="134">
        <f t="shared" si="143"/>
        <v>0</v>
      </c>
      <c r="BR165" s="134">
        <f t="shared" si="144"/>
        <v>6.4427424508707452</v>
      </c>
      <c r="BS165" s="134">
        <f t="shared" si="145"/>
        <v>0</v>
      </c>
      <c r="BT165" s="134">
        <f t="shared" si="146"/>
        <v>0</v>
      </c>
      <c r="BU165" s="134">
        <f t="shared" si="147"/>
        <v>23.603557543803582</v>
      </c>
      <c r="BV165" s="134">
        <f t="shared" si="148"/>
        <v>272.88040554934219</v>
      </c>
      <c r="BW165" s="134">
        <f t="shared" si="149"/>
        <v>519.97565505671832</v>
      </c>
      <c r="BX165" s="134">
        <f t="shared" si="150"/>
        <v>0</v>
      </c>
      <c r="BY165" s="134">
        <f t="shared" si="151"/>
        <v>6.2128401768120574</v>
      </c>
      <c r="BZ165" s="134">
        <f t="shared" si="152"/>
        <v>3.5255631890078289</v>
      </c>
      <c r="CA165" s="21" t="s">
        <v>883</v>
      </c>
      <c r="CB165" s="145">
        <v>37</v>
      </c>
    </row>
    <row r="166" spans="1:80" x14ac:dyDescent="0.25">
      <c r="A166" s="18" t="s">
        <v>310</v>
      </c>
      <c r="B166" s="21" t="s">
        <v>311</v>
      </c>
      <c r="C166" s="22">
        <f t="shared" si="102"/>
        <v>212</v>
      </c>
      <c r="D166" s="159">
        <f t="shared" si="103"/>
        <v>1129.8600000000001</v>
      </c>
      <c r="E166" s="162">
        <v>38031.099999999991</v>
      </c>
      <c r="F166" s="162">
        <v>2581.6499999999996</v>
      </c>
      <c r="G166" s="162">
        <v>0</v>
      </c>
      <c r="H166" s="162">
        <v>0</v>
      </c>
      <c r="I166" s="162">
        <v>0</v>
      </c>
      <c r="J166" s="162">
        <v>0</v>
      </c>
      <c r="K166" s="162">
        <v>0</v>
      </c>
      <c r="L166" s="162">
        <v>15480.050000000001</v>
      </c>
      <c r="M166" s="162">
        <v>0</v>
      </c>
      <c r="N166" s="162">
        <v>12742.570000000002</v>
      </c>
      <c r="O166" s="162">
        <v>0</v>
      </c>
      <c r="P166" s="162">
        <v>20847.090000000007</v>
      </c>
      <c r="Q166" s="162">
        <v>45624.170000000006</v>
      </c>
      <c r="R166" s="162">
        <v>26391.259999999995</v>
      </c>
      <c r="S166" s="162">
        <v>0</v>
      </c>
      <c r="T166" s="162">
        <v>4680.93</v>
      </c>
      <c r="U166" s="162">
        <v>0</v>
      </c>
      <c r="V166" s="162">
        <v>0</v>
      </c>
      <c r="W166" s="162">
        <v>30499.059999999994</v>
      </c>
      <c r="X166" s="162">
        <v>210902.89000000007</v>
      </c>
      <c r="Y166" s="162">
        <v>550275.10000000009</v>
      </c>
      <c r="Z166" s="162">
        <v>0</v>
      </c>
      <c r="AA166" s="162">
        <v>1564</v>
      </c>
      <c r="AB166" s="162">
        <v>4110.01</v>
      </c>
      <c r="AC166" s="162">
        <f t="shared" si="104"/>
        <v>963729.88000000012</v>
      </c>
      <c r="AD166" s="200">
        <f t="shared" si="105"/>
        <v>179.39198113207544</v>
      </c>
      <c r="AE166" s="134">
        <f t="shared" si="106"/>
        <v>12.17759433962264</v>
      </c>
      <c r="AF166" s="134">
        <f t="shared" si="107"/>
        <v>0</v>
      </c>
      <c r="AG166" s="134">
        <f t="shared" si="108"/>
        <v>0</v>
      </c>
      <c r="AH166" s="134">
        <f t="shared" si="109"/>
        <v>0</v>
      </c>
      <c r="AI166" s="134">
        <f t="shared" si="110"/>
        <v>0</v>
      </c>
      <c r="AJ166" s="134">
        <f t="shared" si="111"/>
        <v>0</v>
      </c>
      <c r="AK166" s="134">
        <f t="shared" si="112"/>
        <v>73.019103773584916</v>
      </c>
      <c r="AL166" s="134">
        <f t="shared" si="113"/>
        <v>0</v>
      </c>
      <c r="AM166" s="134">
        <f t="shared" si="114"/>
        <v>60.106462264150949</v>
      </c>
      <c r="AN166" s="134">
        <f t="shared" si="115"/>
        <v>0</v>
      </c>
      <c r="AO166" s="134">
        <f t="shared" si="116"/>
        <v>98.335330188679279</v>
      </c>
      <c r="AP166" s="134">
        <f t="shared" si="117"/>
        <v>215.20834905660379</v>
      </c>
      <c r="AQ166" s="134">
        <f t="shared" si="118"/>
        <v>124.48707547169809</v>
      </c>
      <c r="AR166" s="134">
        <f t="shared" si="119"/>
        <v>0</v>
      </c>
      <c r="AS166" s="134">
        <f t="shared" si="120"/>
        <v>22.079858490566039</v>
      </c>
      <c r="AT166" s="134">
        <f t="shared" si="121"/>
        <v>0</v>
      </c>
      <c r="AU166" s="134">
        <f t="shared" si="122"/>
        <v>0</v>
      </c>
      <c r="AV166" s="134">
        <f t="shared" si="123"/>
        <v>143.86349056603771</v>
      </c>
      <c r="AW166" s="134">
        <f t="shared" si="124"/>
        <v>994.82495283018898</v>
      </c>
      <c r="AX166" s="134">
        <f t="shared" si="125"/>
        <v>2595.6372641509438</v>
      </c>
      <c r="AY166" s="134">
        <f t="shared" si="126"/>
        <v>0</v>
      </c>
      <c r="AZ166" s="134">
        <f t="shared" si="127"/>
        <v>7.3773584905660377</v>
      </c>
      <c r="BA166" s="134">
        <f t="shared" si="128"/>
        <v>19.38683962264151</v>
      </c>
      <c r="BB166" s="2"/>
      <c r="BC166" s="134">
        <f t="shared" si="129"/>
        <v>33.66001097481103</v>
      </c>
      <c r="BD166" s="134">
        <f t="shared" si="130"/>
        <v>2.284929106260952</v>
      </c>
      <c r="BE166" s="134">
        <f t="shared" si="131"/>
        <v>0</v>
      </c>
      <c r="BF166" s="134">
        <f t="shared" si="132"/>
        <v>0</v>
      </c>
      <c r="BG166" s="134">
        <f t="shared" si="133"/>
        <v>0</v>
      </c>
      <c r="BH166" s="134">
        <f t="shared" si="134"/>
        <v>0</v>
      </c>
      <c r="BI166" s="134">
        <f t="shared" si="135"/>
        <v>0</v>
      </c>
      <c r="BJ166" s="134">
        <f t="shared" si="136"/>
        <v>13.700856743313331</v>
      </c>
      <c r="BK166" s="134">
        <f t="shared" si="137"/>
        <v>0</v>
      </c>
      <c r="BL166" s="134">
        <f t="shared" si="138"/>
        <v>11.278007894783425</v>
      </c>
      <c r="BM166" s="134">
        <f t="shared" si="139"/>
        <v>0</v>
      </c>
      <c r="BN166" s="134">
        <f t="shared" si="140"/>
        <v>18.451038181721632</v>
      </c>
      <c r="BO166" s="134">
        <f t="shared" si="141"/>
        <v>40.380374559679957</v>
      </c>
      <c r="BP166" s="134">
        <f t="shared" si="142"/>
        <v>23.357991255553777</v>
      </c>
      <c r="BQ166" s="134">
        <f t="shared" si="143"/>
        <v>0</v>
      </c>
      <c r="BR166" s="134">
        <f t="shared" si="144"/>
        <v>4.1429292124688013</v>
      </c>
      <c r="BS166" s="134">
        <f t="shared" si="145"/>
        <v>0</v>
      </c>
      <c r="BT166" s="134">
        <f t="shared" si="146"/>
        <v>0</v>
      </c>
      <c r="BU166" s="134">
        <f t="shared" si="147"/>
        <v>26.993662931690643</v>
      </c>
      <c r="BV166" s="134">
        <f t="shared" si="148"/>
        <v>186.66285203476542</v>
      </c>
      <c r="BW166" s="134">
        <f t="shared" si="149"/>
        <v>487.02945497672283</v>
      </c>
      <c r="BX166" s="134">
        <f t="shared" si="150"/>
        <v>0</v>
      </c>
      <c r="BY166" s="134">
        <f t="shared" si="151"/>
        <v>1.3842422955056377</v>
      </c>
      <c r="BZ166" s="134">
        <f t="shared" si="152"/>
        <v>3.6376276706848634</v>
      </c>
      <c r="CA166" s="21" t="s">
        <v>940</v>
      </c>
      <c r="CB166" s="145">
        <v>38</v>
      </c>
    </row>
    <row r="167" spans="1:80" x14ac:dyDescent="0.25">
      <c r="A167" s="18" t="s">
        <v>312</v>
      </c>
      <c r="B167" s="21" t="s">
        <v>313</v>
      </c>
      <c r="C167" s="22">
        <f t="shared" si="102"/>
        <v>183.04947368421054</v>
      </c>
      <c r="D167" s="159">
        <f t="shared" si="103"/>
        <v>1154.74</v>
      </c>
      <c r="E167" s="162">
        <v>53071.29</v>
      </c>
      <c r="F167" s="162">
        <v>0</v>
      </c>
      <c r="G167" s="162">
        <v>0</v>
      </c>
      <c r="H167" s="162">
        <v>1111.44</v>
      </c>
      <c r="I167" s="162">
        <v>0</v>
      </c>
      <c r="J167" s="162">
        <v>0</v>
      </c>
      <c r="K167" s="162">
        <v>0</v>
      </c>
      <c r="L167" s="162">
        <v>14960.560000000001</v>
      </c>
      <c r="M167" s="162">
        <v>2706.2400000000002</v>
      </c>
      <c r="N167" s="162">
        <v>9921.3299999999981</v>
      </c>
      <c r="O167" s="162">
        <v>0</v>
      </c>
      <c r="P167" s="162">
        <v>22556.179999999989</v>
      </c>
      <c r="Q167" s="162">
        <v>18405.91</v>
      </c>
      <c r="R167" s="162">
        <v>14489.6</v>
      </c>
      <c r="S167" s="162">
        <v>0</v>
      </c>
      <c r="T167" s="162">
        <v>4417.97</v>
      </c>
      <c r="U167" s="162">
        <v>0</v>
      </c>
      <c r="V167" s="162">
        <v>0</v>
      </c>
      <c r="W167" s="162">
        <v>9563.58</v>
      </c>
      <c r="X167" s="162">
        <v>321386.67999999993</v>
      </c>
      <c r="Y167" s="162">
        <v>537426.96</v>
      </c>
      <c r="Z167" s="162">
        <v>0</v>
      </c>
      <c r="AA167" s="162">
        <v>3568.76</v>
      </c>
      <c r="AB167" s="162">
        <v>3016.52</v>
      </c>
      <c r="AC167" s="162">
        <f t="shared" si="104"/>
        <v>1016603.0199999999</v>
      </c>
      <c r="AD167" s="200">
        <f t="shared" si="105"/>
        <v>289.92866754458095</v>
      </c>
      <c r="AE167" s="134">
        <f t="shared" si="106"/>
        <v>0</v>
      </c>
      <c r="AF167" s="134">
        <f t="shared" si="107"/>
        <v>0</v>
      </c>
      <c r="AG167" s="134">
        <f t="shared" si="108"/>
        <v>6.0718011236536569</v>
      </c>
      <c r="AH167" s="134">
        <f t="shared" si="109"/>
        <v>0</v>
      </c>
      <c r="AI167" s="134">
        <f t="shared" si="110"/>
        <v>0</v>
      </c>
      <c r="AJ167" s="134">
        <f t="shared" si="111"/>
        <v>0</v>
      </c>
      <c r="AK167" s="134">
        <f t="shared" si="112"/>
        <v>81.729598555466737</v>
      </c>
      <c r="AL167" s="134">
        <f t="shared" si="113"/>
        <v>14.784199842435465</v>
      </c>
      <c r="AM167" s="134">
        <f t="shared" si="114"/>
        <v>54.200265099455407</v>
      </c>
      <c r="AN167" s="134">
        <f t="shared" si="115"/>
        <v>0</v>
      </c>
      <c r="AO167" s="134">
        <f t="shared" si="116"/>
        <v>123.22450071019045</v>
      </c>
      <c r="AP167" s="134">
        <f t="shared" si="117"/>
        <v>100.55155925634139</v>
      </c>
      <c r="AQ167" s="134">
        <f t="shared" si="118"/>
        <v>79.156742209468817</v>
      </c>
      <c r="AR167" s="134">
        <f t="shared" si="119"/>
        <v>0</v>
      </c>
      <c r="AS167" s="134">
        <f t="shared" si="120"/>
        <v>24.135387614507437</v>
      </c>
      <c r="AT167" s="134">
        <f t="shared" si="121"/>
        <v>0</v>
      </c>
      <c r="AU167" s="134">
        <f t="shared" si="122"/>
        <v>0</v>
      </c>
      <c r="AV167" s="134">
        <f t="shared" si="123"/>
        <v>52.245875432008596</v>
      </c>
      <c r="AW167" s="134">
        <f t="shared" si="124"/>
        <v>1755.7367062111475</v>
      </c>
      <c r="AX167" s="134">
        <f t="shared" si="125"/>
        <v>2935.9656118276907</v>
      </c>
      <c r="AY167" s="134">
        <f t="shared" si="126"/>
        <v>0</v>
      </c>
      <c r="AZ167" s="134">
        <f t="shared" si="127"/>
        <v>19.49615001983933</v>
      </c>
      <c r="BA167" s="134">
        <f t="shared" si="128"/>
        <v>16.479260711800663</v>
      </c>
      <c r="BB167" s="2"/>
      <c r="BC167" s="134">
        <f t="shared" si="129"/>
        <v>45.959514695948869</v>
      </c>
      <c r="BD167" s="134">
        <f t="shared" si="130"/>
        <v>0</v>
      </c>
      <c r="BE167" s="134">
        <f t="shared" si="131"/>
        <v>0</v>
      </c>
      <c r="BF167" s="134">
        <f t="shared" si="132"/>
        <v>0.96250238148847367</v>
      </c>
      <c r="BG167" s="134">
        <f t="shared" si="133"/>
        <v>0</v>
      </c>
      <c r="BH167" s="134">
        <f t="shared" si="134"/>
        <v>0</v>
      </c>
      <c r="BI167" s="134">
        <f t="shared" si="135"/>
        <v>0</v>
      </c>
      <c r="BJ167" s="134">
        <f t="shared" si="136"/>
        <v>12.955782254013892</v>
      </c>
      <c r="BK167" s="134">
        <f t="shared" si="137"/>
        <v>2.3435924970123145</v>
      </c>
      <c r="BL167" s="134">
        <f t="shared" si="138"/>
        <v>8.591830195541851</v>
      </c>
      <c r="BM167" s="134">
        <f t="shared" si="139"/>
        <v>0</v>
      </c>
      <c r="BN167" s="134">
        <f t="shared" si="140"/>
        <v>19.533557337582476</v>
      </c>
      <c r="BO167" s="134">
        <f t="shared" si="141"/>
        <v>15.93944091310598</v>
      </c>
      <c r="BP167" s="134">
        <f t="shared" si="142"/>
        <v>12.547932868004919</v>
      </c>
      <c r="BQ167" s="134">
        <f t="shared" si="143"/>
        <v>0</v>
      </c>
      <c r="BR167" s="134">
        <f t="shared" si="144"/>
        <v>3.8259435024334483</v>
      </c>
      <c r="BS167" s="134">
        <f t="shared" si="145"/>
        <v>0</v>
      </c>
      <c r="BT167" s="134">
        <f t="shared" si="146"/>
        <v>0</v>
      </c>
      <c r="BU167" s="134">
        <f t="shared" si="147"/>
        <v>8.2820201950222554</v>
      </c>
      <c r="BV167" s="134">
        <f t="shared" si="148"/>
        <v>278.31951781353371</v>
      </c>
      <c r="BW167" s="134">
        <f t="shared" si="149"/>
        <v>465.40949477804526</v>
      </c>
      <c r="BX167" s="134">
        <f t="shared" si="150"/>
        <v>0</v>
      </c>
      <c r="BY167" s="134">
        <f t="shared" si="151"/>
        <v>3.0905312018289832</v>
      </c>
      <c r="BZ167" s="134">
        <f t="shared" si="152"/>
        <v>2.6122936764986058</v>
      </c>
      <c r="CA167" s="21" t="s">
        <v>885</v>
      </c>
      <c r="CB167" s="145">
        <v>41</v>
      </c>
    </row>
    <row r="168" spans="1:80" x14ac:dyDescent="0.25">
      <c r="A168" s="18" t="s">
        <v>314</v>
      </c>
      <c r="B168" s="21" t="s">
        <v>315</v>
      </c>
      <c r="C168" s="22">
        <f t="shared" si="102"/>
        <v>291</v>
      </c>
      <c r="D168" s="159">
        <f t="shared" si="103"/>
        <v>1526.84</v>
      </c>
      <c r="E168" s="162">
        <v>75398.630000000034</v>
      </c>
      <c r="F168" s="162">
        <v>0</v>
      </c>
      <c r="G168" s="162">
        <v>0</v>
      </c>
      <c r="H168" s="162">
        <v>29047.520000000004</v>
      </c>
      <c r="I168" s="162">
        <v>797.64</v>
      </c>
      <c r="J168" s="162">
        <v>31696.939999999991</v>
      </c>
      <c r="K168" s="162">
        <v>0</v>
      </c>
      <c r="L168" s="162">
        <v>23069.019999999997</v>
      </c>
      <c r="M168" s="162">
        <v>51578.189999999988</v>
      </c>
      <c r="N168" s="162">
        <v>18609.43</v>
      </c>
      <c r="O168" s="162">
        <v>0</v>
      </c>
      <c r="P168" s="162">
        <v>14973</v>
      </c>
      <c r="Q168" s="162">
        <v>13510.719999999998</v>
      </c>
      <c r="R168" s="162">
        <v>45835.930000000022</v>
      </c>
      <c r="S168" s="162">
        <v>0</v>
      </c>
      <c r="T168" s="162">
        <v>4072.37</v>
      </c>
      <c r="U168" s="162">
        <v>0</v>
      </c>
      <c r="V168" s="162">
        <v>0</v>
      </c>
      <c r="W168" s="162">
        <v>40751.830000000016</v>
      </c>
      <c r="X168" s="162">
        <v>354934.87999999989</v>
      </c>
      <c r="Y168" s="162">
        <v>689577.74000000011</v>
      </c>
      <c r="Z168" s="162">
        <v>0</v>
      </c>
      <c r="AA168" s="162">
        <v>6783.95</v>
      </c>
      <c r="AB168" s="162">
        <v>5811.8</v>
      </c>
      <c r="AC168" s="162">
        <f t="shared" si="104"/>
        <v>1406449.5899999999</v>
      </c>
      <c r="AD168" s="200">
        <f t="shared" si="105"/>
        <v>259.10182130584207</v>
      </c>
      <c r="AE168" s="134">
        <f t="shared" si="106"/>
        <v>0</v>
      </c>
      <c r="AF168" s="134">
        <f t="shared" si="107"/>
        <v>0</v>
      </c>
      <c r="AG168" s="134">
        <f t="shared" si="108"/>
        <v>99.819656357388325</v>
      </c>
      <c r="AH168" s="134">
        <f t="shared" si="109"/>
        <v>2.7410309278350513</v>
      </c>
      <c r="AI168" s="134">
        <f t="shared" si="110"/>
        <v>108.92419243986251</v>
      </c>
      <c r="AJ168" s="134">
        <f t="shared" si="111"/>
        <v>0</v>
      </c>
      <c r="AK168" s="134">
        <f t="shared" si="112"/>
        <v>79.2749828178694</v>
      </c>
      <c r="AL168" s="134">
        <f t="shared" si="113"/>
        <v>177.2446391752577</v>
      </c>
      <c r="AM168" s="134">
        <f t="shared" si="114"/>
        <v>63.949931271477666</v>
      </c>
      <c r="AN168" s="134">
        <f t="shared" si="115"/>
        <v>0</v>
      </c>
      <c r="AO168" s="134">
        <f t="shared" si="116"/>
        <v>51.453608247422679</v>
      </c>
      <c r="AP168" s="134">
        <f t="shared" si="117"/>
        <v>46.428591065292089</v>
      </c>
      <c r="AQ168" s="134">
        <f t="shared" si="118"/>
        <v>157.51178694158082</v>
      </c>
      <c r="AR168" s="134">
        <f t="shared" si="119"/>
        <v>0</v>
      </c>
      <c r="AS168" s="134">
        <f t="shared" si="120"/>
        <v>13.994398625429552</v>
      </c>
      <c r="AT168" s="134">
        <f t="shared" si="121"/>
        <v>0</v>
      </c>
      <c r="AU168" s="134">
        <f t="shared" si="122"/>
        <v>0</v>
      </c>
      <c r="AV168" s="134">
        <f t="shared" si="123"/>
        <v>140.04065292096226</v>
      </c>
      <c r="AW168" s="134">
        <f t="shared" si="124"/>
        <v>1219.7074914089344</v>
      </c>
      <c r="AX168" s="134">
        <f t="shared" si="125"/>
        <v>2369.6829553264611</v>
      </c>
      <c r="AY168" s="134">
        <f t="shared" si="126"/>
        <v>0</v>
      </c>
      <c r="AZ168" s="134">
        <f t="shared" si="127"/>
        <v>23.31254295532646</v>
      </c>
      <c r="BA168" s="134">
        <f t="shared" si="128"/>
        <v>19.971821305841924</v>
      </c>
      <c r="BB168" s="2"/>
      <c r="BC168" s="134">
        <f t="shared" si="129"/>
        <v>49.382142202195411</v>
      </c>
      <c r="BD168" s="134">
        <f t="shared" si="130"/>
        <v>0</v>
      </c>
      <c r="BE168" s="134">
        <f t="shared" si="131"/>
        <v>0</v>
      </c>
      <c r="BF168" s="134">
        <f t="shared" si="132"/>
        <v>19.024599827093869</v>
      </c>
      <c r="BG168" s="134">
        <f t="shared" si="133"/>
        <v>0.52241230253333681</v>
      </c>
      <c r="BH168" s="134">
        <f t="shared" si="134"/>
        <v>20.759830761572918</v>
      </c>
      <c r="BI168" s="134">
        <f t="shared" si="135"/>
        <v>0</v>
      </c>
      <c r="BJ168" s="134">
        <f t="shared" si="136"/>
        <v>15.108996358492048</v>
      </c>
      <c r="BK168" s="134">
        <f t="shared" si="137"/>
        <v>33.781005213381881</v>
      </c>
      <c r="BL168" s="134">
        <f t="shared" si="138"/>
        <v>12.188199156427656</v>
      </c>
      <c r="BM168" s="134">
        <f t="shared" si="139"/>
        <v>0</v>
      </c>
      <c r="BN168" s="134">
        <f t="shared" si="140"/>
        <v>9.8065285164129836</v>
      </c>
      <c r="BO168" s="134">
        <f t="shared" si="141"/>
        <v>8.8488119252835915</v>
      </c>
      <c r="BP168" s="134">
        <f t="shared" si="142"/>
        <v>30.020126535851841</v>
      </c>
      <c r="BQ168" s="134">
        <f t="shared" si="143"/>
        <v>0</v>
      </c>
      <c r="BR168" s="134">
        <f t="shared" si="144"/>
        <v>2.6671884414869926</v>
      </c>
      <c r="BS168" s="134">
        <f t="shared" si="145"/>
        <v>0</v>
      </c>
      <c r="BT168" s="134">
        <f t="shared" si="146"/>
        <v>0</v>
      </c>
      <c r="BU168" s="134">
        <f t="shared" si="147"/>
        <v>26.69030808729141</v>
      </c>
      <c r="BV168" s="134">
        <f t="shared" si="148"/>
        <v>232.46370281103449</v>
      </c>
      <c r="BW168" s="134">
        <f t="shared" si="149"/>
        <v>451.63719839668869</v>
      </c>
      <c r="BX168" s="134">
        <f t="shared" si="150"/>
        <v>0</v>
      </c>
      <c r="BY168" s="134">
        <f t="shared" si="151"/>
        <v>4.4431309109009458</v>
      </c>
      <c r="BZ168" s="134">
        <f t="shared" si="152"/>
        <v>3.8064237248172699</v>
      </c>
      <c r="CA168" s="21" t="s">
        <v>942</v>
      </c>
      <c r="CB168" s="145">
        <v>42</v>
      </c>
    </row>
    <row r="169" spans="1:80" x14ac:dyDescent="0.25">
      <c r="A169" s="18" t="s">
        <v>320</v>
      </c>
      <c r="B169" s="21" t="s">
        <v>321</v>
      </c>
      <c r="C169" s="22">
        <f t="shared" si="102"/>
        <v>179</v>
      </c>
      <c r="D169" s="159">
        <f t="shared" si="103"/>
        <v>1039.0899999999999</v>
      </c>
      <c r="E169" s="162">
        <v>55053.039999999986</v>
      </c>
      <c r="F169" s="162">
        <v>9549.1500000000015</v>
      </c>
      <c r="G169" s="162">
        <v>0</v>
      </c>
      <c r="H169" s="162">
        <v>1328.34</v>
      </c>
      <c r="I169" s="162">
        <v>0</v>
      </c>
      <c r="J169" s="162">
        <v>18620.899999999998</v>
      </c>
      <c r="K169" s="162">
        <v>0</v>
      </c>
      <c r="L169" s="162">
        <v>12899.449999999999</v>
      </c>
      <c r="M169" s="162">
        <v>26588.09</v>
      </c>
      <c r="N169" s="162">
        <v>16391.690000000002</v>
      </c>
      <c r="O169" s="162">
        <v>0</v>
      </c>
      <c r="P169" s="162">
        <v>18412.070000000007</v>
      </c>
      <c r="Q169" s="162">
        <v>18084.900000000001</v>
      </c>
      <c r="R169" s="162">
        <v>24115.690000000002</v>
      </c>
      <c r="S169" s="162">
        <v>0</v>
      </c>
      <c r="T169" s="162">
        <v>2141.37</v>
      </c>
      <c r="U169" s="162">
        <v>0</v>
      </c>
      <c r="V169" s="162">
        <v>0</v>
      </c>
      <c r="W169" s="162">
        <v>31524.92</v>
      </c>
      <c r="X169" s="162">
        <v>240386.74000000002</v>
      </c>
      <c r="Y169" s="162">
        <v>525865.24999999988</v>
      </c>
      <c r="Z169" s="162">
        <v>0</v>
      </c>
      <c r="AA169" s="162">
        <v>2339.5</v>
      </c>
      <c r="AB169" s="162">
        <v>3755.6</v>
      </c>
      <c r="AC169" s="162">
        <f t="shared" si="104"/>
        <v>1007056.6999999998</v>
      </c>
      <c r="AD169" s="200">
        <f t="shared" si="105"/>
        <v>307.55888268156417</v>
      </c>
      <c r="AE169" s="134">
        <f t="shared" si="106"/>
        <v>53.347206703910622</v>
      </c>
      <c r="AF169" s="134">
        <f t="shared" si="107"/>
        <v>0</v>
      </c>
      <c r="AG169" s="134">
        <f t="shared" si="108"/>
        <v>7.420893854748603</v>
      </c>
      <c r="AH169" s="134">
        <f t="shared" si="109"/>
        <v>0</v>
      </c>
      <c r="AI169" s="134">
        <f t="shared" si="110"/>
        <v>104.02737430167596</v>
      </c>
      <c r="AJ169" s="134">
        <f t="shared" si="111"/>
        <v>0</v>
      </c>
      <c r="AK169" s="134">
        <f t="shared" si="112"/>
        <v>72.063966480446922</v>
      </c>
      <c r="AL169" s="134">
        <f t="shared" si="113"/>
        <v>148.53681564245809</v>
      </c>
      <c r="AM169" s="134">
        <f t="shared" si="114"/>
        <v>91.573687150837998</v>
      </c>
      <c r="AN169" s="134">
        <f t="shared" si="115"/>
        <v>0</v>
      </c>
      <c r="AO169" s="134">
        <f t="shared" si="116"/>
        <v>102.86072625698328</v>
      </c>
      <c r="AP169" s="134">
        <f t="shared" si="117"/>
        <v>101.03296089385476</v>
      </c>
      <c r="AQ169" s="134">
        <f t="shared" si="118"/>
        <v>134.72452513966482</v>
      </c>
      <c r="AR169" s="134">
        <f t="shared" si="119"/>
        <v>0</v>
      </c>
      <c r="AS169" s="134">
        <f t="shared" si="120"/>
        <v>11.962960893854747</v>
      </c>
      <c r="AT169" s="134">
        <f t="shared" si="121"/>
        <v>0</v>
      </c>
      <c r="AU169" s="134">
        <f t="shared" si="122"/>
        <v>0</v>
      </c>
      <c r="AV169" s="134">
        <f t="shared" si="123"/>
        <v>176.11687150837989</v>
      </c>
      <c r="AW169" s="134">
        <f t="shared" si="124"/>
        <v>1342.942681564246</v>
      </c>
      <c r="AX169" s="134">
        <f t="shared" si="125"/>
        <v>2937.7946927374296</v>
      </c>
      <c r="AY169" s="134">
        <f t="shared" si="126"/>
        <v>0</v>
      </c>
      <c r="AZ169" s="134">
        <f t="shared" si="127"/>
        <v>13.069832402234637</v>
      </c>
      <c r="BA169" s="134">
        <f t="shared" si="128"/>
        <v>20.981005586592179</v>
      </c>
      <c r="BB169" s="2"/>
      <c r="BC169" s="134">
        <f t="shared" si="129"/>
        <v>52.981974612401224</v>
      </c>
      <c r="BD169" s="134">
        <f t="shared" si="130"/>
        <v>9.1899161766545756</v>
      </c>
      <c r="BE169" s="134">
        <f t="shared" si="131"/>
        <v>0</v>
      </c>
      <c r="BF169" s="134">
        <f t="shared" si="132"/>
        <v>1.2783685725009384</v>
      </c>
      <c r="BG169" s="134">
        <f t="shared" si="133"/>
        <v>0</v>
      </c>
      <c r="BH169" s="134">
        <f t="shared" si="134"/>
        <v>17.920391881357727</v>
      </c>
      <c r="BI169" s="134">
        <f t="shared" si="135"/>
        <v>0</v>
      </c>
      <c r="BJ169" s="134">
        <f t="shared" si="136"/>
        <v>12.414179714942883</v>
      </c>
      <c r="BK169" s="134">
        <f t="shared" si="137"/>
        <v>25.58786053181149</v>
      </c>
      <c r="BL169" s="134">
        <f t="shared" si="138"/>
        <v>15.775043547719642</v>
      </c>
      <c r="BM169" s="134">
        <f t="shared" si="139"/>
        <v>0</v>
      </c>
      <c r="BN169" s="134">
        <f t="shared" si="140"/>
        <v>17.719417952246687</v>
      </c>
      <c r="BO169" s="134">
        <f t="shared" si="141"/>
        <v>17.404555909497738</v>
      </c>
      <c r="BP169" s="134">
        <f t="shared" si="142"/>
        <v>23.208470873552823</v>
      </c>
      <c r="BQ169" s="134">
        <f t="shared" si="143"/>
        <v>0</v>
      </c>
      <c r="BR169" s="134">
        <f t="shared" si="144"/>
        <v>2.0608128266078976</v>
      </c>
      <c r="BS169" s="134">
        <f t="shared" si="145"/>
        <v>0</v>
      </c>
      <c r="BT169" s="134">
        <f t="shared" si="146"/>
        <v>0</v>
      </c>
      <c r="BU169" s="134">
        <f t="shared" si="147"/>
        <v>30.338969675389045</v>
      </c>
      <c r="BV169" s="134">
        <f t="shared" si="148"/>
        <v>231.34352173536465</v>
      </c>
      <c r="BW169" s="134">
        <f t="shared" si="149"/>
        <v>506.08248563647032</v>
      </c>
      <c r="BX169" s="134">
        <f t="shared" si="150"/>
        <v>0</v>
      </c>
      <c r="BY169" s="134">
        <f t="shared" si="151"/>
        <v>2.2514892838926368</v>
      </c>
      <c r="BZ169" s="134">
        <f t="shared" si="152"/>
        <v>3.6143163729802041</v>
      </c>
      <c r="CA169" s="21" t="s">
        <v>887</v>
      </c>
      <c r="CB169" s="145">
        <v>44</v>
      </c>
    </row>
    <row r="170" spans="1:80" x14ac:dyDescent="0.25">
      <c r="A170" s="18" t="s">
        <v>322</v>
      </c>
      <c r="B170" s="21" t="s">
        <v>323</v>
      </c>
      <c r="C170" s="22">
        <f t="shared" si="102"/>
        <v>352</v>
      </c>
      <c r="D170" s="159">
        <f t="shared" si="103"/>
        <v>1447.76</v>
      </c>
      <c r="E170" s="162">
        <v>64411.480000000018</v>
      </c>
      <c r="F170" s="162">
        <v>19755.73</v>
      </c>
      <c r="G170" s="162">
        <v>0</v>
      </c>
      <c r="H170" s="162">
        <v>34406.129999999997</v>
      </c>
      <c r="I170" s="162">
        <v>0</v>
      </c>
      <c r="J170" s="162">
        <v>42299.490000000005</v>
      </c>
      <c r="K170" s="162">
        <v>0</v>
      </c>
      <c r="L170" s="162">
        <v>21395.950000000004</v>
      </c>
      <c r="M170" s="162">
        <v>0</v>
      </c>
      <c r="N170" s="162">
        <v>29683.98</v>
      </c>
      <c r="O170" s="162">
        <v>0</v>
      </c>
      <c r="P170" s="162">
        <v>17190.980000000003</v>
      </c>
      <c r="Q170" s="162">
        <v>7008.0200000000013</v>
      </c>
      <c r="R170" s="162">
        <v>55791.999999999978</v>
      </c>
      <c r="S170" s="162">
        <v>0</v>
      </c>
      <c r="T170" s="162">
        <v>6193.3000000000011</v>
      </c>
      <c r="U170" s="162">
        <v>19548.95</v>
      </c>
      <c r="V170" s="162">
        <v>0</v>
      </c>
      <c r="W170" s="162">
        <v>52833.69</v>
      </c>
      <c r="X170" s="162">
        <v>497088.55000000022</v>
      </c>
      <c r="Y170" s="162">
        <v>957395.95999999961</v>
      </c>
      <c r="Z170" s="162">
        <v>0</v>
      </c>
      <c r="AA170" s="162">
        <v>8140.2199999999993</v>
      </c>
      <c r="AB170" s="162">
        <v>5979.49</v>
      </c>
      <c r="AC170" s="162">
        <f t="shared" si="104"/>
        <v>1839123.92</v>
      </c>
      <c r="AD170" s="200">
        <f t="shared" si="105"/>
        <v>182.98715909090913</v>
      </c>
      <c r="AE170" s="134">
        <f t="shared" si="106"/>
        <v>56.124232954545455</v>
      </c>
      <c r="AF170" s="134">
        <f t="shared" si="107"/>
        <v>0</v>
      </c>
      <c r="AG170" s="134">
        <f t="shared" si="108"/>
        <v>97.744687499999998</v>
      </c>
      <c r="AH170" s="134">
        <f t="shared" si="109"/>
        <v>0</v>
      </c>
      <c r="AI170" s="134">
        <f t="shared" si="110"/>
        <v>120.16900568181819</v>
      </c>
      <c r="AJ170" s="134">
        <f t="shared" si="111"/>
        <v>0</v>
      </c>
      <c r="AK170" s="134">
        <f t="shared" si="112"/>
        <v>60.783948863636375</v>
      </c>
      <c r="AL170" s="134">
        <f t="shared" si="113"/>
        <v>0</v>
      </c>
      <c r="AM170" s="134">
        <f t="shared" si="114"/>
        <v>84.329488636363635</v>
      </c>
      <c r="AN170" s="134">
        <f t="shared" si="115"/>
        <v>0</v>
      </c>
      <c r="AO170" s="134">
        <f t="shared" si="116"/>
        <v>48.838011363636376</v>
      </c>
      <c r="AP170" s="134">
        <f t="shared" si="117"/>
        <v>19.909147727272732</v>
      </c>
      <c r="AQ170" s="134">
        <f t="shared" si="118"/>
        <v>158.49999999999994</v>
      </c>
      <c r="AR170" s="134">
        <f t="shared" si="119"/>
        <v>0</v>
      </c>
      <c r="AS170" s="134">
        <f t="shared" si="120"/>
        <v>17.594602272727276</v>
      </c>
      <c r="AT170" s="134">
        <f t="shared" si="121"/>
        <v>55.536789772727275</v>
      </c>
      <c r="AU170" s="134">
        <f t="shared" si="122"/>
        <v>0</v>
      </c>
      <c r="AV170" s="134">
        <f t="shared" si="123"/>
        <v>150.09571022727275</v>
      </c>
      <c r="AW170" s="134">
        <f t="shared" si="124"/>
        <v>1412.1833806818188</v>
      </c>
      <c r="AX170" s="134">
        <f t="shared" si="125"/>
        <v>2719.8748863636351</v>
      </c>
      <c r="AY170" s="134">
        <f t="shared" si="126"/>
        <v>0</v>
      </c>
      <c r="AZ170" s="134">
        <f t="shared" si="127"/>
        <v>23.125624999999999</v>
      </c>
      <c r="BA170" s="134">
        <f t="shared" si="128"/>
        <v>16.987187500000001</v>
      </c>
      <c r="BB170" s="2"/>
      <c r="BC170" s="134">
        <f t="shared" si="129"/>
        <v>44.490440404486947</v>
      </c>
      <c r="BD170" s="134">
        <f t="shared" si="130"/>
        <v>13.64572166657457</v>
      </c>
      <c r="BE170" s="134">
        <f t="shared" si="131"/>
        <v>0</v>
      </c>
      <c r="BF170" s="134">
        <f t="shared" si="132"/>
        <v>23.765078466044095</v>
      </c>
      <c r="BG170" s="134">
        <f t="shared" si="133"/>
        <v>0</v>
      </c>
      <c r="BH170" s="134">
        <f t="shared" si="134"/>
        <v>29.217197601812458</v>
      </c>
      <c r="BI170" s="134">
        <f t="shared" si="135"/>
        <v>0</v>
      </c>
      <c r="BJ170" s="134">
        <f t="shared" si="136"/>
        <v>14.778658064872634</v>
      </c>
      <c r="BK170" s="134">
        <f t="shared" si="137"/>
        <v>0</v>
      </c>
      <c r="BL170" s="134">
        <f t="shared" si="138"/>
        <v>20.503384538873846</v>
      </c>
      <c r="BM170" s="134">
        <f t="shared" si="139"/>
        <v>0</v>
      </c>
      <c r="BN170" s="134">
        <f t="shared" si="140"/>
        <v>11.874191855003595</v>
      </c>
      <c r="BO170" s="134">
        <f t="shared" si="141"/>
        <v>4.8405951262640228</v>
      </c>
      <c r="BP170" s="134">
        <f t="shared" si="142"/>
        <v>38.536774050947656</v>
      </c>
      <c r="BQ170" s="134">
        <f t="shared" si="143"/>
        <v>0</v>
      </c>
      <c r="BR170" s="134">
        <f t="shared" si="144"/>
        <v>4.277849919876223</v>
      </c>
      <c r="BS170" s="134">
        <f t="shared" si="145"/>
        <v>13.50289412609825</v>
      </c>
      <c r="BT170" s="134">
        <f t="shared" si="146"/>
        <v>0</v>
      </c>
      <c r="BU170" s="134">
        <f t="shared" si="147"/>
        <v>36.493403602807099</v>
      </c>
      <c r="BV170" s="134">
        <f t="shared" si="148"/>
        <v>343.3501063712219</v>
      </c>
      <c r="BW170" s="134">
        <f t="shared" si="149"/>
        <v>661.29466209869008</v>
      </c>
      <c r="BX170" s="134">
        <f t="shared" si="150"/>
        <v>0</v>
      </c>
      <c r="BY170" s="134">
        <f t="shared" si="151"/>
        <v>5.6226308227883068</v>
      </c>
      <c r="BZ170" s="134">
        <f t="shared" si="152"/>
        <v>4.1301666021992594</v>
      </c>
      <c r="CA170" s="21" t="s">
        <v>889</v>
      </c>
      <c r="CB170" s="145">
        <v>47</v>
      </c>
    </row>
    <row r="171" spans="1:80" x14ac:dyDescent="0.25">
      <c r="A171" s="18" t="s">
        <v>325</v>
      </c>
      <c r="B171" s="21" t="s">
        <v>326</v>
      </c>
      <c r="C171" s="22">
        <f t="shared" si="102"/>
        <v>246.7157894736842</v>
      </c>
      <c r="D171" s="159">
        <f t="shared" si="103"/>
        <v>1623.89</v>
      </c>
      <c r="E171" s="162">
        <v>60792.92000000002</v>
      </c>
      <c r="F171" s="162">
        <v>0</v>
      </c>
      <c r="G171" s="162">
        <v>0</v>
      </c>
      <c r="H171" s="162">
        <v>2700.4</v>
      </c>
      <c r="I171" s="162">
        <v>0</v>
      </c>
      <c r="J171" s="162">
        <v>0</v>
      </c>
      <c r="K171" s="162">
        <v>0</v>
      </c>
      <c r="L171" s="162">
        <v>14714.43</v>
      </c>
      <c r="M171" s="162">
        <v>0</v>
      </c>
      <c r="N171" s="162">
        <v>27341.139999999996</v>
      </c>
      <c r="O171" s="162">
        <v>0</v>
      </c>
      <c r="P171" s="162">
        <v>15313.039999999997</v>
      </c>
      <c r="Q171" s="162">
        <v>21226.73</v>
      </c>
      <c r="R171" s="162">
        <v>19872.400000000009</v>
      </c>
      <c r="S171" s="162">
        <v>0</v>
      </c>
      <c r="T171" s="162">
        <v>5033.2699999999986</v>
      </c>
      <c r="U171" s="162">
        <v>0</v>
      </c>
      <c r="V171" s="162">
        <v>0</v>
      </c>
      <c r="W171" s="162">
        <v>25127.529999999992</v>
      </c>
      <c r="X171" s="162">
        <v>259522.69</v>
      </c>
      <c r="Y171" s="162">
        <v>594338.1100000001</v>
      </c>
      <c r="Z171" s="162">
        <v>0</v>
      </c>
      <c r="AA171" s="162">
        <v>7828.3200000000006</v>
      </c>
      <c r="AB171" s="162">
        <v>4359.53</v>
      </c>
      <c r="AC171" s="162">
        <f t="shared" si="104"/>
        <v>1058170.5100000002</v>
      </c>
      <c r="AD171" s="200">
        <f t="shared" si="105"/>
        <v>246.40871234747001</v>
      </c>
      <c r="AE171" s="134">
        <f t="shared" si="106"/>
        <v>0</v>
      </c>
      <c r="AF171" s="134">
        <f t="shared" si="107"/>
        <v>0</v>
      </c>
      <c r="AG171" s="134">
        <f t="shared" si="108"/>
        <v>10.945387831726258</v>
      </c>
      <c r="AH171" s="134">
        <f t="shared" si="109"/>
        <v>0</v>
      </c>
      <c r="AI171" s="134">
        <f t="shared" si="110"/>
        <v>0</v>
      </c>
      <c r="AJ171" s="134">
        <f t="shared" si="111"/>
        <v>0</v>
      </c>
      <c r="AK171" s="134">
        <f t="shared" si="112"/>
        <v>59.641217254031922</v>
      </c>
      <c r="AL171" s="134">
        <f t="shared" si="113"/>
        <v>0</v>
      </c>
      <c r="AM171" s="134">
        <f t="shared" si="114"/>
        <v>110.82038996501407</v>
      </c>
      <c r="AN171" s="134">
        <f t="shared" si="115"/>
        <v>0</v>
      </c>
      <c r="AO171" s="134">
        <f t="shared" si="116"/>
        <v>62.067531359330992</v>
      </c>
      <c r="AP171" s="134">
        <f t="shared" si="117"/>
        <v>86.037176806894792</v>
      </c>
      <c r="AQ171" s="134">
        <f t="shared" si="118"/>
        <v>80.547742981483097</v>
      </c>
      <c r="AR171" s="134">
        <f t="shared" si="119"/>
        <v>0</v>
      </c>
      <c r="AS171" s="134">
        <f t="shared" si="120"/>
        <v>20.401085843501999</v>
      </c>
      <c r="AT171" s="134">
        <f t="shared" si="121"/>
        <v>0</v>
      </c>
      <c r="AU171" s="134">
        <f t="shared" si="122"/>
        <v>0</v>
      </c>
      <c r="AV171" s="134">
        <f t="shared" si="123"/>
        <v>101.84808217424693</v>
      </c>
      <c r="AW171" s="134">
        <f t="shared" si="124"/>
        <v>1051.9095293967064</v>
      </c>
      <c r="AX171" s="134">
        <f t="shared" si="125"/>
        <v>2408.9990805529487</v>
      </c>
      <c r="AY171" s="134">
        <f t="shared" si="126"/>
        <v>0</v>
      </c>
      <c r="AZ171" s="134">
        <f t="shared" si="127"/>
        <v>31.730113490912199</v>
      </c>
      <c r="BA171" s="134">
        <f t="shared" si="128"/>
        <v>17.670251301305573</v>
      </c>
      <c r="BB171" s="2"/>
      <c r="BC171" s="134">
        <f t="shared" si="129"/>
        <v>37.436599769688847</v>
      </c>
      <c r="BD171" s="134">
        <f t="shared" si="130"/>
        <v>0</v>
      </c>
      <c r="BE171" s="134">
        <f t="shared" si="131"/>
        <v>0</v>
      </c>
      <c r="BF171" s="134">
        <f t="shared" si="132"/>
        <v>1.6629205180153828</v>
      </c>
      <c r="BG171" s="134">
        <f t="shared" si="133"/>
        <v>0</v>
      </c>
      <c r="BH171" s="134">
        <f t="shared" si="134"/>
        <v>0</v>
      </c>
      <c r="BI171" s="134">
        <f t="shared" si="135"/>
        <v>0</v>
      </c>
      <c r="BJ171" s="134">
        <f t="shared" si="136"/>
        <v>9.0612233587250373</v>
      </c>
      <c r="BK171" s="134">
        <f t="shared" si="137"/>
        <v>0</v>
      </c>
      <c r="BL171" s="134">
        <f t="shared" si="138"/>
        <v>16.836817764750073</v>
      </c>
      <c r="BM171" s="134">
        <f t="shared" si="139"/>
        <v>0</v>
      </c>
      <c r="BN171" s="134">
        <f t="shared" si="140"/>
        <v>9.4298505440639424</v>
      </c>
      <c r="BO171" s="134">
        <f t="shared" si="141"/>
        <v>13.071531938739692</v>
      </c>
      <c r="BP171" s="134">
        <f t="shared" si="142"/>
        <v>12.237528404017517</v>
      </c>
      <c r="BQ171" s="134">
        <f t="shared" si="143"/>
        <v>0</v>
      </c>
      <c r="BR171" s="134">
        <f t="shared" si="144"/>
        <v>3.099514129651638</v>
      </c>
      <c r="BS171" s="134">
        <f t="shared" si="145"/>
        <v>0</v>
      </c>
      <c r="BT171" s="134">
        <f t="shared" si="146"/>
        <v>0</v>
      </c>
      <c r="BU171" s="134">
        <f t="shared" si="147"/>
        <v>15.473665088152517</v>
      </c>
      <c r="BV171" s="134">
        <f t="shared" si="148"/>
        <v>159.81543700620114</v>
      </c>
      <c r="BW171" s="134">
        <f t="shared" si="149"/>
        <v>365.99653301639893</v>
      </c>
      <c r="BX171" s="134">
        <f t="shared" si="150"/>
        <v>0</v>
      </c>
      <c r="BY171" s="134">
        <f t="shared" si="151"/>
        <v>4.8207206153126139</v>
      </c>
      <c r="BZ171" s="134">
        <f t="shared" si="152"/>
        <v>2.6846214952983267</v>
      </c>
      <c r="CA171" s="21" t="s">
        <v>891</v>
      </c>
      <c r="CB171" s="145">
        <v>49</v>
      </c>
    </row>
    <row r="172" spans="1:80" x14ac:dyDescent="0.25">
      <c r="A172" s="18" t="s">
        <v>327</v>
      </c>
      <c r="B172" s="21" t="s">
        <v>328</v>
      </c>
      <c r="C172" s="22">
        <f t="shared" si="102"/>
        <v>82</v>
      </c>
      <c r="D172" s="159">
        <f t="shared" si="103"/>
        <v>368.66</v>
      </c>
      <c r="E172" s="162">
        <v>24502.640000000007</v>
      </c>
      <c r="F172" s="162">
        <v>0</v>
      </c>
      <c r="G172" s="162">
        <v>0</v>
      </c>
      <c r="H172" s="162">
        <v>0</v>
      </c>
      <c r="I172" s="162">
        <v>0</v>
      </c>
      <c r="J172" s="162">
        <v>0</v>
      </c>
      <c r="K172" s="162">
        <v>0</v>
      </c>
      <c r="L172" s="162">
        <v>4540.1100000000006</v>
      </c>
      <c r="M172" s="162">
        <v>18636.119999999992</v>
      </c>
      <c r="N172" s="162">
        <v>5898.4099999999989</v>
      </c>
      <c r="O172" s="162">
        <v>0</v>
      </c>
      <c r="P172" s="162">
        <v>8193.3099999999959</v>
      </c>
      <c r="Q172" s="162">
        <v>12475.95</v>
      </c>
      <c r="R172" s="162">
        <v>14096.68</v>
      </c>
      <c r="S172" s="162">
        <v>158.63999999999999</v>
      </c>
      <c r="T172" s="162">
        <v>2792.9</v>
      </c>
      <c r="U172" s="162">
        <v>0</v>
      </c>
      <c r="V172" s="162">
        <v>0</v>
      </c>
      <c r="W172" s="162">
        <v>6556.0299999999979</v>
      </c>
      <c r="X172" s="162">
        <v>105614.43999999999</v>
      </c>
      <c r="Y172" s="162">
        <v>266954.62</v>
      </c>
      <c r="Z172" s="162">
        <v>0</v>
      </c>
      <c r="AA172" s="162">
        <v>5178.42</v>
      </c>
      <c r="AB172" s="162">
        <v>512.96</v>
      </c>
      <c r="AC172" s="162">
        <f t="shared" si="104"/>
        <v>476111.23</v>
      </c>
      <c r="AD172" s="200">
        <f t="shared" si="105"/>
        <v>298.81268292682932</v>
      </c>
      <c r="AE172" s="134">
        <f t="shared" si="106"/>
        <v>0</v>
      </c>
      <c r="AF172" s="134">
        <f t="shared" si="107"/>
        <v>0</v>
      </c>
      <c r="AG172" s="134">
        <f t="shared" si="108"/>
        <v>0</v>
      </c>
      <c r="AH172" s="134">
        <f t="shared" si="109"/>
        <v>0</v>
      </c>
      <c r="AI172" s="134">
        <f t="shared" si="110"/>
        <v>0</v>
      </c>
      <c r="AJ172" s="134">
        <f t="shared" si="111"/>
        <v>0</v>
      </c>
      <c r="AK172" s="134">
        <f t="shared" si="112"/>
        <v>55.367195121951227</v>
      </c>
      <c r="AL172" s="134">
        <f t="shared" si="113"/>
        <v>227.26975609756087</v>
      </c>
      <c r="AM172" s="134">
        <f t="shared" si="114"/>
        <v>71.931829268292674</v>
      </c>
      <c r="AN172" s="134">
        <f t="shared" si="115"/>
        <v>0</v>
      </c>
      <c r="AO172" s="134">
        <f t="shared" si="116"/>
        <v>99.918414634146288</v>
      </c>
      <c r="AP172" s="134">
        <f t="shared" si="117"/>
        <v>152.14573170731708</v>
      </c>
      <c r="AQ172" s="134">
        <f t="shared" si="118"/>
        <v>171.91073170731707</v>
      </c>
      <c r="AR172" s="134">
        <f t="shared" si="119"/>
        <v>1.9346341463414634</v>
      </c>
      <c r="AS172" s="134">
        <f t="shared" si="120"/>
        <v>34.059756097560978</v>
      </c>
      <c r="AT172" s="134">
        <f t="shared" si="121"/>
        <v>0</v>
      </c>
      <c r="AU172" s="134">
        <f t="shared" si="122"/>
        <v>0</v>
      </c>
      <c r="AV172" s="134">
        <f t="shared" si="123"/>
        <v>79.951585365853632</v>
      </c>
      <c r="AW172" s="134">
        <f t="shared" si="124"/>
        <v>1287.9809756097559</v>
      </c>
      <c r="AX172" s="134">
        <f t="shared" si="125"/>
        <v>3255.5441463414631</v>
      </c>
      <c r="AY172" s="134">
        <f t="shared" si="126"/>
        <v>0</v>
      </c>
      <c r="AZ172" s="134">
        <f t="shared" si="127"/>
        <v>63.151463414634151</v>
      </c>
      <c r="BA172" s="134">
        <f t="shared" si="128"/>
        <v>6.2556097560975612</v>
      </c>
      <c r="BB172" s="2"/>
      <c r="BC172" s="134">
        <f t="shared" si="129"/>
        <v>66.464059024575505</v>
      </c>
      <c r="BD172" s="134">
        <f t="shared" si="130"/>
        <v>0</v>
      </c>
      <c r="BE172" s="134">
        <f t="shared" si="131"/>
        <v>0</v>
      </c>
      <c r="BF172" s="134">
        <f t="shared" si="132"/>
        <v>0</v>
      </c>
      <c r="BG172" s="134">
        <f t="shared" si="133"/>
        <v>0</v>
      </c>
      <c r="BH172" s="134">
        <f t="shared" si="134"/>
        <v>0</v>
      </c>
      <c r="BI172" s="134">
        <f t="shared" si="135"/>
        <v>0</v>
      </c>
      <c r="BJ172" s="134">
        <f t="shared" si="136"/>
        <v>12.315168447892368</v>
      </c>
      <c r="BK172" s="134">
        <f t="shared" si="137"/>
        <v>50.5509683719416</v>
      </c>
      <c r="BL172" s="134">
        <f t="shared" si="138"/>
        <v>15.999593121032927</v>
      </c>
      <c r="BM172" s="134">
        <f t="shared" si="139"/>
        <v>0</v>
      </c>
      <c r="BN172" s="134">
        <f t="shared" si="140"/>
        <v>22.224570064558115</v>
      </c>
      <c r="BO172" s="134">
        <f t="shared" si="141"/>
        <v>33.841344328107198</v>
      </c>
      <c r="BP172" s="134">
        <f t="shared" si="142"/>
        <v>38.237617316768834</v>
      </c>
      <c r="BQ172" s="134">
        <f t="shared" si="143"/>
        <v>0.43031519557315678</v>
      </c>
      <c r="BR172" s="134">
        <f t="shared" si="144"/>
        <v>7.5758151141973631</v>
      </c>
      <c r="BS172" s="134">
        <f t="shared" si="145"/>
        <v>0</v>
      </c>
      <c r="BT172" s="134">
        <f t="shared" si="146"/>
        <v>0</v>
      </c>
      <c r="BU172" s="134">
        <f t="shared" si="147"/>
        <v>17.783404763196433</v>
      </c>
      <c r="BV172" s="134">
        <f t="shared" si="148"/>
        <v>286.48196169912649</v>
      </c>
      <c r="BW172" s="134">
        <f t="shared" si="149"/>
        <v>724.12146693430259</v>
      </c>
      <c r="BX172" s="134">
        <f t="shared" si="150"/>
        <v>0</v>
      </c>
      <c r="BY172" s="134">
        <f t="shared" si="151"/>
        <v>14.046601204361743</v>
      </c>
      <c r="BZ172" s="134">
        <f t="shared" si="152"/>
        <v>1.3914175663212716</v>
      </c>
      <c r="CA172" s="21" t="s">
        <v>892</v>
      </c>
      <c r="CB172" s="145">
        <v>50</v>
      </c>
    </row>
    <row r="173" spans="1:80" x14ac:dyDescent="0.25">
      <c r="A173" s="18" t="s">
        <v>329</v>
      </c>
      <c r="B173" s="21" t="s">
        <v>330</v>
      </c>
      <c r="C173" s="22">
        <f t="shared" si="102"/>
        <v>317</v>
      </c>
      <c r="D173" s="159">
        <f t="shared" si="103"/>
        <v>1520.91</v>
      </c>
      <c r="E173" s="162">
        <v>101984.17999999996</v>
      </c>
      <c r="F173" s="162">
        <v>37550.89</v>
      </c>
      <c r="G173" s="162">
        <v>0</v>
      </c>
      <c r="H173" s="162">
        <v>0</v>
      </c>
      <c r="I173" s="162">
        <v>0</v>
      </c>
      <c r="J173" s="162">
        <v>0</v>
      </c>
      <c r="K173" s="162">
        <v>0</v>
      </c>
      <c r="L173" s="162">
        <v>20704.020000000004</v>
      </c>
      <c r="M173" s="162">
        <v>0</v>
      </c>
      <c r="N173" s="162">
        <v>19432.940000000006</v>
      </c>
      <c r="O173" s="162">
        <v>0</v>
      </c>
      <c r="P173" s="162">
        <v>55729.119999999981</v>
      </c>
      <c r="Q173" s="162">
        <v>28483.84</v>
      </c>
      <c r="R173" s="162">
        <v>72969.049999999988</v>
      </c>
      <c r="S173" s="162">
        <v>0</v>
      </c>
      <c r="T173" s="162">
        <v>0</v>
      </c>
      <c r="U173" s="162">
        <v>0</v>
      </c>
      <c r="V173" s="162">
        <v>0</v>
      </c>
      <c r="W173" s="162">
        <v>72233.17</v>
      </c>
      <c r="X173" s="162">
        <v>273766.78999999998</v>
      </c>
      <c r="Y173" s="162">
        <v>823103.89999999991</v>
      </c>
      <c r="Z173" s="162">
        <v>0</v>
      </c>
      <c r="AA173" s="162">
        <v>4458.3999999999996</v>
      </c>
      <c r="AB173" s="162">
        <v>4622.1400000000003</v>
      </c>
      <c r="AC173" s="162">
        <f t="shared" si="104"/>
        <v>1515038.4399999997</v>
      </c>
      <c r="AD173" s="200">
        <f t="shared" si="105"/>
        <v>321.71665615141944</v>
      </c>
      <c r="AE173" s="134">
        <f t="shared" si="106"/>
        <v>118.45706624605678</v>
      </c>
      <c r="AF173" s="134">
        <f t="shared" si="107"/>
        <v>0</v>
      </c>
      <c r="AG173" s="134">
        <f t="shared" si="108"/>
        <v>0</v>
      </c>
      <c r="AH173" s="134">
        <f t="shared" si="109"/>
        <v>0</v>
      </c>
      <c r="AI173" s="134">
        <f t="shared" si="110"/>
        <v>0</v>
      </c>
      <c r="AJ173" s="134">
        <f t="shared" si="111"/>
        <v>0</v>
      </c>
      <c r="AK173" s="134">
        <f t="shared" si="112"/>
        <v>65.312365930599384</v>
      </c>
      <c r="AL173" s="134">
        <f t="shared" si="113"/>
        <v>0</v>
      </c>
      <c r="AM173" s="134">
        <f t="shared" si="114"/>
        <v>61.302649842271315</v>
      </c>
      <c r="AN173" s="134">
        <f t="shared" si="115"/>
        <v>0</v>
      </c>
      <c r="AO173" s="134">
        <f t="shared" si="116"/>
        <v>175.80164037854883</v>
      </c>
      <c r="AP173" s="134">
        <f t="shared" si="117"/>
        <v>89.85438485804417</v>
      </c>
      <c r="AQ173" s="134">
        <f t="shared" si="118"/>
        <v>230.18627760252363</v>
      </c>
      <c r="AR173" s="134">
        <f t="shared" si="119"/>
        <v>0</v>
      </c>
      <c r="AS173" s="134">
        <f t="shared" si="120"/>
        <v>0</v>
      </c>
      <c r="AT173" s="134">
        <f t="shared" si="121"/>
        <v>0</v>
      </c>
      <c r="AU173" s="134">
        <f t="shared" si="122"/>
        <v>0</v>
      </c>
      <c r="AV173" s="134">
        <f t="shared" si="123"/>
        <v>227.86488958990535</v>
      </c>
      <c r="AW173" s="134">
        <f t="shared" si="124"/>
        <v>863.61763406940054</v>
      </c>
      <c r="AX173" s="134">
        <f t="shared" si="125"/>
        <v>2596.5422712933751</v>
      </c>
      <c r="AY173" s="134">
        <f t="shared" si="126"/>
        <v>0</v>
      </c>
      <c r="AZ173" s="134">
        <f t="shared" si="127"/>
        <v>14.064353312302838</v>
      </c>
      <c r="BA173" s="134">
        <f t="shared" si="128"/>
        <v>14.580883280757099</v>
      </c>
      <c r="BB173" s="2"/>
      <c r="BC173" s="134">
        <f t="shared" si="129"/>
        <v>67.054710666640332</v>
      </c>
      <c r="BD173" s="134">
        <f t="shared" si="130"/>
        <v>24.689751530333812</v>
      </c>
      <c r="BE173" s="134">
        <f t="shared" si="131"/>
        <v>0</v>
      </c>
      <c r="BF173" s="134">
        <f t="shared" si="132"/>
        <v>0</v>
      </c>
      <c r="BG173" s="134">
        <f t="shared" si="133"/>
        <v>0</v>
      </c>
      <c r="BH173" s="134">
        <f t="shared" si="134"/>
        <v>0</v>
      </c>
      <c r="BI173" s="134">
        <f t="shared" si="135"/>
        <v>0</v>
      </c>
      <c r="BJ173" s="134">
        <f t="shared" si="136"/>
        <v>13.612915951634221</v>
      </c>
      <c r="BK173" s="134">
        <f t="shared" si="137"/>
        <v>0</v>
      </c>
      <c r="BL173" s="134">
        <f t="shared" si="138"/>
        <v>12.777179451775584</v>
      </c>
      <c r="BM173" s="134">
        <f t="shared" si="139"/>
        <v>0</v>
      </c>
      <c r="BN173" s="134">
        <f t="shared" si="140"/>
        <v>36.641957775279259</v>
      </c>
      <c r="BO173" s="134">
        <f t="shared" si="141"/>
        <v>18.728156169661585</v>
      </c>
      <c r="BP173" s="134">
        <f t="shared" si="142"/>
        <v>47.977230736861472</v>
      </c>
      <c r="BQ173" s="134">
        <f t="shared" si="143"/>
        <v>0</v>
      </c>
      <c r="BR173" s="134">
        <f t="shared" si="144"/>
        <v>0</v>
      </c>
      <c r="BS173" s="134">
        <f t="shared" si="145"/>
        <v>0</v>
      </c>
      <c r="BT173" s="134">
        <f t="shared" si="146"/>
        <v>0</v>
      </c>
      <c r="BU173" s="134">
        <f t="shared" si="147"/>
        <v>47.493388826426283</v>
      </c>
      <c r="BV173" s="134">
        <f t="shared" si="148"/>
        <v>180.00196592829292</v>
      </c>
      <c r="BW173" s="134">
        <f t="shared" si="149"/>
        <v>541.19172074613221</v>
      </c>
      <c r="BX173" s="134">
        <f t="shared" si="150"/>
        <v>0</v>
      </c>
      <c r="BY173" s="134">
        <f t="shared" si="151"/>
        <v>2.931402910099874</v>
      </c>
      <c r="BZ173" s="134">
        <f t="shared" si="152"/>
        <v>3.0390621404290852</v>
      </c>
      <c r="CA173" s="21" t="s">
        <v>893</v>
      </c>
      <c r="CB173" s="145">
        <v>51</v>
      </c>
    </row>
    <row r="174" spans="1:80" x14ac:dyDescent="0.25">
      <c r="A174" s="18" t="s">
        <v>331</v>
      </c>
      <c r="B174" s="21" t="s">
        <v>332</v>
      </c>
      <c r="C174" s="22">
        <f t="shared" si="102"/>
        <v>100</v>
      </c>
      <c r="D174" s="159">
        <f t="shared" si="103"/>
        <v>967.37</v>
      </c>
      <c r="E174" s="162">
        <v>31478.46999999999</v>
      </c>
      <c r="F174" s="162">
        <v>0</v>
      </c>
      <c r="G174" s="162">
        <v>0</v>
      </c>
      <c r="H174" s="162">
        <v>17898.11</v>
      </c>
      <c r="I174" s="162">
        <v>0</v>
      </c>
      <c r="J174" s="162">
        <v>0</v>
      </c>
      <c r="K174" s="162">
        <v>0</v>
      </c>
      <c r="L174" s="162">
        <v>10254.549999999999</v>
      </c>
      <c r="M174" s="162">
        <v>0</v>
      </c>
      <c r="N174" s="162">
        <v>7473.7500000000009</v>
      </c>
      <c r="O174" s="162">
        <v>0</v>
      </c>
      <c r="P174" s="162">
        <v>9576.9199999999983</v>
      </c>
      <c r="Q174" s="162">
        <v>5139.1099999999997</v>
      </c>
      <c r="R174" s="162">
        <v>10875.589999999997</v>
      </c>
      <c r="S174" s="162">
        <v>0</v>
      </c>
      <c r="T174" s="162">
        <v>3785.5599999999995</v>
      </c>
      <c r="U174" s="162">
        <v>0</v>
      </c>
      <c r="V174" s="162">
        <v>0</v>
      </c>
      <c r="W174" s="162">
        <v>21536.13</v>
      </c>
      <c r="X174" s="162">
        <v>102795.30000000005</v>
      </c>
      <c r="Y174" s="162">
        <v>264703.52999999991</v>
      </c>
      <c r="Z174" s="162">
        <v>0</v>
      </c>
      <c r="AA174" s="162">
        <v>918.42</v>
      </c>
      <c r="AB174" s="162">
        <v>1781.4000000000003</v>
      </c>
      <c r="AC174" s="162">
        <f t="shared" si="104"/>
        <v>488216.83999999997</v>
      </c>
      <c r="AD174" s="200">
        <f t="shared" si="105"/>
        <v>314.78469999999993</v>
      </c>
      <c r="AE174" s="134">
        <f t="shared" si="106"/>
        <v>0</v>
      </c>
      <c r="AF174" s="134">
        <f t="shared" si="107"/>
        <v>0</v>
      </c>
      <c r="AG174" s="134">
        <f t="shared" si="108"/>
        <v>178.9811</v>
      </c>
      <c r="AH174" s="134">
        <f t="shared" si="109"/>
        <v>0</v>
      </c>
      <c r="AI174" s="134">
        <f t="shared" si="110"/>
        <v>0</v>
      </c>
      <c r="AJ174" s="134">
        <f t="shared" si="111"/>
        <v>0</v>
      </c>
      <c r="AK174" s="134">
        <f t="shared" si="112"/>
        <v>102.54549999999999</v>
      </c>
      <c r="AL174" s="134">
        <f t="shared" si="113"/>
        <v>0</v>
      </c>
      <c r="AM174" s="134">
        <f t="shared" si="114"/>
        <v>74.737500000000011</v>
      </c>
      <c r="AN174" s="134">
        <f t="shared" si="115"/>
        <v>0</v>
      </c>
      <c r="AO174" s="134">
        <f t="shared" si="116"/>
        <v>95.769199999999984</v>
      </c>
      <c r="AP174" s="134">
        <f t="shared" si="117"/>
        <v>51.391099999999994</v>
      </c>
      <c r="AQ174" s="134">
        <f t="shared" si="118"/>
        <v>108.75589999999997</v>
      </c>
      <c r="AR174" s="134">
        <f t="shared" si="119"/>
        <v>0</v>
      </c>
      <c r="AS174" s="134">
        <f t="shared" si="120"/>
        <v>37.855599999999995</v>
      </c>
      <c r="AT174" s="134">
        <f t="shared" si="121"/>
        <v>0</v>
      </c>
      <c r="AU174" s="134">
        <f t="shared" si="122"/>
        <v>0</v>
      </c>
      <c r="AV174" s="134">
        <f t="shared" si="123"/>
        <v>215.3613</v>
      </c>
      <c r="AW174" s="134">
        <f t="shared" si="124"/>
        <v>1027.9530000000004</v>
      </c>
      <c r="AX174" s="134">
        <f t="shared" si="125"/>
        <v>2647.0352999999991</v>
      </c>
      <c r="AY174" s="134">
        <f t="shared" si="126"/>
        <v>0</v>
      </c>
      <c r="AZ174" s="134">
        <f t="shared" si="127"/>
        <v>9.1841999999999988</v>
      </c>
      <c r="BA174" s="134">
        <f t="shared" si="128"/>
        <v>17.814000000000004</v>
      </c>
      <c r="BB174" s="2"/>
      <c r="BC174" s="134">
        <f t="shared" si="129"/>
        <v>32.540258639403731</v>
      </c>
      <c r="BD174" s="134">
        <f t="shared" si="130"/>
        <v>0</v>
      </c>
      <c r="BE174" s="134">
        <f t="shared" si="131"/>
        <v>0</v>
      </c>
      <c r="BF174" s="134">
        <f t="shared" si="132"/>
        <v>18.501824534562783</v>
      </c>
      <c r="BG174" s="134">
        <f t="shared" si="133"/>
        <v>0</v>
      </c>
      <c r="BH174" s="134">
        <f t="shared" si="134"/>
        <v>0</v>
      </c>
      <c r="BI174" s="134">
        <f t="shared" si="135"/>
        <v>0</v>
      </c>
      <c r="BJ174" s="134">
        <f t="shared" si="136"/>
        <v>10.600442436709841</v>
      </c>
      <c r="BK174" s="134">
        <f t="shared" si="137"/>
        <v>0</v>
      </c>
      <c r="BL174" s="134">
        <f t="shared" si="138"/>
        <v>7.7258442994924392</v>
      </c>
      <c r="BM174" s="134">
        <f t="shared" si="139"/>
        <v>0</v>
      </c>
      <c r="BN174" s="134">
        <f t="shared" si="140"/>
        <v>9.8999555495828879</v>
      </c>
      <c r="BO174" s="134">
        <f t="shared" si="141"/>
        <v>5.3124554203665602</v>
      </c>
      <c r="BP174" s="134">
        <f t="shared" si="142"/>
        <v>11.242430507458362</v>
      </c>
      <c r="BQ174" s="134">
        <f t="shared" si="143"/>
        <v>0</v>
      </c>
      <c r="BR174" s="134">
        <f t="shared" si="144"/>
        <v>3.9132493254907632</v>
      </c>
      <c r="BS174" s="134">
        <f t="shared" si="145"/>
        <v>0</v>
      </c>
      <c r="BT174" s="134">
        <f t="shared" si="146"/>
        <v>0</v>
      </c>
      <c r="BU174" s="134">
        <f t="shared" si="147"/>
        <v>22.262557242833662</v>
      </c>
      <c r="BV174" s="134">
        <f t="shared" si="148"/>
        <v>106.26265027859046</v>
      </c>
      <c r="BW174" s="134">
        <f t="shared" si="149"/>
        <v>273.63214695514631</v>
      </c>
      <c r="BX174" s="134">
        <f t="shared" si="150"/>
        <v>0</v>
      </c>
      <c r="BY174" s="134">
        <f t="shared" si="151"/>
        <v>0.94939888563838026</v>
      </c>
      <c r="BZ174" s="134">
        <f t="shared" si="152"/>
        <v>1.841487745123376</v>
      </c>
      <c r="CA174" s="21" t="s">
        <v>943</v>
      </c>
      <c r="CB174" s="145">
        <v>52</v>
      </c>
    </row>
    <row r="175" spans="1:80" x14ac:dyDescent="0.25">
      <c r="A175" s="18" t="s">
        <v>333</v>
      </c>
      <c r="B175" s="21" t="s">
        <v>334</v>
      </c>
      <c r="C175" s="22">
        <f t="shared" si="102"/>
        <v>192</v>
      </c>
      <c r="D175" s="159">
        <f t="shared" si="103"/>
        <v>1270.69</v>
      </c>
      <c r="E175" s="162">
        <v>59847.990000000034</v>
      </c>
      <c r="F175" s="162">
        <v>0</v>
      </c>
      <c r="G175" s="162">
        <v>0</v>
      </c>
      <c r="H175" s="162">
        <v>0</v>
      </c>
      <c r="I175" s="162">
        <v>18.3</v>
      </c>
      <c r="J175" s="162">
        <v>0</v>
      </c>
      <c r="K175" s="162">
        <v>0</v>
      </c>
      <c r="L175" s="162">
        <v>17969.2</v>
      </c>
      <c r="M175" s="162">
        <v>12138.93</v>
      </c>
      <c r="N175" s="162">
        <v>15365.58</v>
      </c>
      <c r="O175" s="162">
        <v>0</v>
      </c>
      <c r="P175" s="162">
        <v>20845.290000000037</v>
      </c>
      <c r="Q175" s="162">
        <v>19552.41</v>
      </c>
      <c r="R175" s="162">
        <v>27257.219999999994</v>
      </c>
      <c r="S175" s="162">
        <v>0</v>
      </c>
      <c r="T175" s="162">
        <v>4105.05</v>
      </c>
      <c r="U175" s="162">
        <v>0</v>
      </c>
      <c r="V175" s="162">
        <v>0</v>
      </c>
      <c r="W175" s="162">
        <v>22717.469999999994</v>
      </c>
      <c r="X175" s="162">
        <v>193949.47000000009</v>
      </c>
      <c r="Y175" s="162">
        <v>536174.76000000013</v>
      </c>
      <c r="Z175" s="162">
        <v>0</v>
      </c>
      <c r="AA175" s="162">
        <v>4211.92</v>
      </c>
      <c r="AB175" s="162">
        <v>8370.33</v>
      </c>
      <c r="AC175" s="162">
        <f t="shared" si="104"/>
        <v>942523.92000000027</v>
      </c>
      <c r="AD175" s="200">
        <f t="shared" si="105"/>
        <v>311.7082812500002</v>
      </c>
      <c r="AE175" s="134">
        <f t="shared" si="106"/>
        <v>0</v>
      </c>
      <c r="AF175" s="134">
        <f t="shared" si="107"/>
        <v>0</v>
      </c>
      <c r="AG175" s="134">
        <f t="shared" si="108"/>
        <v>0</v>
      </c>
      <c r="AH175" s="134">
        <f t="shared" si="109"/>
        <v>9.5312500000000008E-2</v>
      </c>
      <c r="AI175" s="134">
        <f t="shared" si="110"/>
        <v>0</v>
      </c>
      <c r="AJ175" s="134">
        <f t="shared" si="111"/>
        <v>0</v>
      </c>
      <c r="AK175" s="134">
        <f t="shared" si="112"/>
        <v>93.589583333333337</v>
      </c>
      <c r="AL175" s="134">
        <f t="shared" si="113"/>
        <v>63.223593749999999</v>
      </c>
      <c r="AM175" s="134">
        <f t="shared" si="114"/>
        <v>80.029062499999995</v>
      </c>
      <c r="AN175" s="134">
        <f t="shared" si="115"/>
        <v>0</v>
      </c>
      <c r="AO175" s="134">
        <f t="shared" si="116"/>
        <v>108.56921875000019</v>
      </c>
      <c r="AP175" s="134">
        <f t="shared" si="117"/>
        <v>101.83546875</v>
      </c>
      <c r="AQ175" s="134">
        <f t="shared" si="118"/>
        <v>141.96468749999997</v>
      </c>
      <c r="AR175" s="134">
        <f t="shared" si="119"/>
        <v>0</v>
      </c>
      <c r="AS175" s="134">
        <f t="shared" si="120"/>
        <v>21.380468750000002</v>
      </c>
      <c r="AT175" s="134">
        <f t="shared" si="121"/>
        <v>0</v>
      </c>
      <c r="AU175" s="134">
        <f t="shared" si="122"/>
        <v>0</v>
      </c>
      <c r="AV175" s="134">
        <f t="shared" si="123"/>
        <v>118.32015624999997</v>
      </c>
      <c r="AW175" s="134">
        <f t="shared" si="124"/>
        <v>1010.1534895833338</v>
      </c>
      <c r="AX175" s="134">
        <f t="shared" si="125"/>
        <v>2792.5768750000007</v>
      </c>
      <c r="AY175" s="134">
        <f t="shared" si="126"/>
        <v>0</v>
      </c>
      <c r="AZ175" s="134">
        <f t="shared" si="127"/>
        <v>21.937083333333334</v>
      </c>
      <c r="BA175" s="134">
        <f t="shared" si="128"/>
        <v>43.595468750000002</v>
      </c>
      <c r="BB175" s="2"/>
      <c r="BC175" s="134">
        <f t="shared" si="129"/>
        <v>47.098812456224593</v>
      </c>
      <c r="BD175" s="134">
        <f t="shared" si="130"/>
        <v>0</v>
      </c>
      <c r="BE175" s="134">
        <f t="shared" si="131"/>
        <v>0</v>
      </c>
      <c r="BF175" s="134">
        <f t="shared" si="132"/>
        <v>0</v>
      </c>
      <c r="BG175" s="134">
        <f t="shared" si="133"/>
        <v>1.4401624314348898E-2</v>
      </c>
      <c r="BH175" s="134">
        <f t="shared" si="134"/>
        <v>0</v>
      </c>
      <c r="BI175" s="134">
        <f t="shared" si="135"/>
        <v>0</v>
      </c>
      <c r="BJ175" s="134">
        <f t="shared" si="136"/>
        <v>14.141293313081869</v>
      </c>
      <c r="BK175" s="134">
        <f t="shared" si="137"/>
        <v>9.5530223736709967</v>
      </c>
      <c r="BL175" s="134">
        <f t="shared" si="138"/>
        <v>12.092312050932957</v>
      </c>
      <c r="BM175" s="134">
        <f t="shared" si="139"/>
        <v>0</v>
      </c>
      <c r="BN175" s="134">
        <f t="shared" si="140"/>
        <v>16.404701382713359</v>
      </c>
      <c r="BO175" s="134">
        <f t="shared" si="141"/>
        <v>15.387238429514673</v>
      </c>
      <c r="BP175" s="134">
        <f t="shared" si="142"/>
        <v>21.450723622598741</v>
      </c>
      <c r="BQ175" s="134">
        <f t="shared" si="143"/>
        <v>0</v>
      </c>
      <c r="BR175" s="134">
        <f t="shared" si="144"/>
        <v>3.2305676443507072</v>
      </c>
      <c r="BS175" s="134">
        <f t="shared" si="145"/>
        <v>0</v>
      </c>
      <c r="BT175" s="134">
        <f t="shared" si="146"/>
        <v>0</v>
      </c>
      <c r="BU175" s="134">
        <f t="shared" si="147"/>
        <v>17.878058377731779</v>
      </c>
      <c r="BV175" s="134">
        <f t="shared" si="148"/>
        <v>152.63319141568761</v>
      </c>
      <c r="BW175" s="134">
        <f t="shared" si="149"/>
        <v>421.95559892656752</v>
      </c>
      <c r="BX175" s="134">
        <f t="shared" si="150"/>
        <v>0</v>
      </c>
      <c r="BY175" s="134">
        <f t="shared" si="151"/>
        <v>3.3146715563984919</v>
      </c>
      <c r="BZ175" s="134">
        <f t="shared" si="152"/>
        <v>6.5872321337226225</v>
      </c>
      <c r="CA175" s="21" t="s">
        <v>894</v>
      </c>
      <c r="CB175" s="145">
        <v>53</v>
      </c>
    </row>
    <row r="176" spans="1:80" x14ac:dyDescent="0.25">
      <c r="A176" s="18" t="s">
        <v>337</v>
      </c>
      <c r="B176" s="21" t="s">
        <v>338</v>
      </c>
      <c r="C176" s="22">
        <f t="shared" si="102"/>
        <v>77</v>
      </c>
      <c r="D176" s="159">
        <f t="shared" si="103"/>
        <v>336.54</v>
      </c>
      <c r="E176" s="162">
        <v>30269.680000000004</v>
      </c>
      <c r="F176" s="162">
        <v>0</v>
      </c>
      <c r="G176" s="162">
        <v>0</v>
      </c>
      <c r="H176" s="162">
        <v>0</v>
      </c>
      <c r="I176" s="162">
        <v>0</v>
      </c>
      <c r="J176" s="162">
        <v>0</v>
      </c>
      <c r="K176" s="162">
        <v>0</v>
      </c>
      <c r="L176" s="162">
        <v>3949.37</v>
      </c>
      <c r="M176" s="162">
        <v>4652.8200000000015</v>
      </c>
      <c r="N176" s="162">
        <v>2990.2999999999988</v>
      </c>
      <c r="O176" s="162">
        <v>0</v>
      </c>
      <c r="P176" s="162">
        <v>8976.9099999999926</v>
      </c>
      <c r="Q176" s="162">
        <v>11893.65</v>
      </c>
      <c r="R176" s="162">
        <v>13035.140000000003</v>
      </c>
      <c r="S176" s="162">
        <v>0</v>
      </c>
      <c r="T176" s="162">
        <v>1976.8799999999994</v>
      </c>
      <c r="U176" s="162">
        <v>0</v>
      </c>
      <c r="V176" s="162">
        <v>0</v>
      </c>
      <c r="W176" s="162">
        <v>6834</v>
      </c>
      <c r="X176" s="162">
        <v>76153.870000000024</v>
      </c>
      <c r="Y176" s="162">
        <v>275240.34000000014</v>
      </c>
      <c r="Z176" s="162">
        <v>0</v>
      </c>
      <c r="AA176" s="162">
        <v>1894.5</v>
      </c>
      <c r="AB176" s="162">
        <v>366.27000000000004</v>
      </c>
      <c r="AC176" s="162">
        <f t="shared" si="104"/>
        <v>438233.73000000021</v>
      </c>
      <c r="AD176" s="200">
        <f t="shared" si="105"/>
        <v>393.11272727272734</v>
      </c>
      <c r="AE176" s="134">
        <f t="shared" si="106"/>
        <v>0</v>
      </c>
      <c r="AF176" s="134">
        <f t="shared" si="107"/>
        <v>0</v>
      </c>
      <c r="AG176" s="134">
        <f t="shared" si="108"/>
        <v>0</v>
      </c>
      <c r="AH176" s="134">
        <f t="shared" si="109"/>
        <v>0</v>
      </c>
      <c r="AI176" s="134">
        <f t="shared" si="110"/>
        <v>0</v>
      </c>
      <c r="AJ176" s="134">
        <f t="shared" si="111"/>
        <v>0</v>
      </c>
      <c r="AK176" s="134">
        <f t="shared" si="112"/>
        <v>51.290519480519478</v>
      </c>
      <c r="AL176" s="134">
        <f t="shared" si="113"/>
        <v>60.426233766233786</v>
      </c>
      <c r="AM176" s="134">
        <f t="shared" si="114"/>
        <v>38.835064935064921</v>
      </c>
      <c r="AN176" s="134">
        <f t="shared" si="115"/>
        <v>0</v>
      </c>
      <c r="AO176" s="134">
        <f t="shared" si="116"/>
        <v>116.58324675324666</v>
      </c>
      <c r="AP176" s="134">
        <f t="shared" si="117"/>
        <v>154.46298701298701</v>
      </c>
      <c r="AQ176" s="134">
        <f t="shared" si="118"/>
        <v>169.28753246753251</v>
      </c>
      <c r="AR176" s="134">
        <f t="shared" si="119"/>
        <v>0</v>
      </c>
      <c r="AS176" s="134">
        <f t="shared" si="120"/>
        <v>25.673766233766226</v>
      </c>
      <c r="AT176" s="134">
        <f t="shared" si="121"/>
        <v>0</v>
      </c>
      <c r="AU176" s="134">
        <f t="shared" si="122"/>
        <v>0</v>
      </c>
      <c r="AV176" s="134">
        <f t="shared" si="123"/>
        <v>88.753246753246756</v>
      </c>
      <c r="AW176" s="134">
        <f t="shared" si="124"/>
        <v>989.01129870129898</v>
      </c>
      <c r="AX176" s="134">
        <f t="shared" si="125"/>
        <v>3574.549870129872</v>
      </c>
      <c r="AY176" s="134">
        <f t="shared" si="126"/>
        <v>0</v>
      </c>
      <c r="AZ176" s="134">
        <f t="shared" si="127"/>
        <v>24.603896103896105</v>
      </c>
      <c r="BA176" s="134">
        <f t="shared" si="128"/>
        <v>4.756753246753247</v>
      </c>
      <c r="BB176" s="2"/>
      <c r="BC176" s="134">
        <f t="shared" si="129"/>
        <v>89.943780828430505</v>
      </c>
      <c r="BD176" s="134">
        <f t="shared" si="130"/>
        <v>0</v>
      </c>
      <c r="BE176" s="134">
        <f t="shared" si="131"/>
        <v>0</v>
      </c>
      <c r="BF176" s="134">
        <f t="shared" si="132"/>
        <v>0</v>
      </c>
      <c r="BG176" s="134">
        <f t="shared" si="133"/>
        <v>0</v>
      </c>
      <c r="BH176" s="134">
        <f t="shared" si="134"/>
        <v>0</v>
      </c>
      <c r="BI176" s="134">
        <f t="shared" si="135"/>
        <v>0</v>
      </c>
      <c r="BJ176" s="134">
        <f t="shared" si="136"/>
        <v>11.735217210435609</v>
      </c>
      <c r="BK176" s="134">
        <f t="shared" si="137"/>
        <v>13.825459083615621</v>
      </c>
      <c r="BL176" s="134">
        <f t="shared" si="138"/>
        <v>8.8854222380697649</v>
      </c>
      <c r="BM176" s="134">
        <f t="shared" si="139"/>
        <v>0</v>
      </c>
      <c r="BN176" s="134">
        <f t="shared" si="140"/>
        <v>26.674124918286065</v>
      </c>
      <c r="BO176" s="134">
        <f t="shared" si="141"/>
        <v>35.340969869852017</v>
      </c>
      <c r="BP176" s="134">
        <f t="shared" si="142"/>
        <v>38.732810364295482</v>
      </c>
      <c r="BQ176" s="134">
        <f t="shared" si="143"/>
        <v>0</v>
      </c>
      <c r="BR176" s="134">
        <f t="shared" si="144"/>
        <v>5.8741308611160612</v>
      </c>
      <c r="BS176" s="134">
        <f t="shared" si="145"/>
        <v>0</v>
      </c>
      <c r="BT176" s="134">
        <f t="shared" si="146"/>
        <v>0</v>
      </c>
      <c r="BU176" s="134">
        <f t="shared" si="147"/>
        <v>20.306650026742734</v>
      </c>
      <c r="BV176" s="134">
        <f t="shared" si="148"/>
        <v>226.28475069828258</v>
      </c>
      <c r="BW176" s="134">
        <f t="shared" si="149"/>
        <v>817.85327152790194</v>
      </c>
      <c r="BX176" s="134">
        <f t="shared" si="150"/>
        <v>0</v>
      </c>
      <c r="BY176" s="134">
        <f t="shared" si="151"/>
        <v>5.6293456944196825</v>
      </c>
      <c r="BZ176" s="134">
        <f t="shared" si="152"/>
        <v>1.0883401675878053</v>
      </c>
    </row>
    <row r="177" spans="1:78" x14ac:dyDescent="0.25">
      <c r="A177" s="18" t="s">
        <v>339</v>
      </c>
      <c r="B177" s="21" t="s">
        <v>340</v>
      </c>
      <c r="C177" s="22">
        <f t="shared" si="102"/>
        <v>120</v>
      </c>
      <c r="D177" s="159">
        <f t="shared" si="103"/>
        <v>587.87</v>
      </c>
      <c r="E177" s="162">
        <v>25373.7</v>
      </c>
      <c r="F177" s="162">
        <v>0</v>
      </c>
      <c r="G177" s="162">
        <v>0</v>
      </c>
      <c r="H177" s="162">
        <v>14696.06</v>
      </c>
      <c r="I177" s="162">
        <v>0</v>
      </c>
      <c r="J177" s="162">
        <v>0</v>
      </c>
      <c r="K177" s="162">
        <v>0</v>
      </c>
      <c r="L177" s="162">
        <v>9184.4599999999991</v>
      </c>
      <c r="M177" s="162">
        <v>0</v>
      </c>
      <c r="N177" s="162">
        <v>7168.62</v>
      </c>
      <c r="O177" s="162">
        <v>0</v>
      </c>
      <c r="P177" s="162">
        <v>10281.630000000001</v>
      </c>
      <c r="Q177" s="162">
        <v>8545.2799999999988</v>
      </c>
      <c r="R177" s="162">
        <v>6985.1399999999976</v>
      </c>
      <c r="S177" s="162">
        <v>1075.6099999999999</v>
      </c>
      <c r="T177" s="162">
        <v>2459.0799999999995</v>
      </c>
      <c r="U177" s="162">
        <v>0</v>
      </c>
      <c r="V177" s="162">
        <v>0</v>
      </c>
      <c r="W177" s="162">
        <v>1565.44</v>
      </c>
      <c r="X177" s="162">
        <v>99755.769999999975</v>
      </c>
      <c r="Y177" s="162">
        <v>371681.14</v>
      </c>
      <c r="Z177" s="162">
        <v>2919.1899999999996</v>
      </c>
      <c r="AA177" s="162">
        <v>1391.5</v>
      </c>
      <c r="AB177" s="162">
        <v>2992.66</v>
      </c>
      <c r="AC177" s="162">
        <f t="shared" si="104"/>
        <v>566075.27999999991</v>
      </c>
      <c r="AD177" s="200">
        <f t="shared" si="105"/>
        <v>211.44750000000002</v>
      </c>
      <c r="AE177" s="134">
        <f t="shared" si="106"/>
        <v>0</v>
      </c>
      <c r="AF177" s="134">
        <f t="shared" si="107"/>
        <v>0</v>
      </c>
      <c r="AG177" s="134">
        <f t="shared" si="108"/>
        <v>122.46716666666666</v>
      </c>
      <c r="AH177" s="134">
        <f t="shared" si="109"/>
        <v>0</v>
      </c>
      <c r="AI177" s="134">
        <f t="shared" si="110"/>
        <v>0</v>
      </c>
      <c r="AJ177" s="134">
        <f t="shared" si="111"/>
        <v>0</v>
      </c>
      <c r="AK177" s="134">
        <f t="shared" si="112"/>
        <v>76.537166666666664</v>
      </c>
      <c r="AL177" s="134">
        <f t="shared" si="113"/>
        <v>0</v>
      </c>
      <c r="AM177" s="134">
        <f t="shared" si="114"/>
        <v>59.738500000000002</v>
      </c>
      <c r="AN177" s="134">
        <f t="shared" si="115"/>
        <v>0</v>
      </c>
      <c r="AO177" s="134">
        <f t="shared" si="116"/>
        <v>85.680250000000015</v>
      </c>
      <c r="AP177" s="134">
        <f t="shared" si="117"/>
        <v>71.210666666666654</v>
      </c>
      <c r="AQ177" s="134">
        <f t="shared" si="118"/>
        <v>58.209499999999977</v>
      </c>
      <c r="AR177" s="134">
        <f t="shared" si="119"/>
        <v>8.9634166666666655</v>
      </c>
      <c r="AS177" s="134">
        <f t="shared" si="120"/>
        <v>20.492333333333328</v>
      </c>
      <c r="AT177" s="134">
        <f t="shared" si="121"/>
        <v>0</v>
      </c>
      <c r="AU177" s="134">
        <f t="shared" si="122"/>
        <v>0</v>
      </c>
      <c r="AV177" s="134">
        <f t="shared" si="123"/>
        <v>13.045333333333334</v>
      </c>
      <c r="AW177" s="134">
        <f t="shared" si="124"/>
        <v>831.29808333333312</v>
      </c>
      <c r="AX177" s="134">
        <f t="shared" si="125"/>
        <v>3097.3428333333336</v>
      </c>
      <c r="AY177" s="134">
        <f t="shared" si="126"/>
        <v>24.326583333333328</v>
      </c>
      <c r="AZ177" s="134">
        <f t="shared" si="127"/>
        <v>11.595833333333333</v>
      </c>
      <c r="BA177" s="134">
        <f t="shared" si="128"/>
        <v>24.938833333333331</v>
      </c>
      <c r="BB177" s="2"/>
      <c r="BC177" s="134">
        <f t="shared" si="129"/>
        <v>43.162093660162959</v>
      </c>
      <c r="BD177" s="134">
        <f t="shared" si="130"/>
        <v>0</v>
      </c>
      <c r="BE177" s="134">
        <f t="shared" si="131"/>
        <v>0</v>
      </c>
      <c r="BF177" s="134">
        <f t="shared" si="132"/>
        <v>24.998826271114361</v>
      </c>
      <c r="BG177" s="134">
        <f t="shared" si="133"/>
        <v>0</v>
      </c>
      <c r="BH177" s="134">
        <f t="shared" si="134"/>
        <v>0</v>
      </c>
      <c r="BI177" s="134">
        <f t="shared" si="135"/>
        <v>0</v>
      </c>
      <c r="BJ177" s="134">
        <f t="shared" si="136"/>
        <v>15.623284059400886</v>
      </c>
      <c r="BK177" s="134">
        <f t="shared" si="137"/>
        <v>0</v>
      </c>
      <c r="BL177" s="134">
        <f t="shared" si="138"/>
        <v>12.194226614727746</v>
      </c>
      <c r="BM177" s="134">
        <f t="shared" si="139"/>
        <v>0</v>
      </c>
      <c r="BN177" s="134">
        <f t="shared" si="140"/>
        <v>17.4896320615102</v>
      </c>
      <c r="BO177" s="134">
        <f t="shared" si="141"/>
        <v>14.536002857774676</v>
      </c>
      <c r="BP177" s="134">
        <f t="shared" si="142"/>
        <v>11.882116794529399</v>
      </c>
      <c r="BQ177" s="134">
        <f t="shared" si="143"/>
        <v>1.8296732270740128</v>
      </c>
      <c r="BR177" s="134">
        <f t="shared" si="144"/>
        <v>4.1830336639052845</v>
      </c>
      <c r="BS177" s="134">
        <f t="shared" si="145"/>
        <v>0</v>
      </c>
      <c r="BT177" s="134">
        <f t="shared" si="146"/>
        <v>0</v>
      </c>
      <c r="BU177" s="134">
        <f t="shared" si="147"/>
        <v>2.66290166193206</v>
      </c>
      <c r="BV177" s="134">
        <f t="shared" si="148"/>
        <v>169.69018660588222</v>
      </c>
      <c r="BW177" s="134">
        <f t="shared" si="149"/>
        <v>632.25056560123835</v>
      </c>
      <c r="BX177" s="134">
        <f t="shared" si="150"/>
        <v>4.9657067038630984</v>
      </c>
      <c r="BY177" s="134">
        <f t="shared" si="151"/>
        <v>2.3670199193699286</v>
      </c>
      <c r="BZ177" s="134">
        <f t="shared" si="152"/>
        <v>5.0906833143382038</v>
      </c>
    </row>
    <row r="178" spans="1:78" x14ac:dyDescent="0.25">
      <c r="A178" s="18" t="s">
        <v>341</v>
      </c>
      <c r="B178" s="21" t="s">
        <v>342</v>
      </c>
      <c r="C178" s="22">
        <f t="shared" si="102"/>
        <v>25</v>
      </c>
      <c r="D178" s="159">
        <f t="shared" si="103"/>
        <v>259.48</v>
      </c>
      <c r="E178" s="162">
        <v>17488.179999999997</v>
      </c>
      <c r="F178" s="162">
        <v>0</v>
      </c>
      <c r="G178" s="162">
        <v>0</v>
      </c>
      <c r="H178" s="162">
        <v>0</v>
      </c>
      <c r="I178" s="162">
        <v>0</v>
      </c>
      <c r="J178" s="162">
        <v>6946.7599999999984</v>
      </c>
      <c r="K178" s="162">
        <v>0</v>
      </c>
      <c r="L178" s="162">
        <v>4489.7699999999995</v>
      </c>
      <c r="M178" s="162">
        <v>0</v>
      </c>
      <c r="N178" s="162">
        <v>0</v>
      </c>
      <c r="O178" s="162">
        <v>0</v>
      </c>
      <c r="P178" s="162">
        <v>4546.4399999999987</v>
      </c>
      <c r="Q178" s="162">
        <v>7596.35</v>
      </c>
      <c r="R178" s="162">
        <v>8743.1500000000033</v>
      </c>
      <c r="S178" s="162">
        <v>2442.4899999999998</v>
      </c>
      <c r="T178" s="162">
        <v>1937.02</v>
      </c>
      <c r="U178" s="162">
        <v>0</v>
      </c>
      <c r="V178" s="162">
        <v>0</v>
      </c>
      <c r="W178" s="162">
        <v>10791.849999999999</v>
      </c>
      <c r="X178" s="162">
        <v>75666.03</v>
      </c>
      <c r="Y178" s="162">
        <v>215169.09999999998</v>
      </c>
      <c r="Z178" s="162">
        <v>0</v>
      </c>
      <c r="AA178" s="162">
        <v>1209</v>
      </c>
      <c r="AB178" s="162">
        <v>421.28</v>
      </c>
      <c r="AC178" s="162">
        <f t="shared" si="104"/>
        <v>357447.42</v>
      </c>
      <c r="AD178" s="200">
        <f t="shared" si="105"/>
        <v>699.52719999999988</v>
      </c>
      <c r="AE178" s="134">
        <f t="shared" si="106"/>
        <v>0</v>
      </c>
      <c r="AF178" s="134">
        <f t="shared" si="107"/>
        <v>0</v>
      </c>
      <c r="AG178" s="134">
        <f t="shared" si="108"/>
        <v>0</v>
      </c>
      <c r="AH178" s="134">
        <f t="shared" si="109"/>
        <v>0</v>
      </c>
      <c r="AI178" s="134">
        <f t="shared" si="110"/>
        <v>277.87039999999996</v>
      </c>
      <c r="AJ178" s="134">
        <f t="shared" si="111"/>
        <v>0</v>
      </c>
      <c r="AK178" s="134">
        <f t="shared" si="112"/>
        <v>179.59079999999997</v>
      </c>
      <c r="AL178" s="134">
        <f t="shared" si="113"/>
        <v>0</v>
      </c>
      <c r="AM178" s="134">
        <f t="shared" si="114"/>
        <v>0</v>
      </c>
      <c r="AN178" s="134">
        <f t="shared" si="115"/>
        <v>0</v>
      </c>
      <c r="AO178" s="134">
        <f t="shared" si="116"/>
        <v>181.85759999999993</v>
      </c>
      <c r="AP178" s="134">
        <f t="shared" si="117"/>
        <v>303.85400000000004</v>
      </c>
      <c r="AQ178" s="134">
        <f t="shared" si="118"/>
        <v>349.72600000000011</v>
      </c>
      <c r="AR178" s="134">
        <f t="shared" si="119"/>
        <v>97.69959999999999</v>
      </c>
      <c r="AS178" s="134">
        <f t="shared" si="120"/>
        <v>77.480800000000002</v>
      </c>
      <c r="AT178" s="134">
        <f t="shared" si="121"/>
        <v>0</v>
      </c>
      <c r="AU178" s="134">
        <f t="shared" si="122"/>
        <v>0</v>
      </c>
      <c r="AV178" s="134">
        <f t="shared" si="123"/>
        <v>431.67399999999992</v>
      </c>
      <c r="AW178" s="134">
        <f t="shared" si="124"/>
        <v>3026.6412</v>
      </c>
      <c r="AX178" s="134">
        <f t="shared" si="125"/>
        <v>8606.7639999999992</v>
      </c>
      <c r="AY178" s="134">
        <f t="shared" si="126"/>
        <v>0</v>
      </c>
      <c r="AZ178" s="134">
        <f t="shared" si="127"/>
        <v>48.36</v>
      </c>
      <c r="BA178" s="134">
        <f t="shared" si="128"/>
        <v>16.851199999999999</v>
      </c>
      <c r="BB178" s="2"/>
      <c r="BC178" s="134">
        <f t="shared" si="129"/>
        <v>67.397024818868488</v>
      </c>
      <c r="BD178" s="134">
        <f t="shared" si="130"/>
        <v>0</v>
      </c>
      <c r="BE178" s="134">
        <f t="shared" si="131"/>
        <v>0</v>
      </c>
      <c r="BF178" s="134">
        <f t="shared" si="132"/>
        <v>0</v>
      </c>
      <c r="BG178" s="134">
        <f t="shared" si="133"/>
        <v>0</v>
      </c>
      <c r="BH178" s="134">
        <f t="shared" si="134"/>
        <v>26.77185139509788</v>
      </c>
      <c r="BI178" s="134">
        <f t="shared" si="135"/>
        <v>0</v>
      </c>
      <c r="BJ178" s="134">
        <f t="shared" si="136"/>
        <v>17.302952057962074</v>
      </c>
      <c r="BK178" s="134">
        <f t="shared" si="137"/>
        <v>0</v>
      </c>
      <c r="BL178" s="134">
        <f t="shared" si="138"/>
        <v>0</v>
      </c>
      <c r="BM178" s="134">
        <f t="shared" si="139"/>
        <v>0</v>
      </c>
      <c r="BN178" s="134">
        <f t="shared" si="140"/>
        <v>17.521350393093872</v>
      </c>
      <c r="BO178" s="134">
        <f t="shared" si="141"/>
        <v>29.275281331894558</v>
      </c>
      <c r="BP178" s="134">
        <f t="shared" si="142"/>
        <v>33.694889779559126</v>
      </c>
      <c r="BQ178" s="134">
        <f t="shared" si="143"/>
        <v>9.4130183443810687</v>
      </c>
      <c r="BR178" s="134">
        <f t="shared" si="144"/>
        <v>7.4650069369508243</v>
      </c>
      <c r="BS178" s="134">
        <f t="shared" si="145"/>
        <v>0</v>
      </c>
      <c r="BT178" s="134">
        <f t="shared" si="146"/>
        <v>0</v>
      </c>
      <c r="BU178" s="134">
        <f t="shared" si="147"/>
        <v>41.590295976568513</v>
      </c>
      <c r="BV178" s="134">
        <f t="shared" si="148"/>
        <v>291.60640511792815</v>
      </c>
      <c r="BW178" s="134">
        <f t="shared" si="149"/>
        <v>829.2319253892399</v>
      </c>
      <c r="BX178" s="134">
        <f t="shared" si="150"/>
        <v>0</v>
      </c>
      <c r="BY178" s="134">
        <f t="shared" si="151"/>
        <v>4.6593186372745485</v>
      </c>
      <c r="BZ178" s="134">
        <f t="shared" si="152"/>
        <v>1.6235548019115151</v>
      </c>
    </row>
    <row r="179" spans="1:78" x14ac:dyDescent="0.25">
      <c r="A179" s="18" t="s">
        <v>345</v>
      </c>
      <c r="B179" s="21" t="s">
        <v>346</v>
      </c>
      <c r="C179" s="22">
        <f t="shared" si="102"/>
        <v>108.74947368421053</v>
      </c>
      <c r="D179" s="159">
        <f t="shared" si="103"/>
        <v>443.1</v>
      </c>
      <c r="E179" s="162">
        <v>43629.919999999998</v>
      </c>
      <c r="F179" s="162">
        <v>0</v>
      </c>
      <c r="G179" s="162">
        <v>0</v>
      </c>
      <c r="H179" s="162">
        <v>25849.610000000004</v>
      </c>
      <c r="I179" s="162">
        <v>0</v>
      </c>
      <c r="J179" s="162">
        <v>4433.07</v>
      </c>
      <c r="K179" s="162">
        <v>0</v>
      </c>
      <c r="L179" s="162">
        <v>11017.679999999998</v>
      </c>
      <c r="M179" s="162">
        <v>13690.79</v>
      </c>
      <c r="N179" s="162">
        <v>11488.73</v>
      </c>
      <c r="O179" s="162">
        <v>0</v>
      </c>
      <c r="P179" s="162">
        <v>8973.340000000002</v>
      </c>
      <c r="Q179" s="162">
        <v>4007.7</v>
      </c>
      <c r="R179" s="162">
        <v>23740.919999999995</v>
      </c>
      <c r="S179" s="162">
        <v>0</v>
      </c>
      <c r="T179" s="162">
        <v>2642.7599999999998</v>
      </c>
      <c r="U179" s="162">
        <v>0</v>
      </c>
      <c r="V179" s="162">
        <v>0</v>
      </c>
      <c r="W179" s="162">
        <v>1980.14</v>
      </c>
      <c r="X179" s="162">
        <v>190822.49999999991</v>
      </c>
      <c r="Y179" s="162">
        <v>266117.42</v>
      </c>
      <c r="Z179" s="162">
        <v>0</v>
      </c>
      <c r="AA179" s="162">
        <v>8370.65</v>
      </c>
      <c r="AB179" s="162">
        <v>1355.8799999999997</v>
      </c>
      <c r="AC179" s="162">
        <f t="shared" si="104"/>
        <v>618121.10999999987</v>
      </c>
      <c r="AD179" s="200">
        <f t="shared" si="105"/>
        <v>401.19660833204273</v>
      </c>
      <c r="AE179" s="134">
        <f t="shared" si="106"/>
        <v>0</v>
      </c>
      <c r="AF179" s="134">
        <f t="shared" si="107"/>
        <v>0</v>
      </c>
      <c r="AG179" s="134">
        <f t="shared" si="108"/>
        <v>237.69871360538954</v>
      </c>
      <c r="AH179" s="134">
        <f t="shared" si="109"/>
        <v>0</v>
      </c>
      <c r="AI179" s="134">
        <f t="shared" si="110"/>
        <v>40.76405935418925</v>
      </c>
      <c r="AJ179" s="134">
        <f t="shared" si="111"/>
        <v>0</v>
      </c>
      <c r="AK179" s="134">
        <f t="shared" si="112"/>
        <v>101.3124903205823</v>
      </c>
      <c r="AL179" s="134">
        <f t="shared" si="113"/>
        <v>125.89293112126376</v>
      </c>
      <c r="AM179" s="134">
        <f t="shared" si="114"/>
        <v>105.64400553662691</v>
      </c>
      <c r="AN179" s="134">
        <f t="shared" si="115"/>
        <v>0</v>
      </c>
      <c r="AO179" s="134">
        <f t="shared" si="116"/>
        <v>82.513870605544383</v>
      </c>
      <c r="AP179" s="134">
        <f t="shared" si="117"/>
        <v>36.852592148056374</v>
      </c>
      <c r="AQ179" s="134">
        <f t="shared" si="118"/>
        <v>218.30836688864792</v>
      </c>
      <c r="AR179" s="134">
        <f t="shared" si="119"/>
        <v>0</v>
      </c>
      <c r="AS179" s="134">
        <f t="shared" si="120"/>
        <v>24.301358990243145</v>
      </c>
      <c r="AT179" s="134">
        <f t="shared" si="121"/>
        <v>0</v>
      </c>
      <c r="AU179" s="134">
        <f t="shared" si="122"/>
        <v>0</v>
      </c>
      <c r="AV179" s="134">
        <f t="shared" si="123"/>
        <v>18.208272030354653</v>
      </c>
      <c r="AW179" s="134">
        <f t="shared" si="124"/>
        <v>1754.698147359454</v>
      </c>
      <c r="AX179" s="134">
        <f t="shared" si="125"/>
        <v>2447.0685786743065</v>
      </c>
      <c r="AY179" s="134">
        <f t="shared" si="126"/>
        <v>0</v>
      </c>
      <c r="AZ179" s="134">
        <f t="shared" si="127"/>
        <v>76.971866772494963</v>
      </c>
      <c r="BA179" s="134">
        <f t="shared" si="128"/>
        <v>12.467922409787823</v>
      </c>
      <c r="BB179" s="2"/>
      <c r="BC179" s="134">
        <f t="shared" si="129"/>
        <v>98.46517716091175</v>
      </c>
      <c r="BD179" s="134">
        <f t="shared" si="130"/>
        <v>0</v>
      </c>
      <c r="BE179" s="134">
        <f t="shared" si="131"/>
        <v>0</v>
      </c>
      <c r="BF179" s="134">
        <f t="shared" si="132"/>
        <v>58.338095238095242</v>
      </c>
      <c r="BG179" s="134">
        <f t="shared" si="133"/>
        <v>0</v>
      </c>
      <c r="BH179" s="134">
        <f t="shared" si="134"/>
        <v>10.004671631685849</v>
      </c>
      <c r="BI179" s="134">
        <f t="shared" si="135"/>
        <v>0</v>
      </c>
      <c r="BJ179" s="134">
        <f t="shared" si="136"/>
        <v>24.864996614759644</v>
      </c>
      <c r="BK179" s="134">
        <f t="shared" si="137"/>
        <v>30.897743173098625</v>
      </c>
      <c r="BL179" s="134">
        <f t="shared" si="138"/>
        <v>25.928074926653125</v>
      </c>
      <c r="BM179" s="134">
        <f t="shared" si="139"/>
        <v>0</v>
      </c>
      <c r="BN179" s="134">
        <f t="shared" si="140"/>
        <v>20.25127510719928</v>
      </c>
      <c r="BO179" s="134">
        <f t="shared" si="141"/>
        <v>9.0446851726472577</v>
      </c>
      <c r="BP179" s="134">
        <f t="shared" si="142"/>
        <v>53.579146919431267</v>
      </c>
      <c r="BQ179" s="134">
        <f t="shared" si="143"/>
        <v>0</v>
      </c>
      <c r="BR179" s="134">
        <f t="shared" si="144"/>
        <v>5.9642518618821931</v>
      </c>
      <c r="BS179" s="134">
        <f t="shared" si="145"/>
        <v>0</v>
      </c>
      <c r="BT179" s="134">
        <f t="shared" si="146"/>
        <v>0</v>
      </c>
      <c r="BU179" s="134">
        <f t="shared" si="147"/>
        <v>4.4688332204919883</v>
      </c>
      <c r="BV179" s="134">
        <f t="shared" si="148"/>
        <v>430.65335138794831</v>
      </c>
      <c r="BW179" s="134">
        <f t="shared" si="149"/>
        <v>600.58095238095234</v>
      </c>
      <c r="BX179" s="134">
        <f t="shared" si="150"/>
        <v>0</v>
      </c>
      <c r="BY179" s="134">
        <f t="shared" si="151"/>
        <v>18.891108102008573</v>
      </c>
      <c r="BZ179" s="134">
        <f t="shared" si="152"/>
        <v>3.059986459038591</v>
      </c>
    </row>
    <row r="180" spans="1:78" x14ac:dyDescent="0.25">
      <c r="A180" s="18" t="s">
        <v>347</v>
      </c>
      <c r="B180" s="21" t="s">
        <v>348</v>
      </c>
      <c r="C180" s="22">
        <f t="shared" si="102"/>
        <v>118</v>
      </c>
      <c r="D180" s="159">
        <f t="shared" si="103"/>
        <v>403.83</v>
      </c>
      <c r="E180" s="162">
        <v>25971.609999999997</v>
      </c>
      <c r="F180" s="162">
        <v>0</v>
      </c>
      <c r="G180" s="162">
        <v>0</v>
      </c>
      <c r="H180" s="162">
        <v>8145.1600000000035</v>
      </c>
      <c r="I180" s="162">
        <v>0</v>
      </c>
      <c r="J180" s="162">
        <v>0</v>
      </c>
      <c r="K180" s="162">
        <v>0</v>
      </c>
      <c r="L180" s="162">
        <v>3734.4900000000002</v>
      </c>
      <c r="M180" s="162">
        <v>0</v>
      </c>
      <c r="N180" s="162">
        <v>7448.159999999998</v>
      </c>
      <c r="O180" s="162">
        <v>0</v>
      </c>
      <c r="P180" s="162">
        <v>5871.3899999999994</v>
      </c>
      <c r="Q180" s="162">
        <v>14428.390000000001</v>
      </c>
      <c r="R180" s="162">
        <v>19435.07</v>
      </c>
      <c r="S180" s="162">
        <v>0</v>
      </c>
      <c r="T180" s="162">
        <v>5890.3299999999972</v>
      </c>
      <c r="U180" s="162">
        <v>0</v>
      </c>
      <c r="V180" s="162">
        <v>0</v>
      </c>
      <c r="W180" s="162">
        <v>16395.239999999994</v>
      </c>
      <c r="X180" s="162">
        <v>103358.64000000001</v>
      </c>
      <c r="Y180" s="162">
        <v>326136.53999999992</v>
      </c>
      <c r="Z180" s="162">
        <v>0</v>
      </c>
      <c r="AA180" s="162">
        <v>7266.86</v>
      </c>
      <c r="AB180" s="162">
        <v>468.52</v>
      </c>
      <c r="AC180" s="162">
        <f t="shared" si="104"/>
        <v>544550.39999999991</v>
      </c>
      <c r="AD180" s="200">
        <f t="shared" si="105"/>
        <v>220.09838983050844</v>
      </c>
      <c r="AE180" s="134">
        <f t="shared" si="106"/>
        <v>0</v>
      </c>
      <c r="AF180" s="134">
        <f t="shared" si="107"/>
        <v>0</v>
      </c>
      <c r="AG180" s="134">
        <f t="shared" si="108"/>
        <v>69.026779661016974</v>
      </c>
      <c r="AH180" s="134">
        <f t="shared" si="109"/>
        <v>0</v>
      </c>
      <c r="AI180" s="134">
        <f t="shared" si="110"/>
        <v>0</v>
      </c>
      <c r="AJ180" s="134">
        <f t="shared" si="111"/>
        <v>0</v>
      </c>
      <c r="AK180" s="134">
        <f t="shared" si="112"/>
        <v>31.648220338983052</v>
      </c>
      <c r="AL180" s="134">
        <f t="shared" si="113"/>
        <v>0</v>
      </c>
      <c r="AM180" s="134">
        <f t="shared" si="114"/>
        <v>63.119999999999983</v>
      </c>
      <c r="AN180" s="134">
        <f t="shared" si="115"/>
        <v>0</v>
      </c>
      <c r="AO180" s="134">
        <f t="shared" si="116"/>
        <v>49.757542372881353</v>
      </c>
      <c r="AP180" s="134">
        <f t="shared" si="117"/>
        <v>122.27449152542374</v>
      </c>
      <c r="AQ180" s="134">
        <f t="shared" si="118"/>
        <v>164.70398305084746</v>
      </c>
      <c r="AR180" s="134">
        <f t="shared" si="119"/>
        <v>0</v>
      </c>
      <c r="AS180" s="134">
        <f t="shared" si="120"/>
        <v>49.9180508474576</v>
      </c>
      <c r="AT180" s="134">
        <f t="shared" si="121"/>
        <v>0</v>
      </c>
      <c r="AU180" s="134">
        <f t="shared" si="122"/>
        <v>0</v>
      </c>
      <c r="AV180" s="134">
        <f t="shared" si="123"/>
        <v>138.94271186440673</v>
      </c>
      <c r="AW180" s="134">
        <f t="shared" si="124"/>
        <v>875.92067796610183</v>
      </c>
      <c r="AX180" s="134">
        <f t="shared" si="125"/>
        <v>2763.868983050847</v>
      </c>
      <c r="AY180" s="134">
        <f t="shared" si="126"/>
        <v>0</v>
      </c>
      <c r="AZ180" s="134">
        <f t="shared" si="127"/>
        <v>61.583559322033892</v>
      </c>
      <c r="BA180" s="134">
        <f t="shared" si="128"/>
        <v>3.9705084745762709</v>
      </c>
      <c r="BB180" s="2"/>
      <c r="BC180" s="134">
        <f t="shared" si="129"/>
        <v>64.31322586236783</v>
      </c>
      <c r="BD180" s="134">
        <f t="shared" si="130"/>
        <v>0</v>
      </c>
      <c r="BE180" s="134">
        <f t="shared" si="131"/>
        <v>0</v>
      </c>
      <c r="BF180" s="134">
        <f t="shared" si="132"/>
        <v>20.169774410024029</v>
      </c>
      <c r="BG180" s="134">
        <f t="shared" si="133"/>
        <v>0</v>
      </c>
      <c r="BH180" s="134">
        <f t="shared" si="134"/>
        <v>0</v>
      </c>
      <c r="BI180" s="134">
        <f t="shared" si="135"/>
        <v>0</v>
      </c>
      <c r="BJ180" s="134">
        <f t="shared" si="136"/>
        <v>9.2476784785677157</v>
      </c>
      <c r="BK180" s="134">
        <f t="shared" si="137"/>
        <v>0</v>
      </c>
      <c r="BL180" s="134">
        <f t="shared" si="138"/>
        <v>18.443800609167219</v>
      </c>
      <c r="BM180" s="134">
        <f t="shared" si="139"/>
        <v>0</v>
      </c>
      <c r="BN180" s="134">
        <f t="shared" si="140"/>
        <v>14.539261570462818</v>
      </c>
      <c r="BO180" s="134">
        <f t="shared" si="141"/>
        <v>35.728871059604295</v>
      </c>
      <c r="BP180" s="134">
        <f t="shared" si="142"/>
        <v>48.126860312507738</v>
      </c>
      <c r="BQ180" s="134">
        <f t="shared" si="143"/>
        <v>0</v>
      </c>
      <c r="BR180" s="134">
        <f t="shared" si="144"/>
        <v>14.586162494118806</v>
      </c>
      <c r="BS180" s="134">
        <f t="shared" si="145"/>
        <v>0</v>
      </c>
      <c r="BT180" s="134">
        <f t="shared" si="146"/>
        <v>0</v>
      </c>
      <c r="BU180" s="134">
        <f t="shared" si="147"/>
        <v>40.599361117301825</v>
      </c>
      <c r="BV180" s="134">
        <f t="shared" si="148"/>
        <v>255.94591783671351</v>
      </c>
      <c r="BW180" s="134">
        <f t="shared" si="149"/>
        <v>807.60849862565919</v>
      </c>
      <c r="BX180" s="134">
        <f t="shared" si="150"/>
        <v>0</v>
      </c>
      <c r="BY180" s="134">
        <f t="shared" si="151"/>
        <v>17.994849317782236</v>
      </c>
      <c r="BZ180" s="134">
        <f t="shared" si="152"/>
        <v>1.1601911695515439</v>
      </c>
    </row>
    <row r="181" spans="1:78" x14ac:dyDescent="0.25">
      <c r="A181" s="18" t="s">
        <v>351</v>
      </c>
      <c r="B181" s="21" t="s">
        <v>352</v>
      </c>
      <c r="C181" s="22">
        <f t="shared" si="102"/>
        <v>26.713684210526317</v>
      </c>
      <c r="D181" s="159">
        <f t="shared" si="103"/>
        <v>454.39</v>
      </c>
      <c r="E181" s="162">
        <v>9578.68</v>
      </c>
      <c r="F181" s="162">
        <v>0</v>
      </c>
      <c r="G181" s="162">
        <v>0</v>
      </c>
      <c r="H181" s="162">
        <v>0</v>
      </c>
      <c r="I181" s="162">
        <v>0</v>
      </c>
      <c r="J181" s="162">
        <v>0</v>
      </c>
      <c r="K181" s="162">
        <v>0</v>
      </c>
      <c r="L181" s="162">
        <v>1758.1200000000001</v>
      </c>
      <c r="M181" s="162">
        <v>0</v>
      </c>
      <c r="N181" s="162">
        <v>3643.3299999999995</v>
      </c>
      <c r="O181" s="162">
        <v>0</v>
      </c>
      <c r="P181" s="162">
        <v>2068.9500000000003</v>
      </c>
      <c r="Q181" s="162">
        <v>4752.67</v>
      </c>
      <c r="R181" s="162">
        <v>4646.78</v>
      </c>
      <c r="S181" s="162">
        <v>0</v>
      </c>
      <c r="T181" s="162">
        <v>649</v>
      </c>
      <c r="U181" s="162">
        <v>0</v>
      </c>
      <c r="V181" s="162">
        <v>0</v>
      </c>
      <c r="W181" s="162">
        <v>14879.229999999998</v>
      </c>
      <c r="X181" s="162">
        <v>52239.68</v>
      </c>
      <c r="Y181" s="162">
        <v>140755.63999999996</v>
      </c>
      <c r="Z181" s="162">
        <v>0</v>
      </c>
      <c r="AA181" s="162">
        <v>1850.65</v>
      </c>
      <c r="AB181" s="162">
        <v>903.57000000000028</v>
      </c>
      <c r="AC181" s="162">
        <f t="shared" si="104"/>
        <v>237726.29999999996</v>
      </c>
      <c r="AD181" s="200">
        <f t="shared" si="105"/>
        <v>358.56828749310426</v>
      </c>
      <c r="AE181" s="134">
        <f t="shared" si="106"/>
        <v>0</v>
      </c>
      <c r="AF181" s="134">
        <f t="shared" si="107"/>
        <v>0</v>
      </c>
      <c r="AG181" s="134">
        <f t="shared" si="108"/>
        <v>0</v>
      </c>
      <c r="AH181" s="134">
        <f t="shared" si="109"/>
        <v>0</v>
      </c>
      <c r="AI181" s="134">
        <f t="shared" si="110"/>
        <v>0</v>
      </c>
      <c r="AJ181" s="134">
        <f t="shared" si="111"/>
        <v>0</v>
      </c>
      <c r="AK181" s="134">
        <f t="shared" si="112"/>
        <v>65.813460477579014</v>
      </c>
      <c r="AL181" s="134">
        <f t="shared" si="113"/>
        <v>0</v>
      </c>
      <c r="AM181" s="134">
        <f t="shared" si="114"/>
        <v>136.38440775474817</v>
      </c>
      <c r="AN181" s="134">
        <f t="shared" si="115"/>
        <v>0</v>
      </c>
      <c r="AO181" s="134">
        <f t="shared" si="116"/>
        <v>77.449070060682487</v>
      </c>
      <c r="AP181" s="134">
        <f t="shared" si="117"/>
        <v>177.91143904168965</v>
      </c>
      <c r="AQ181" s="134">
        <f t="shared" si="118"/>
        <v>173.94755299866023</v>
      </c>
      <c r="AR181" s="134">
        <f t="shared" si="119"/>
        <v>0</v>
      </c>
      <c r="AS181" s="134">
        <f t="shared" si="120"/>
        <v>24.294664670186776</v>
      </c>
      <c r="AT181" s="134">
        <f t="shared" si="121"/>
        <v>0</v>
      </c>
      <c r="AU181" s="134">
        <f t="shared" si="122"/>
        <v>0</v>
      </c>
      <c r="AV181" s="134">
        <f t="shared" si="123"/>
        <v>556.98906533217735</v>
      </c>
      <c r="AW181" s="134">
        <f t="shared" si="124"/>
        <v>1955.5400740799116</v>
      </c>
      <c r="AX181" s="134">
        <f t="shared" si="125"/>
        <v>5269.0463393490409</v>
      </c>
      <c r="AY181" s="134">
        <f t="shared" si="126"/>
        <v>0</v>
      </c>
      <c r="AZ181" s="134">
        <f t="shared" si="127"/>
        <v>69.277228307983293</v>
      </c>
      <c r="BA181" s="134">
        <f t="shared" si="128"/>
        <v>33.824237528568062</v>
      </c>
      <c r="BB181" s="2"/>
      <c r="BC181" s="134">
        <f t="shared" si="129"/>
        <v>21.08030546446885</v>
      </c>
      <c r="BD181" s="134">
        <f t="shared" si="130"/>
        <v>0</v>
      </c>
      <c r="BE181" s="134">
        <f t="shared" si="131"/>
        <v>0</v>
      </c>
      <c r="BF181" s="134">
        <f t="shared" si="132"/>
        <v>0</v>
      </c>
      <c r="BG181" s="134">
        <f t="shared" si="133"/>
        <v>0</v>
      </c>
      <c r="BH181" s="134">
        <f t="shared" si="134"/>
        <v>0</v>
      </c>
      <c r="BI181" s="134">
        <f t="shared" si="135"/>
        <v>0</v>
      </c>
      <c r="BJ181" s="134">
        <f t="shared" si="136"/>
        <v>3.8691872620436194</v>
      </c>
      <c r="BK181" s="134">
        <f t="shared" si="137"/>
        <v>0</v>
      </c>
      <c r="BL181" s="134">
        <f t="shared" si="138"/>
        <v>8.018068179317325</v>
      </c>
      <c r="BM181" s="134">
        <f t="shared" si="139"/>
        <v>0</v>
      </c>
      <c r="BN181" s="134">
        <f t="shared" si="140"/>
        <v>4.5532472105460071</v>
      </c>
      <c r="BO181" s="134">
        <f t="shared" si="141"/>
        <v>10.459451132287242</v>
      </c>
      <c r="BP181" s="134">
        <f t="shared" si="142"/>
        <v>10.226413433394221</v>
      </c>
      <c r="BQ181" s="134">
        <f t="shared" si="143"/>
        <v>0</v>
      </c>
      <c r="BR181" s="134">
        <f t="shared" si="144"/>
        <v>1.4282884746583331</v>
      </c>
      <c r="BS181" s="134">
        <f t="shared" si="145"/>
        <v>0</v>
      </c>
      <c r="BT181" s="134">
        <f t="shared" si="146"/>
        <v>0</v>
      </c>
      <c r="BU181" s="134">
        <f t="shared" si="147"/>
        <v>32.74550496269724</v>
      </c>
      <c r="BV181" s="134">
        <f t="shared" si="148"/>
        <v>114.96661458218711</v>
      </c>
      <c r="BW181" s="134">
        <f t="shared" si="149"/>
        <v>309.76834877528108</v>
      </c>
      <c r="BX181" s="134">
        <f t="shared" si="150"/>
        <v>0</v>
      </c>
      <c r="BY181" s="134">
        <f t="shared" si="151"/>
        <v>4.0728229054336582</v>
      </c>
      <c r="BZ181" s="134">
        <f t="shared" si="152"/>
        <v>1.9885340786549006</v>
      </c>
    </row>
    <row r="182" spans="1:78" x14ac:dyDescent="0.25">
      <c r="A182" s="18" t="s">
        <v>353</v>
      </c>
      <c r="B182" s="21" t="s">
        <v>354</v>
      </c>
      <c r="C182" s="22">
        <f t="shared" si="102"/>
        <v>56</v>
      </c>
      <c r="D182" s="159">
        <f t="shared" si="103"/>
        <v>432.15000000000003</v>
      </c>
      <c r="E182" s="162">
        <v>24676.830000000009</v>
      </c>
      <c r="F182" s="162">
        <v>0</v>
      </c>
      <c r="G182" s="162">
        <v>0</v>
      </c>
      <c r="H182" s="162">
        <v>7866.0699999999988</v>
      </c>
      <c r="I182" s="162">
        <v>0</v>
      </c>
      <c r="J182" s="162">
        <v>0</v>
      </c>
      <c r="K182" s="162">
        <v>0</v>
      </c>
      <c r="L182" s="162">
        <v>8085.76</v>
      </c>
      <c r="M182" s="162">
        <v>0</v>
      </c>
      <c r="N182" s="162">
        <v>6751.7800000000007</v>
      </c>
      <c r="O182" s="162">
        <v>0</v>
      </c>
      <c r="P182" s="162">
        <v>8089.3899999999921</v>
      </c>
      <c r="Q182" s="162">
        <v>11505.939999999999</v>
      </c>
      <c r="R182" s="162">
        <v>5169.24</v>
      </c>
      <c r="S182" s="162">
        <v>0</v>
      </c>
      <c r="T182" s="162">
        <v>1545.9599999999998</v>
      </c>
      <c r="U182" s="162">
        <v>0</v>
      </c>
      <c r="V182" s="162">
        <v>0</v>
      </c>
      <c r="W182" s="162">
        <v>18254.479999999996</v>
      </c>
      <c r="X182" s="162">
        <v>18286.18</v>
      </c>
      <c r="Y182" s="162">
        <v>219990.09000000005</v>
      </c>
      <c r="Z182" s="162">
        <v>0</v>
      </c>
      <c r="AA182" s="162">
        <v>1495.17</v>
      </c>
      <c r="AB182" s="162">
        <v>1014.0699999999999</v>
      </c>
      <c r="AC182" s="162">
        <f t="shared" si="104"/>
        <v>332730.96000000008</v>
      </c>
      <c r="AD182" s="200">
        <f t="shared" si="105"/>
        <v>440.65767857142873</v>
      </c>
      <c r="AE182" s="134">
        <f t="shared" si="106"/>
        <v>0</v>
      </c>
      <c r="AF182" s="134">
        <f t="shared" si="107"/>
        <v>0</v>
      </c>
      <c r="AG182" s="134">
        <f t="shared" si="108"/>
        <v>140.46553571428569</v>
      </c>
      <c r="AH182" s="134">
        <f t="shared" si="109"/>
        <v>0</v>
      </c>
      <c r="AI182" s="134">
        <f t="shared" si="110"/>
        <v>0</v>
      </c>
      <c r="AJ182" s="134">
        <f t="shared" si="111"/>
        <v>0</v>
      </c>
      <c r="AK182" s="134">
        <f t="shared" si="112"/>
        <v>144.38857142857142</v>
      </c>
      <c r="AL182" s="134">
        <f t="shared" si="113"/>
        <v>0</v>
      </c>
      <c r="AM182" s="134">
        <f t="shared" si="114"/>
        <v>120.56750000000001</v>
      </c>
      <c r="AN182" s="134">
        <f t="shared" si="115"/>
        <v>0</v>
      </c>
      <c r="AO182" s="134">
        <f t="shared" si="116"/>
        <v>144.45339285714272</v>
      </c>
      <c r="AP182" s="134">
        <f t="shared" si="117"/>
        <v>205.46321428571426</v>
      </c>
      <c r="AQ182" s="134">
        <f t="shared" si="118"/>
        <v>92.307857142857145</v>
      </c>
      <c r="AR182" s="134">
        <f t="shared" si="119"/>
        <v>0</v>
      </c>
      <c r="AS182" s="134">
        <f t="shared" si="120"/>
        <v>27.60642857142857</v>
      </c>
      <c r="AT182" s="134">
        <f t="shared" si="121"/>
        <v>0</v>
      </c>
      <c r="AU182" s="134">
        <f t="shared" si="122"/>
        <v>0</v>
      </c>
      <c r="AV182" s="134">
        <f t="shared" si="123"/>
        <v>325.97285714285709</v>
      </c>
      <c r="AW182" s="134">
        <f t="shared" si="124"/>
        <v>326.53892857142858</v>
      </c>
      <c r="AX182" s="134">
        <f t="shared" si="125"/>
        <v>3928.3944642857155</v>
      </c>
      <c r="AY182" s="134">
        <f t="shared" si="126"/>
        <v>0</v>
      </c>
      <c r="AZ182" s="134">
        <f t="shared" si="127"/>
        <v>26.699464285714289</v>
      </c>
      <c r="BA182" s="134">
        <f t="shared" si="128"/>
        <v>18.108392857142857</v>
      </c>
      <c r="BB182" s="2"/>
      <c r="BC182" s="134">
        <f t="shared" si="129"/>
        <v>57.102464422075684</v>
      </c>
      <c r="BD182" s="134">
        <f t="shared" si="130"/>
        <v>0</v>
      </c>
      <c r="BE182" s="134">
        <f t="shared" si="131"/>
        <v>0</v>
      </c>
      <c r="BF182" s="134">
        <f t="shared" si="132"/>
        <v>18.202175170658332</v>
      </c>
      <c r="BG182" s="134">
        <f t="shared" si="133"/>
        <v>0</v>
      </c>
      <c r="BH182" s="134">
        <f t="shared" si="134"/>
        <v>0</v>
      </c>
      <c r="BI182" s="134">
        <f t="shared" si="135"/>
        <v>0</v>
      </c>
      <c r="BJ182" s="134">
        <f t="shared" si="136"/>
        <v>18.710540321647574</v>
      </c>
      <c r="BK182" s="134">
        <f t="shared" si="137"/>
        <v>0</v>
      </c>
      <c r="BL182" s="134">
        <f t="shared" si="138"/>
        <v>15.623695476107834</v>
      </c>
      <c r="BM182" s="134">
        <f t="shared" si="139"/>
        <v>0</v>
      </c>
      <c r="BN182" s="134">
        <f t="shared" si="140"/>
        <v>18.718940182806875</v>
      </c>
      <c r="BO182" s="134">
        <f t="shared" si="141"/>
        <v>26.624875621890542</v>
      </c>
      <c r="BP182" s="134">
        <f t="shared" si="142"/>
        <v>11.961679972231863</v>
      </c>
      <c r="BQ182" s="134">
        <f t="shared" si="143"/>
        <v>0</v>
      </c>
      <c r="BR182" s="134">
        <f t="shared" si="144"/>
        <v>3.577368969107948</v>
      </c>
      <c r="BS182" s="134">
        <f t="shared" si="145"/>
        <v>0</v>
      </c>
      <c r="BT182" s="134">
        <f t="shared" si="146"/>
        <v>0</v>
      </c>
      <c r="BU182" s="134">
        <f t="shared" si="147"/>
        <v>42.241073701261122</v>
      </c>
      <c r="BV182" s="134">
        <f t="shared" si="148"/>
        <v>42.314427860696512</v>
      </c>
      <c r="BW182" s="134">
        <f t="shared" si="149"/>
        <v>509.05956265185711</v>
      </c>
      <c r="BX182" s="134">
        <f t="shared" si="150"/>
        <v>0</v>
      </c>
      <c r="BY182" s="134">
        <f t="shared" si="151"/>
        <v>3.4598403332176328</v>
      </c>
      <c r="BZ182" s="134">
        <f t="shared" si="152"/>
        <v>2.3465694781904429</v>
      </c>
    </row>
    <row r="183" spans="1:78" x14ac:dyDescent="0.25">
      <c r="A183" s="18" t="s">
        <v>355</v>
      </c>
      <c r="B183" s="21" t="s">
        <v>356</v>
      </c>
      <c r="C183" s="22">
        <f t="shared" si="102"/>
        <v>92</v>
      </c>
      <c r="D183" s="159">
        <f t="shared" si="103"/>
        <v>365.40000000000003</v>
      </c>
      <c r="E183" s="162">
        <v>11891.150000000001</v>
      </c>
      <c r="F183" s="162">
        <v>0</v>
      </c>
      <c r="G183" s="162">
        <v>0</v>
      </c>
      <c r="H183" s="162">
        <v>0</v>
      </c>
      <c r="I183" s="162">
        <v>0</v>
      </c>
      <c r="J183" s="162">
        <v>0</v>
      </c>
      <c r="K183" s="162">
        <v>0</v>
      </c>
      <c r="L183" s="162">
        <v>6559.4899999999989</v>
      </c>
      <c r="M183" s="162">
        <v>0</v>
      </c>
      <c r="N183" s="162">
        <v>3783.89</v>
      </c>
      <c r="O183" s="162">
        <v>0</v>
      </c>
      <c r="P183" s="162">
        <v>18381.29</v>
      </c>
      <c r="Q183" s="162">
        <v>17596.519999999997</v>
      </c>
      <c r="R183" s="162">
        <v>19213.27</v>
      </c>
      <c r="S183" s="162">
        <v>0</v>
      </c>
      <c r="T183" s="162">
        <v>2557.12</v>
      </c>
      <c r="U183" s="162">
        <v>0</v>
      </c>
      <c r="V183" s="162">
        <v>0</v>
      </c>
      <c r="W183" s="162">
        <v>5654.86</v>
      </c>
      <c r="X183" s="162">
        <v>140941.70000000001</v>
      </c>
      <c r="Y183" s="162">
        <v>196080.43000000002</v>
      </c>
      <c r="Z183" s="162">
        <v>0</v>
      </c>
      <c r="AA183" s="162">
        <v>2066</v>
      </c>
      <c r="AB183" s="162">
        <v>1164.1499999999999</v>
      </c>
      <c r="AC183" s="162">
        <f t="shared" si="104"/>
        <v>425889.87000000005</v>
      </c>
      <c r="AD183" s="200">
        <f t="shared" si="105"/>
        <v>129.25163043478261</v>
      </c>
      <c r="AE183" s="134">
        <f t="shared" si="106"/>
        <v>0</v>
      </c>
      <c r="AF183" s="134">
        <f t="shared" si="107"/>
        <v>0</v>
      </c>
      <c r="AG183" s="134">
        <f t="shared" si="108"/>
        <v>0</v>
      </c>
      <c r="AH183" s="134">
        <f t="shared" si="109"/>
        <v>0</v>
      </c>
      <c r="AI183" s="134">
        <f t="shared" si="110"/>
        <v>0</v>
      </c>
      <c r="AJ183" s="134">
        <f t="shared" si="111"/>
        <v>0</v>
      </c>
      <c r="AK183" s="134">
        <f t="shared" si="112"/>
        <v>71.298804347826078</v>
      </c>
      <c r="AL183" s="134">
        <f t="shared" si="113"/>
        <v>0</v>
      </c>
      <c r="AM183" s="134">
        <f t="shared" si="114"/>
        <v>41.129239130434783</v>
      </c>
      <c r="AN183" s="134">
        <f t="shared" si="115"/>
        <v>0</v>
      </c>
      <c r="AO183" s="134">
        <f t="shared" si="116"/>
        <v>199.79663043478263</v>
      </c>
      <c r="AP183" s="134">
        <f t="shared" si="117"/>
        <v>191.26652173913041</v>
      </c>
      <c r="AQ183" s="134">
        <f t="shared" si="118"/>
        <v>208.83989130434784</v>
      </c>
      <c r="AR183" s="134">
        <f t="shared" si="119"/>
        <v>0</v>
      </c>
      <c r="AS183" s="134">
        <f t="shared" si="120"/>
        <v>27.794782608695652</v>
      </c>
      <c r="AT183" s="134">
        <f t="shared" si="121"/>
        <v>0</v>
      </c>
      <c r="AU183" s="134">
        <f t="shared" si="122"/>
        <v>0</v>
      </c>
      <c r="AV183" s="134">
        <f t="shared" si="123"/>
        <v>61.465869565217389</v>
      </c>
      <c r="AW183" s="134">
        <f t="shared" si="124"/>
        <v>1531.9750000000001</v>
      </c>
      <c r="AX183" s="134">
        <f t="shared" si="125"/>
        <v>2131.3090217391305</v>
      </c>
      <c r="AY183" s="134">
        <f t="shared" si="126"/>
        <v>0</v>
      </c>
      <c r="AZ183" s="134">
        <f t="shared" si="127"/>
        <v>22.456521739130434</v>
      </c>
      <c r="BA183" s="134">
        <f t="shared" si="128"/>
        <v>12.653804347826085</v>
      </c>
      <c r="BB183" s="2"/>
      <c r="BC183" s="134">
        <f t="shared" si="129"/>
        <v>32.542829775588395</v>
      </c>
      <c r="BD183" s="134">
        <f t="shared" si="130"/>
        <v>0</v>
      </c>
      <c r="BE183" s="134">
        <f t="shared" si="131"/>
        <v>0</v>
      </c>
      <c r="BF183" s="134">
        <f t="shared" si="132"/>
        <v>0</v>
      </c>
      <c r="BG183" s="134">
        <f t="shared" si="133"/>
        <v>0</v>
      </c>
      <c r="BH183" s="134">
        <f t="shared" si="134"/>
        <v>0</v>
      </c>
      <c r="BI183" s="134">
        <f t="shared" si="135"/>
        <v>0</v>
      </c>
      <c r="BJ183" s="134">
        <f t="shared" si="136"/>
        <v>17.951532567049803</v>
      </c>
      <c r="BK183" s="134">
        <f t="shared" si="137"/>
        <v>0</v>
      </c>
      <c r="BL183" s="134">
        <f t="shared" si="138"/>
        <v>10.355473453749315</v>
      </c>
      <c r="BM183" s="134">
        <f t="shared" si="139"/>
        <v>0</v>
      </c>
      <c r="BN183" s="134">
        <f t="shared" si="140"/>
        <v>50.304570333880676</v>
      </c>
      <c r="BO183" s="134">
        <f t="shared" si="141"/>
        <v>48.156869184455381</v>
      </c>
      <c r="BP183" s="134">
        <f t="shared" si="142"/>
        <v>52.581472359058566</v>
      </c>
      <c r="BQ183" s="134">
        <f t="shared" si="143"/>
        <v>0</v>
      </c>
      <c r="BR183" s="134">
        <f t="shared" si="144"/>
        <v>6.9981390257252318</v>
      </c>
      <c r="BS183" s="134">
        <f t="shared" si="145"/>
        <v>0</v>
      </c>
      <c r="BT183" s="134">
        <f t="shared" si="146"/>
        <v>0</v>
      </c>
      <c r="BU183" s="134">
        <f t="shared" si="147"/>
        <v>15.475807334428021</v>
      </c>
      <c r="BV183" s="134">
        <f t="shared" si="148"/>
        <v>385.71893814997264</v>
      </c>
      <c r="BW183" s="134">
        <f t="shared" si="149"/>
        <v>536.61858237547892</v>
      </c>
      <c r="BX183" s="134">
        <f t="shared" si="150"/>
        <v>0</v>
      </c>
      <c r="BY183" s="134">
        <f t="shared" si="151"/>
        <v>5.6540777230432395</v>
      </c>
      <c r="BZ183" s="134">
        <f t="shared" si="152"/>
        <v>3.1859605911330044</v>
      </c>
    </row>
    <row r="184" spans="1:78" x14ac:dyDescent="0.25">
      <c r="A184" s="18" t="s">
        <v>357</v>
      </c>
      <c r="B184" s="21" t="s">
        <v>358</v>
      </c>
      <c r="C184" s="22">
        <f t="shared" si="102"/>
        <v>144</v>
      </c>
      <c r="D184" s="159">
        <f t="shared" si="103"/>
        <v>748.73</v>
      </c>
      <c r="E184" s="162">
        <v>35376.200000000004</v>
      </c>
      <c r="F184" s="162">
        <v>21944.480000000003</v>
      </c>
      <c r="G184" s="162">
        <v>0</v>
      </c>
      <c r="H184" s="162">
        <v>22840.12</v>
      </c>
      <c r="I184" s="162">
        <v>503.25000000000006</v>
      </c>
      <c r="J184" s="162">
        <v>7473.56</v>
      </c>
      <c r="K184" s="162">
        <v>0</v>
      </c>
      <c r="L184" s="162">
        <v>22069.760000000002</v>
      </c>
      <c r="M184" s="162">
        <v>0</v>
      </c>
      <c r="N184" s="162">
        <v>6665.2799999999988</v>
      </c>
      <c r="O184" s="162">
        <v>0</v>
      </c>
      <c r="P184" s="162">
        <v>14639.190000000004</v>
      </c>
      <c r="Q184" s="162">
        <v>15820.6</v>
      </c>
      <c r="R184" s="162">
        <v>5060.3</v>
      </c>
      <c r="S184" s="162">
        <v>0</v>
      </c>
      <c r="T184" s="162">
        <v>3738.4</v>
      </c>
      <c r="U184" s="162">
        <v>0</v>
      </c>
      <c r="V184" s="162">
        <v>0</v>
      </c>
      <c r="W184" s="162">
        <v>39991.029999999992</v>
      </c>
      <c r="X184" s="162">
        <v>54307.4</v>
      </c>
      <c r="Y184" s="162">
        <v>431903.98999999993</v>
      </c>
      <c r="Z184" s="162">
        <v>0</v>
      </c>
      <c r="AA184" s="162">
        <v>6158.2</v>
      </c>
      <c r="AB184" s="162">
        <v>4130.8</v>
      </c>
      <c r="AC184" s="162">
        <f t="shared" si="104"/>
        <v>692622.55999999994</v>
      </c>
      <c r="AD184" s="200">
        <f t="shared" si="105"/>
        <v>245.66805555555558</v>
      </c>
      <c r="AE184" s="134">
        <f t="shared" si="106"/>
        <v>152.39222222222224</v>
      </c>
      <c r="AF184" s="134">
        <f t="shared" si="107"/>
        <v>0</v>
      </c>
      <c r="AG184" s="134">
        <f t="shared" si="108"/>
        <v>158.61194444444445</v>
      </c>
      <c r="AH184" s="134">
        <f t="shared" si="109"/>
        <v>3.494791666666667</v>
      </c>
      <c r="AI184" s="134">
        <f t="shared" si="110"/>
        <v>51.899722222222223</v>
      </c>
      <c r="AJ184" s="134">
        <f t="shared" si="111"/>
        <v>0</v>
      </c>
      <c r="AK184" s="134">
        <f t="shared" si="112"/>
        <v>153.26222222222225</v>
      </c>
      <c r="AL184" s="134">
        <f t="shared" si="113"/>
        <v>0</v>
      </c>
      <c r="AM184" s="134">
        <f t="shared" si="114"/>
        <v>46.286666666666662</v>
      </c>
      <c r="AN184" s="134">
        <f t="shared" si="115"/>
        <v>0</v>
      </c>
      <c r="AO184" s="134">
        <f t="shared" si="116"/>
        <v>101.66104166666669</v>
      </c>
      <c r="AP184" s="134">
        <f t="shared" si="117"/>
        <v>109.86527777777778</v>
      </c>
      <c r="AQ184" s="134">
        <f t="shared" si="118"/>
        <v>35.140972222222224</v>
      </c>
      <c r="AR184" s="134">
        <f t="shared" si="119"/>
        <v>0</v>
      </c>
      <c r="AS184" s="134">
        <f t="shared" si="120"/>
        <v>25.961111111111112</v>
      </c>
      <c r="AT184" s="134">
        <f t="shared" si="121"/>
        <v>0</v>
      </c>
      <c r="AU184" s="134">
        <f t="shared" si="122"/>
        <v>0</v>
      </c>
      <c r="AV184" s="134">
        <f t="shared" si="123"/>
        <v>277.71548611111103</v>
      </c>
      <c r="AW184" s="134">
        <f t="shared" si="124"/>
        <v>377.13472222222225</v>
      </c>
      <c r="AX184" s="134">
        <f t="shared" si="125"/>
        <v>2999.3332638888883</v>
      </c>
      <c r="AY184" s="134">
        <f t="shared" si="126"/>
        <v>0</v>
      </c>
      <c r="AZ184" s="134">
        <f t="shared" si="127"/>
        <v>42.765277777777776</v>
      </c>
      <c r="BA184" s="134">
        <f t="shared" si="128"/>
        <v>28.686111111111114</v>
      </c>
      <c r="BB184" s="2"/>
      <c r="BC184" s="134">
        <f t="shared" si="129"/>
        <v>47.248273743539066</v>
      </c>
      <c r="BD184" s="134">
        <f t="shared" si="130"/>
        <v>29.308936465748673</v>
      </c>
      <c r="BE184" s="134">
        <f t="shared" si="131"/>
        <v>0</v>
      </c>
      <c r="BF184" s="134">
        <f t="shared" si="132"/>
        <v>30.505148718496653</v>
      </c>
      <c r="BG184" s="134">
        <f t="shared" si="133"/>
        <v>0.67213815394067289</v>
      </c>
      <c r="BH184" s="134">
        <f t="shared" si="134"/>
        <v>9.9816489255138698</v>
      </c>
      <c r="BI184" s="134">
        <f t="shared" si="135"/>
        <v>0</v>
      </c>
      <c r="BJ184" s="134">
        <f t="shared" si="136"/>
        <v>29.476259799927881</v>
      </c>
      <c r="BK184" s="134">
        <f t="shared" si="137"/>
        <v>0</v>
      </c>
      <c r="BL184" s="134">
        <f t="shared" si="138"/>
        <v>8.902114246791232</v>
      </c>
      <c r="BM184" s="134">
        <f t="shared" si="139"/>
        <v>0</v>
      </c>
      <c r="BN184" s="134">
        <f t="shared" si="140"/>
        <v>19.55202810091756</v>
      </c>
      <c r="BO184" s="134">
        <f t="shared" si="141"/>
        <v>21.129913319888345</v>
      </c>
      <c r="BP184" s="134">
        <f t="shared" si="142"/>
        <v>6.7585110787600335</v>
      </c>
      <c r="BQ184" s="134">
        <f t="shared" si="143"/>
        <v>0</v>
      </c>
      <c r="BR184" s="134">
        <f t="shared" si="144"/>
        <v>4.9929881265609763</v>
      </c>
      <c r="BS184" s="134">
        <f t="shared" si="145"/>
        <v>0</v>
      </c>
      <c r="BT184" s="134">
        <f t="shared" si="146"/>
        <v>0</v>
      </c>
      <c r="BU184" s="134">
        <f t="shared" si="147"/>
        <v>53.411817344035889</v>
      </c>
      <c r="BV184" s="134">
        <f t="shared" si="148"/>
        <v>72.532688686175263</v>
      </c>
      <c r="BW184" s="134">
        <f t="shared" si="149"/>
        <v>576.84878394080636</v>
      </c>
      <c r="BX184" s="134">
        <f t="shared" si="150"/>
        <v>0</v>
      </c>
      <c r="BY184" s="134">
        <f t="shared" si="151"/>
        <v>8.2248607642274241</v>
      </c>
      <c r="BZ184" s="134">
        <f t="shared" si="152"/>
        <v>5.5170755813176982</v>
      </c>
    </row>
    <row r="185" spans="1:78" x14ac:dyDescent="0.25">
      <c r="A185" s="18" t="s">
        <v>359</v>
      </c>
      <c r="B185" s="21" t="s">
        <v>360</v>
      </c>
      <c r="C185" s="22">
        <f t="shared" si="102"/>
        <v>16</v>
      </c>
      <c r="D185" s="159">
        <f t="shared" si="103"/>
        <v>232.86</v>
      </c>
      <c r="E185" s="162">
        <v>14705.02</v>
      </c>
      <c r="F185" s="162">
        <v>0</v>
      </c>
      <c r="G185" s="162">
        <v>0</v>
      </c>
      <c r="H185" s="162">
        <v>-4608.3200000000006</v>
      </c>
      <c r="I185" s="162">
        <v>0</v>
      </c>
      <c r="J185" s="162">
        <v>500</v>
      </c>
      <c r="K185" s="162">
        <v>0</v>
      </c>
      <c r="L185" s="162">
        <v>2404.7700000000004</v>
      </c>
      <c r="M185" s="162">
        <v>0</v>
      </c>
      <c r="N185" s="162">
        <v>0</v>
      </c>
      <c r="O185" s="162">
        <v>0</v>
      </c>
      <c r="P185" s="162">
        <v>1861.3900000000003</v>
      </c>
      <c r="Q185" s="162">
        <v>2500</v>
      </c>
      <c r="R185" s="162">
        <v>3976.5599999999995</v>
      </c>
      <c r="S185" s="162">
        <v>3397.5899999999997</v>
      </c>
      <c r="T185" s="162">
        <v>1909.39</v>
      </c>
      <c r="U185" s="162">
        <v>0</v>
      </c>
      <c r="V185" s="162">
        <v>0</v>
      </c>
      <c r="W185" s="162">
        <v>5851.1900000000005</v>
      </c>
      <c r="X185" s="162">
        <v>28647.359999999997</v>
      </c>
      <c r="Y185" s="162">
        <v>74893.09</v>
      </c>
      <c r="Z185" s="162">
        <v>0</v>
      </c>
      <c r="AA185" s="162">
        <v>3683.5</v>
      </c>
      <c r="AB185" s="162">
        <v>369.42999999999995</v>
      </c>
      <c r="AC185" s="162">
        <f t="shared" si="104"/>
        <v>140090.96999999997</v>
      </c>
      <c r="AD185" s="200">
        <f t="shared" si="105"/>
        <v>919.06375000000003</v>
      </c>
      <c r="AE185" s="134">
        <f t="shared" si="106"/>
        <v>0</v>
      </c>
      <c r="AF185" s="134">
        <f t="shared" si="107"/>
        <v>0</v>
      </c>
      <c r="AG185" s="134">
        <f t="shared" si="108"/>
        <v>-288.02000000000004</v>
      </c>
      <c r="AH185" s="134">
        <f t="shared" si="109"/>
        <v>0</v>
      </c>
      <c r="AI185" s="134">
        <f t="shared" si="110"/>
        <v>31.25</v>
      </c>
      <c r="AJ185" s="134">
        <f t="shared" si="111"/>
        <v>0</v>
      </c>
      <c r="AK185" s="134">
        <f t="shared" si="112"/>
        <v>150.29812500000003</v>
      </c>
      <c r="AL185" s="134">
        <f t="shared" si="113"/>
        <v>0</v>
      </c>
      <c r="AM185" s="134">
        <f t="shared" si="114"/>
        <v>0</v>
      </c>
      <c r="AN185" s="134">
        <f t="shared" si="115"/>
        <v>0</v>
      </c>
      <c r="AO185" s="134">
        <f t="shared" si="116"/>
        <v>116.33687500000002</v>
      </c>
      <c r="AP185" s="134">
        <f t="shared" si="117"/>
        <v>156.25</v>
      </c>
      <c r="AQ185" s="134">
        <f t="shared" si="118"/>
        <v>248.53499999999997</v>
      </c>
      <c r="AR185" s="134">
        <f t="shared" si="119"/>
        <v>212.34937499999998</v>
      </c>
      <c r="AS185" s="134">
        <f t="shared" si="120"/>
        <v>119.33687500000001</v>
      </c>
      <c r="AT185" s="134">
        <f t="shared" si="121"/>
        <v>0</v>
      </c>
      <c r="AU185" s="134">
        <f t="shared" si="122"/>
        <v>0</v>
      </c>
      <c r="AV185" s="134">
        <f t="shared" si="123"/>
        <v>365.69937500000003</v>
      </c>
      <c r="AW185" s="134">
        <f t="shared" si="124"/>
        <v>1790.4599999999998</v>
      </c>
      <c r="AX185" s="134">
        <f t="shared" si="125"/>
        <v>4680.8181249999998</v>
      </c>
      <c r="AY185" s="134">
        <f t="shared" si="126"/>
        <v>0</v>
      </c>
      <c r="AZ185" s="134">
        <f t="shared" si="127"/>
        <v>230.21875</v>
      </c>
      <c r="BA185" s="134">
        <f t="shared" si="128"/>
        <v>23.089374999999997</v>
      </c>
      <c r="BB185" s="2"/>
      <c r="BC185" s="134">
        <f t="shared" si="129"/>
        <v>63.149617796100657</v>
      </c>
      <c r="BD185" s="134">
        <f t="shared" si="130"/>
        <v>0</v>
      </c>
      <c r="BE185" s="134">
        <f t="shared" si="131"/>
        <v>0</v>
      </c>
      <c r="BF185" s="134">
        <f t="shared" si="132"/>
        <v>-19.790088465172207</v>
      </c>
      <c r="BG185" s="134">
        <f t="shared" si="133"/>
        <v>0</v>
      </c>
      <c r="BH185" s="134">
        <f t="shared" si="134"/>
        <v>2.1472129176329124</v>
      </c>
      <c r="BI185" s="134">
        <f t="shared" si="135"/>
        <v>0</v>
      </c>
      <c r="BJ185" s="134">
        <f t="shared" si="136"/>
        <v>10.327106415872199</v>
      </c>
      <c r="BK185" s="134">
        <f t="shared" si="137"/>
        <v>0</v>
      </c>
      <c r="BL185" s="134">
        <f t="shared" si="138"/>
        <v>0</v>
      </c>
      <c r="BM185" s="134">
        <f t="shared" si="139"/>
        <v>0</v>
      </c>
      <c r="BN185" s="134">
        <f t="shared" si="140"/>
        <v>7.9936013055054547</v>
      </c>
      <c r="BO185" s="134">
        <f t="shared" si="141"/>
        <v>10.736064588164561</v>
      </c>
      <c r="BP185" s="134">
        <f t="shared" si="142"/>
        <v>17.077041999484667</v>
      </c>
      <c r="BQ185" s="134">
        <f t="shared" si="143"/>
        <v>14.590698273640813</v>
      </c>
      <c r="BR185" s="134">
        <f t="shared" si="144"/>
        <v>8.1997337455982127</v>
      </c>
      <c r="BS185" s="134">
        <f t="shared" si="145"/>
        <v>0</v>
      </c>
      <c r="BT185" s="134">
        <f t="shared" si="146"/>
        <v>0</v>
      </c>
      <c r="BU185" s="134">
        <f t="shared" si="147"/>
        <v>25.127501503049043</v>
      </c>
      <c r="BV185" s="134">
        <f t="shared" si="148"/>
        <v>123.02396289616077</v>
      </c>
      <c r="BW185" s="134">
        <f t="shared" si="149"/>
        <v>321.62282057888859</v>
      </c>
      <c r="BX185" s="134">
        <f t="shared" si="150"/>
        <v>0</v>
      </c>
      <c r="BY185" s="134">
        <f t="shared" si="151"/>
        <v>15.818517564201665</v>
      </c>
      <c r="BZ185" s="134">
        <f t="shared" si="152"/>
        <v>1.5864897363222534</v>
      </c>
    </row>
    <row r="186" spans="1:78" x14ac:dyDescent="0.25">
      <c r="A186" s="18" t="s">
        <v>363</v>
      </c>
      <c r="B186" s="21" t="s">
        <v>364</v>
      </c>
      <c r="C186" s="22">
        <f t="shared" si="102"/>
        <v>26</v>
      </c>
      <c r="D186" s="159">
        <f t="shared" si="103"/>
        <v>246.04</v>
      </c>
      <c r="E186" s="162">
        <v>17725.29</v>
      </c>
      <c r="F186" s="162">
        <v>0</v>
      </c>
      <c r="G186" s="162">
        <v>0</v>
      </c>
      <c r="H186" s="162">
        <v>0</v>
      </c>
      <c r="I186" s="162">
        <v>0</v>
      </c>
      <c r="J186" s="162">
        <v>0</v>
      </c>
      <c r="K186" s="162">
        <v>0</v>
      </c>
      <c r="L186" s="162">
        <v>2089.0299999999997</v>
      </c>
      <c r="M186" s="162">
        <v>0</v>
      </c>
      <c r="N186" s="162">
        <v>3539.5099999999993</v>
      </c>
      <c r="O186" s="162">
        <v>0</v>
      </c>
      <c r="P186" s="162">
        <v>6327.6599999999989</v>
      </c>
      <c r="Q186" s="162">
        <v>10133.549999999999</v>
      </c>
      <c r="R186" s="162">
        <v>6303.4400000000014</v>
      </c>
      <c r="S186" s="162">
        <v>0</v>
      </c>
      <c r="T186" s="162">
        <v>1590.48</v>
      </c>
      <c r="U186" s="162">
        <v>0</v>
      </c>
      <c r="V186" s="162">
        <v>0</v>
      </c>
      <c r="W186" s="162">
        <v>9757.98</v>
      </c>
      <c r="X186" s="162">
        <v>85551.049999999974</v>
      </c>
      <c r="Y186" s="162">
        <v>140273.03000000006</v>
      </c>
      <c r="Z186" s="162">
        <v>0</v>
      </c>
      <c r="AA186" s="162">
        <v>2622</v>
      </c>
      <c r="AB186" s="162">
        <v>1711.45</v>
      </c>
      <c r="AC186" s="162">
        <f t="shared" si="104"/>
        <v>287624.47000000003</v>
      </c>
      <c r="AD186" s="200">
        <f t="shared" si="105"/>
        <v>681.74192307692306</v>
      </c>
      <c r="AE186" s="134">
        <f t="shared" si="106"/>
        <v>0</v>
      </c>
      <c r="AF186" s="134">
        <f t="shared" si="107"/>
        <v>0</v>
      </c>
      <c r="AG186" s="134">
        <f t="shared" si="108"/>
        <v>0</v>
      </c>
      <c r="AH186" s="134">
        <f t="shared" si="109"/>
        <v>0</v>
      </c>
      <c r="AI186" s="134">
        <f t="shared" si="110"/>
        <v>0</v>
      </c>
      <c r="AJ186" s="134">
        <f t="shared" si="111"/>
        <v>0</v>
      </c>
      <c r="AK186" s="134">
        <f t="shared" si="112"/>
        <v>80.34730769230768</v>
      </c>
      <c r="AL186" s="134">
        <f t="shared" si="113"/>
        <v>0</v>
      </c>
      <c r="AM186" s="134">
        <f t="shared" si="114"/>
        <v>136.13499999999996</v>
      </c>
      <c r="AN186" s="134">
        <f t="shared" si="115"/>
        <v>0</v>
      </c>
      <c r="AO186" s="134">
        <f t="shared" si="116"/>
        <v>243.37153846153842</v>
      </c>
      <c r="AP186" s="134">
        <f t="shared" si="117"/>
        <v>389.75192307692305</v>
      </c>
      <c r="AQ186" s="134">
        <f t="shared" si="118"/>
        <v>242.44000000000005</v>
      </c>
      <c r="AR186" s="134">
        <f t="shared" si="119"/>
        <v>0</v>
      </c>
      <c r="AS186" s="134">
        <f t="shared" si="120"/>
        <v>61.17230769230769</v>
      </c>
      <c r="AT186" s="134">
        <f t="shared" si="121"/>
        <v>0</v>
      </c>
      <c r="AU186" s="134">
        <f t="shared" si="122"/>
        <v>0</v>
      </c>
      <c r="AV186" s="134">
        <f t="shared" si="123"/>
        <v>375.30692307692306</v>
      </c>
      <c r="AW186" s="134">
        <f t="shared" si="124"/>
        <v>3290.4249999999988</v>
      </c>
      <c r="AX186" s="134">
        <f t="shared" si="125"/>
        <v>5395.1165384615406</v>
      </c>
      <c r="AY186" s="134">
        <f t="shared" si="126"/>
        <v>0</v>
      </c>
      <c r="AZ186" s="134">
        <f t="shared" si="127"/>
        <v>100.84615384615384</v>
      </c>
      <c r="BA186" s="134">
        <f t="shared" si="128"/>
        <v>65.825000000000003</v>
      </c>
      <c r="BB186" s="2"/>
      <c r="BC186" s="134">
        <f t="shared" si="129"/>
        <v>72.042310193464488</v>
      </c>
      <c r="BD186" s="134">
        <f t="shared" si="130"/>
        <v>0</v>
      </c>
      <c r="BE186" s="134">
        <f t="shared" si="131"/>
        <v>0</v>
      </c>
      <c r="BF186" s="134">
        <f t="shared" si="132"/>
        <v>0</v>
      </c>
      <c r="BG186" s="134">
        <f t="shared" si="133"/>
        <v>0</v>
      </c>
      <c r="BH186" s="134">
        <f t="shared" si="134"/>
        <v>0</v>
      </c>
      <c r="BI186" s="134">
        <f t="shared" si="135"/>
        <v>0</v>
      </c>
      <c r="BJ186" s="134">
        <f t="shared" si="136"/>
        <v>8.4906112827182572</v>
      </c>
      <c r="BK186" s="134">
        <f t="shared" si="137"/>
        <v>0</v>
      </c>
      <c r="BL186" s="134">
        <f t="shared" si="138"/>
        <v>14.385912859697608</v>
      </c>
      <c r="BM186" s="134">
        <f t="shared" si="139"/>
        <v>0</v>
      </c>
      <c r="BN186" s="134">
        <f t="shared" si="140"/>
        <v>25.718013331165661</v>
      </c>
      <c r="BO186" s="134">
        <f t="shared" si="141"/>
        <v>41.186595675499916</v>
      </c>
      <c r="BP186" s="134">
        <f t="shared" si="142"/>
        <v>25.619574052999518</v>
      </c>
      <c r="BQ186" s="134">
        <f t="shared" si="143"/>
        <v>0</v>
      </c>
      <c r="BR186" s="134">
        <f t="shared" si="144"/>
        <v>6.4643147455698262</v>
      </c>
      <c r="BS186" s="134">
        <f t="shared" si="145"/>
        <v>0</v>
      </c>
      <c r="BT186" s="134">
        <f t="shared" si="146"/>
        <v>0</v>
      </c>
      <c r="BU186" s="134">
        <f t="shared" si="147"/>
        <v>39.660136563160464</v>
      </c>
      <c r="BV186" s="134">
        <f t="shared" si="148"/>
        <v>347.71195740529987</v>
      </c>
      <c r="BW186" s="134">
        <f t="shared" si="149"/>
        <v>570.12286620061809</v>
      </c>
      <c r="BX186" s="134">
        <f t="shared" si="150"/>
        <v>0</v>
      </c>
      <c r="BY186" s="134">
        <f t="shared" si="151"/>
        <v>10.656803771744432</v>
      </c>
      <c r="BZ186" s="134">
        <f t="shared" si="152"/>
        <v>6.9559827670297514</v>
      </c>
    </row>
    <row r="187" spans="1:78" x14ac:dyDescent="0.25">
      <c r="A187" s="18" t="s">
        <v>365</v>
      </c>
      <c r="B187" s="21" t="s">
        <v>366</v>
      </c>
      <c r="C187" s="22">
        <f t="shared" si="102"/>
        <v>72</v>
      </c>
      <c r="D187" s="159">
        <f t="shared" si="103"/>
        <v>420.53000000000003</v>
      </c>
      <c r="E187" s="162">
        <v>25551.139999999996</v>
      </c>
      <c r="F187" s="162">
        <v>0</v>
      </c>
      <c r="G187" s="162">
        <v>0</v>
      </c>
      <c r="H187" s="162">
        <v>17898.11</v>
      </c>
      <c r="I187" s="162">
        <v>0</v>
      </c>
      <c r="J187" s="162">
        <v>0</v>
      </c>
      <c r="K187" s="162">
        <v>0</v>
      </c>
      <c r="L187" s="162">
        <v>5861.17</v>
      </c>
      <c r="M187" s="162">
        <v>6154.4199999999992</v>
      </c>
      <c r="N187" s="162">
        <v>4831.21</v>
      </c>
      <c r="O187" s="162">
        <v>0</v>
      </c>
      <c r="P187" s="162">
        <v>4558.03</v>
      </c>
      <c r="Q187" s="162">
        <v>5498.5</v>
      </c>
      <c r="R187" s="162">
        <v>9904.77</v>
      </c>
      <c r="S187" s="162">
        <v>0</v>
      </c>
      <c r="T187" s="162">
        <v>1083.1000000000001</v>
      </c>
      <c r="U187" s="162">
        <v>0</v>
      </c>
      <c r="V187" s="162">
        <v>0</v>
      </c>
      <c r="W187" s="162">
        <v>14409.599999999995</v>
      </c>
      <c r="X187" s="162">
        <v>63841.059999999976</v>
      </c>
      <c r="Y187" s="162">
        <v>238023.93999999997</v>
      </c>
      <c r="Z187" s="162">
        <v>0</v>
      </c>
      <c r="AA187" s="162">
        <v>3921</v>
      </c>
      <c r="AB187" s="162">
        <v>1449.3000000000002</v>
      </c>
      <c r="AC187" s="162">
        <f t="shared" si="104"/>
        <v>402985.34999999992</v>
      </c>
      <c r="AD187" s="200">
        <f t="shared" si="105"/>
        <v>354.8769444444444</v>
      </c>
      <c r="AE187" s="134">
        <f t="shared" si="106"/>
        <v>0</v>
      </c>
      <c r="AF187" s="134">
        <f t="shared" si="107"/>
        <v>0</v>
      </c>
      <c r="AG187" s="134">
        <f t="shared" si="108"/>
        <v>248.58486111111111</v>
      </c>
      <c r="AH187" s="134">
        <f t="shared" si="109"/>
        <v>0</v>
      </c>
      <c r="AI187" s="134">
        <f t="shared" si="110"/>
        <v>0</v>
      </c>
      <c r="AJ187" s="134">
        <f t="shared" si="111"/>
        <v>0</v>
      </c>
      <c r="AK187" s="134">
        <f t="shared" si="112"/>
        <v>81.405138888888885</v>
      </c>
      <c r="AL187" s="134">
        <f t="shared" si="113"/>
        <v>85.478055555555542</v>
      </c>
      <c r="AM187" s="134">
        <f t="shared" si="114"/>
        <v>67.100138888888893</v>
      </c>
      <c r="AN187" s="134">
        <f t="shared" si="115"/>
        <v>0</v>
      </c>
      <c r="AO187" s="134">
        <f t="shared" si="116"/>
        <v>63.305972222222216</v>
      </c>
      <c r="AP187" s="134">
        <f t="shared" si="117"/>
        <v>76.368055555555557</v>
      </c>
      <c r="AQ187" s="134">
        <f t="shared" si="118"/>
        <v>137.56625</v>
      </c>
      <c r="AR187" s="134">
        <f t="shared" si="119"/>
        <v>0</v>
      </c>
      <c r="AS187" s="134">
        <f t="shared" si="120"/>
        <v>15.043055555555558</v>
      </c>
      <c r="AT187" s="134">
        <f t="shared" si="121"/>
        <v>0</v>
      </c>
      <c r="AU187" s="134">
        <f t="shared" si="122"/>
        <v>0</v>
      </c>
      <c r="AV187" s="134">
        <f t="shared" si="123"/>
        <v>200.13333333333327</v>
      </c>
      <c r="AW187" s="134">
        <f t="shared" si="124"/>
        <v>886.68138888888859</v>
      </c>
      <c r="AX187" s="134">
        <f t="shared" si="125"/>
        <v>3305.8880555555552</v>
      </c>
      <c r="AY187" s="134">
        <f t="shared" si="126"/>
        <v>0</v>
      </c>
      <c r="AZ187" s="134">
        <f t="shared" si="127"/>
        <v>54.458333333333336</v>
      </c>
      <c r="BA187" s="134">
        <f t="shared" si="128"/>
        <v>20.12916666666667</v>
      </c>
      <c r="BB187" s="2"/>
      <c r="BC187" s="134">
        <f t="shared" si="129"/>
        <v>60.759375074310974</v>
      </c>
      <c r="BD187" s="134">
        <f t="shared" si="130"/>
        <v>0</v>
      </c>
      <c r="BE187" s="134">
        <f t="shared" si="131"/>
        <v>0</v>
      </c>
      <c r="BF187" s="134">
        <f t="shared" si="132"/>
        <v>42.560839892516583</v>
      </c>
      <c r="BG187" s="134">
        <f t="shared" si="133"/>
        <v>0</v>
      </c>
      <c r="BH187" s="134">
        <f t="shared" si="134"/>
        <v>0</v>
      </c>
      <c r="BI187" s="134">
        <f t="shared" si="135"/>
        <v>0</v>
      </c>
      <c r="BJ187" s="134">
        <f t="shared" si="136"/>
        <v>13.937578769647825</v>
      </c>
      <c r="BK187" s="134">
        <f t="shared" si="137"/>
        <v>14.634913085867831</v>
      </c>
      <c r="BL187" s="134">
        <f t="shared" si="138"/>
        <v>11.488383706275414</v>
      </c>
      <c r="BM187" s="134">
        <f t="shared" si="139"/>
        <v>0</v>
      </c>
      <c r="BN187" s="134">
        <f t="shared" si="140"/>
        <v>10.838774879318953</v>
      </c>
      <c r="BO187" s="134">
        <f t="shared" si="141"/>
        <v>13.075167051102179</v>
      </c>
      <c r="BP187" s="134">
        <f t="shared" si="142"/>
        <v>23.553063990678428</v>
      </c>
      <c r="BQ187" s="134">
        <f t="shared" si="143"/>
        <v>0</v>
      </c>
      <c r="BR187" s="134">
        <f t="shared" si="144"/>
        <v>2.5755594131215371</v>
      </c>
      <c r="BS187" s="134">
        <f t="shared" si="145"/>
        <v>0</v>
      </c>
      <c r="BT187" s="134">
        <f t="shared" si="146"/>
        <v>0</v>
      </c>
      <c r="BU187" s="134">
        <f t="shared" si="147"/>
        <v>34.265331843150292</v>
      </c>
      <c r="BV187" s="134">
        <f t="shared" si="148"/>
        <v>151.81095284521905</v>
      </c>
      <c r="BW187" s="134">
        <f t="shared" si="149"/>
        <v>566.0094166884644</v>
      </c>
      <c r="BX187" s="134">
        <f t="shared" si="150"/>
        <v>0</v>
      </c>
      <c r="BY187" s="134">
        <f t="shared" si="151"/>
        <v>9.323948350890543</v>
      </c>
      <c r="BZ187" s="134">
        <f t="shared" si="152"/>
        <v>3.4463653009297794</v>
      </c>
    </row>
    <row r="188" spans="1:78" x14ac:dyDescent="0.25">
      <c r="A188" s="18" t="s">
        <v>367</v>
      </c>
      <c r="B188" s="21" t="s">
        <v>368</v>
      </c>
      <c r="C188" s="22">
        <f t="shared" si="102"/>
        <v>209</v>
      </c>
      <c r="D188" s="159">
        <f t="shared" si="103"/>
        <v>1198.1400000000001</v>
      </c>
      <c r="E188" s="162">
        <v>27168.590000000011</v>
      </c>
      <c r="F188" s="162">
        <v>518.7600000000001</v>
      </c>
      <c r="G188" s="162">
        <v>0</v>
      </c>
      <c r="H188" s="162">
        <v>34399.320000000014</v>
      </c>
      <c r="I188" s="162">
        <v>449.42999999999995</v>
      </c>
      <c r="J188" s="162">
        <v>18397.449999999997</v>
      </c>
      <c r="K188" s="162">
        <v>0</v>
      </c>
      <c r="L188" s="162">
        <v>14151.61</v>
      </c>
      <c r="M188" s="162">
        <v>0</v>
      </c>
      <c r="N188" s="162">
        <v>18539.399999999998</v>
      </c>
      <c r="O188" s="162">
        <v>0</v>
      </c>
      <c r="P188" s="162">
        <v>38925.009999999995</v>
      </c>
      <c r="Q188" s="162">
        <v>16286.02</v>
      </c>
      <c r="R188" s="162">
        <v>10274.039999999997</v>
      </c>
      <c r="S188" s="162">
        <v>0</v>
      </c>
      <c r="T188" s="162">
        <v>3390.46</v>
      </c>
      <c r="U188" s="162">
        <v>0</v>
      </c>
      <c r="V188" s="162">
        <v>0</v>
      </c>
      <c r="W188" s="162">
        <v>26793.389999999996</v>
      </c>
      <c r="X188" s="162">
        <v>234117.68000000002</v>
      </c>
      <c r="Y188" s="162">
        <v>545276.20000000007</v>
      </c>
      <c r="Z188" s="162">
        <v>0</v>
      </c>
      <c r="AA188" s="162">
        <v>1006.5</v>
      </c>
      <c r="AB188" s="162">
        <v>4532.2199999999993</v>
      </c>
      <c r="AC188" s="162">
        <f t="shared" si="104"/>
        <v>994226.08000000007</v>
      </c>
      <c r="AD188" s="200">
        <f t="shared" si="105"/>
        <v>129.99325358851681</v>
      </c>
      <c r="AE188" s="134">
        <f t="shared" si="106"/>
        <v>2.4821052631578953</v>
      </c>
      <c r="AF188" s="134">
        <f t="shared" si="107"/>
        <v>0</v>
      </c>
      <c r="AG188" s="134">
        <f t="shared" si="108"/>
        <v>164.59004784689003</v>
      </c>
      <c r="AH188" s="134">
        <f t="shared" si="109"/>
        <v>2.150382775119617</v>
      </c>
      <c r="AI188" s="134">
        <f t="shared" si="110"/>
        <v>88.026076555023906</v>
      </c>
      <c r="AJ188" s="134">
        <f t="shared" si="111"/>
        <v>0</v>
      </c>
      <c r="AK188" s="134">
        <f t="shared" si="112"/>
        <v>67.711052631578951</v>
      </c>
      <c r="AL188" s="134">
        <f t="shared" si="113"/>
        <v>0</v>
      </c>
      <c r="AM188" s="134">
        <f t="shared" si="114"/>
        <v>88.70526315789472</v>
      </c>
      <c r="AN188" s="134">
        <f t="shared" si="115"/>
        <v>0</v>
      </c>
      <c r="AO188" s="134">
        <f t="shared" si="116"/>
        <v>186.2440669856459</v>
      </c>
      <c r="AP188" s="134">
        <f t="shared" si="117"/>
        <v>77.923540669856465</v>
      </c>
      <c r="AQ188" s="134">
        <f t="shared" si="118"/>
        <v>49.158086124401898</v>
      </c>
      <c r="AR188" s="134">
        <f t="shared" si="119"/>
        <v>0</v>
      </c>
      <c r="AS188" s="134">
        <f t="shared" si="120"/>
        <v>16.222296650717702</v>
      </c>
      <c r="AT188" s="134">
        <f t="shared" si="121"/>
        <v>0</v>
      </c>
      <c r="AU188" s="134">
        <f t="shared" si="122"/>
        <v>0</v>
      </c>
      <c r="AV188" s="134">
        <f t="shared" si="123"/>
        <v>128.19803827751196</v>
      </c>
      <c r="AW188" s="134">
        <f t="shared" si="124"/>
        <v>1120.1802870813399</v>
      </c>
      <c r="AX188" s="134">
        <f t="shared" si="125"/>
        <v>2608.9770334928235</v>
      </c>
      <c r="AY188" s="134">
        <f t="shared" si="126"/>
        <v>0</v>
      </c>
      <c r="AZ188" s="134">
        <f t="shared" si="127"/>
        <v>4.8157894736842106</v>
      </c>
      <c r="BA188" s="134">
        <f t="shared" si="128"/>
        <v>21.685263157894735</v>
      </c>
      <c r="BB188" s="2"/>
      <c r="BC188" s="134">
        <f t="shared" si="129"/>
        <v>22.67563890697248</v>
      </c>
      <c r="BD188" s="134">
        <f t="shared" si="130"/>
        <v>0.4329711052130803</v>
      </c>
      <c r="BE188" s="134">
        <f t="shared" si="131"/>
        <v>0</v>
      </c>
      <c r="BF188" s="134">
        <f t="shared" si="132"/>
        <v>28.710601432219949</v>
      </c>
      <c r="BG188" s="134">
        <f t="shared" si="133"/>
        <v>0.37510641494316183</v>
      </c>
      <c r="BH188" s="134">
        <f t="shared" si="134"/>
        <v>15.35500859665815</v>
      </c>
      <c r="BI188" s="134">
        <f t="shared" si="135"/>
        <v>0</v>
      </c>
      <c r="BJ188" s="134">
        <f t="shared" si="136"/>
        <v>11.811315872936385</v>
      </c>
      <c r="BK188" s="134">
        <f t="shared" si="137"/>
        <v>0</v>
      </c>
      <c r="BL188" s="134">
        <f t="shared" si="138"/>
        <v>15.473483900045066</v>
      </c>
      <c r="BM188" s="134">
        <f t="shared" si="139"/>
        <v>0</v>
      </c>
      <c r="BN188" s="134">
        <f t="shared" si="140"/>
        <v>32.487864523344513</v>
      </c>
      <c r="BO188" s="134">
        <f t="shared" si="141"/>
        <v>13.592752099086917</v>
      </c>
      <c r="BP188" s="134">
        <f t="shared" si="142"/>
        <v>8.5749912364164427</v>
      </c>
      <c r="BQ188" s="134">
        <f t="shared" si="143"/>
        <v>0</v>
      </c>
      <c r="BR188" s="134">
        <f t="shared" si="144"/>
        <v>2.8297694760211658</v>
      </c>
      <c r="BS188" s="134">
        <f t="shared" si="145"/>
        <v>0</v>
      </c>
      <c r="BT188" s="134">
        <f t="shared" si="146"/>
        <v>0</v>
      </c>
      <c r="BU188" s="134">
        <f t="shared" si="147"/>
        <v>22.362486854624663</v>
      </c>
      <c r="BV188" s="134">
        <f t="shared" si="148"/>
        <v>195.40093812075384</v>
      </c>
      <c r="BW188" s="134">
        <f t="shared" si="149"/>
        <v>455.10224180813594</v>
      </c>
      <c r="BX188" s="134">
        <f t="shared" si="150"/>
        <v>0</v>
      </c>
      <c r="BY188" s="134">
        <f t="shared" si="151"/>
        <v>0.84005208072512383</v>
      </c>
      <c r="BZ188" s="134">
        <f t="shared" si="152"/>
        <v>3.7827132054684753</v>
      </c>
    </row>
    <row r="189" spans="1:78" x14ac:dyDescent="0.25">
      <c r="A189" s="18" t="s">
        <v>369</v>
      </c>
      <c r="B189" s="21" t="s">
        <v>370</v>
      </c>
      <c r="C189" s="22">
        <f t="shared" si="102"/>
        <v>297.15945344129557</v>
      </c>
      <c r="D189" s="159">
        <f t="shared" si="103"/>
        <v>1539.26</v>
      </c>
      <c r="E189" s="162">
        <v>67708.920000000013</v>
      </c>
      <c r="F189" s="162">
        <v>0</v>
      </c>
      <c r="G189" s="162">
        <v>0</v>
      </c>
      <c r="H189" s="162">
        <v>28169.840000000007</v>
      </c>
      <c r="I189" s="162">
        <v>487.40999999999997</v>
      </c>
      <c r="J189" s="162">
        <v>29243.339999999997</v>
      </c>
      <c r="K189" s="162">
        <v>0</v>
      </c>
      <c r="L189" s="162">
        <v>19307.719999999994</v>
      </c>
      <c r="M189" s="162">
        <v>0</v>
      </c>
      <c r="N189" s="162">
        <v>11387.759999999998</v>
      </c>
      <c r="O189" s="162">
        <v>0</v>
      </c>
      <c r="P189" s="162">
        <v>14719.030000000008</v>
      </c>
      <c r="Q189" s="162">
        <v>25011.309999999998</v>
      </c>
      <c r="R189" s="162">
        <v>50070.01</v>
      </c>
      <c r="S189" s="162">
        <v>0</v>
      </c>
      <c r="T189" s="162">
        <v>10797.119999999999</v>
      </c>
      <c r="U189" s="162">
        <v>0</v>
      </c>
      <c r="V189" s="162">
        <v>0</v>
      </c>
      <c r="W189" s="162">
        <v>14969.339999999993</v>
      </c>
      <c r="X189" s="162">
        <v>437129.44999999995</v>
      </c>
      <c r="Y189" s="162">
        <v>802050.28</v>
      </c>
      <c r="Z189" s="162">
        <v>0</v>
      </c>
      <c r="AA189" s="162">
        <v>5322.9000000000005</v>
      </c>
      <c r="AB189" s="162">
        <v>11493.11</v>
      </c>
      <c r="AC189" s="162">
        <f t="shared" si="104"/>
        <v>1527867.54</v>
      </c>
      <c r="AD189" s="200">
        <f t="shared" si="105"/>
        <v>227.85383138879692</v>
      </c>
      <c r="AE189" s="134">
        <f t="shared" si="106"/>
        <v>0</v>
      </c>
      <c r="AF189" s="134">
        <f t="shared" si="107"/>
        <v>0</v>
      </c>
      <c r="AG189" s="134">
        <f t="shared" si="108"/>
        <v>94.797051461009687</v>
      </c>
      <c r="AH189" s="134">
        <f t="shared" si="109"/>
        <v>1.6402305037093117</v>
      </c>
      <c r="AI189" s="134">
        <f t="shared" si="110"/>
        <v>98.409590074767976</v>
      </c>
      <c r="AJ189" s="134">
        <f t="shared" si="111"/>
        <v>0</v>
      </c>
      <c r="AK189" s="134">
        <f t="shared" si="112"/>
        <v>64.974274842695763</v>
      </c>
      <c r="AL189" s="134">
        <f t="shared" si="113"/>
        <v>0</v>
      </c>
      <c r="AM189" s="134">
        <f t="shared" si="114"/>
        <v>38.322051908907795</v>
      </c>
      <c r="AN189" s="134">
        <f t="shared" si="115"/>
        <v>0</v>
      </c>
      <c r="AO189" s="134">
        <f t="shared" si="116"/>
        <v>49.532430584133451</v>
      </c>
      <c r="AP189" s="134">
        <f t="shared" si="117"/>
        <v>84.167976856711476</v>
      </c>
      <c r="AQ189" s="134">
        <f t="shared" si="118"/>
        <v>168.49543038310719</v>
      </c>
      <c r="AR189" s="134">
        <f t="shared" si="119"/>
        <v>0</v>
      </c>
      <c r="AS189" s="134">
        <f t="shared" si="120"/>
        <v>36.334432154058966</v>
      </c>
      <c r="AT189" s="134">
        <f t="shared" si="121"/>
        <v>0</v>
      </c>
      <c r="AU189" s="134">
        <f t="shared" si="122"/>
        <v>0</v>
      </c>
      <c r="AV189" s="134">
        <f t="shared" si="123"/>
        <v>50.37477295992273</v>
      </c>
      <c r="AW189" s="134">
        <f t="shared" si="124"/>
        <v>1471.0265648215554</v>
      </c>
      <c r="AX189" s="134">
        <f t="shared" si="125"/>
        <v>2699.0569228464633</v>
      </c>
      <c r="AY189" s="134">
        <f t="shared" si="126"/>
        <v>0</v>
      </c>
      <c r="AZ189" s="134">
        <f t="shared" si="127"/>
        <v>17.912605297786865</v>
      </c>
      <c r="BA189" s="134">
        <f t="shared" si="128"/>
        <v>38.67657537696504</v>
      </c>
      <c r="BB189" s="2"/>
      <c r="BC189" s="134">
        <f t="shared" si="129"/>
        <v>43.987968244481124</v>
      </c>
      <c r="BD189" s="134">
        <f t="shared" si="130"/>
        <v>0</v>
      </c>
      <c r="BE189" s="134">
        <f t="shared" si="131"/>
        <v>0</v>
      </c>
      <c r="BF189" s="134">
        <f t="shared" si="132"/>
        <v>18.300897834024145</v>
      </c>
      <c r="BG189" s="134">
        <f t="shared" si="133"/>
        <v>0.31665215753024178</v>
      </c>
      <c r="BH189" s="134">
        <f t="shared" si="134"/>
        <v>18.998310876655015</v>
      </c>
      <c r="BI189" s="134">
        <f t="shared" si="135"/>
        <v>0</v>
      </c>
      <c r="BJ189" s="134">
        <f t="shared" si="136"/>
        <v>12.543507919389834</v>
      </c>
      <c r="BK189" s="134">
        <f t="shared" si="137"/>
        <v>0</v>
      </c>
      <c r="BL189" s="134">
        <f t="shared" si="138"/>
        <v>7.3982043319517157</v>
      </c>
      <c r="BM189" s="134">
        <f t="shared" si="139"/>
        <v>0</v>
      </c>
      <c r="BN189" s="134">
        <f t="shared" si="140"/>
        <v>9.5624066109689121</v>
      </c>
      <c r="BO189" s="134">
        <f t="shared" si="141"/>
        <v>16.248918311396384</v>
      </c>
      <c r="BP189" s="134">
        <f t="shared" si="142"/>
        <v>32.528624144069227</v>
      </c>
      <c r="BQ189" s="134">
        <f t="shared" si="143"/>
        <v>0</v>
      </c>
      <c r="BR189" s="134">
        <f t="shared" si="144"/>
        <v>7.0144874809973619</v>
      </c>
      <c r="BS189" s="134">
        <f t="shared" si="145"/>
        <v>0</v>
      </c>
      <c r="BT189" s="134">
        <f t="shared" si="146"/>
        <v>0</v>
      </c>
      <c r="BU189" s="134">
        <f t="shared" si="147"/>
        <v>9.7250237126931083</v>
      </c>
      <c r="BV189" s="134">
        <f t="shared" si="148"/>
        <v>283.98675337499833</v>
      </c>
      <c r="BW189" s="134">
        <f t="shared" si="149"/>
        <v>521.06225069189088</v>
      </c>
      <c r="BX189" s="134">
        <f t="shared" si="150"/>
        <v>0</v>
      </c>
      <c r="BY189" s="134">
        <f t="shared" si="151"/>
        <v>3.4580902511596485</v>
      </c>
      <c r="BZ189" s="134">
        <f t="shared" si="152"/>
        <v>7.4666463105648173</v>
      </c>
    </row>
    <row r="190" spans="1:78" x14ac:dyDescent="0.25">
      <c r="A190" s="18" t="s">
        <v>371</v>
      </c>
      <c r="B190" s="21" t="s">
        <v>372</v>
      </c>
      <c r="C190" s="22">
        <f t="shared" ref="C190:C252" si="153">VLOOKUP(A190,pupil,2,FALSE)</f>
        <v>16.431578947368422</v>
      </c>
      <c r="D190" s="159">
        <f t="shared" ref="D190:D252" si="154">VLOOKUP(A190,pupil,3,FALSE)</f>
        <v>271.89</v>
      </c>
      <c r="E190" s="162">
        <v>29591.430000000004</v>
      </c>
      <c r="F190" s="162">
        <v>3972.6499999999987</v>
      </c>
      <c r="G190" s="162">
        <v>0</v>
      </c>
      <c r="H190" s="162">
        <v>16217.869999999999</v>
      </c>
      <c r="I190" s="162">
        <v>0</v>
      </c>
      <c r="J190" s="162">
        <v>0</v>
      </c>
      <c r="K190" s="162">
        <v>0</v>
      </c>
      <c r="L190" s="162">
        <v>4111.28</v>
      </c>
      <c r="M190" s="162">
        <v>499.51</v>
      </c>
      <c r="N190" s="162">
        <v>0</v>
      </c>
      <c r="O190" s="162">
        <v>0</v>
      </c>
      <c r="P190" s="162">
        <v>4433.3100000000013</v>
      </c>
      <c r="Q190" s="162">
        <v>14845.769999999999</v>
      </c>
      <c r="R190" s="162">
        <v>0</v>
      </c>
      <c r="S190" s="162">
        <v>3908.56</v>
      </c>
      <c r="T190" s="162">
        <v>2834.9999999999995</v>
      </c>
      <c r="U190" s="162">
        <v>0</v>
      </c>
      <c r="V190" s="162">
        <v>0</v>
      </c>
      <c r="W190" s="162">
        <v>6082.13</v>
      </c>
      <c r="X190" s="162">
        <v>64021.16</v>
      </c>
      <c r="Y190" s="162">
        <v>153698.82</v>
      </c>
      <c r="Z190" s="162">
        <v>0</v>
      </c>
      <c r="AA190" s="162">
        <v>490.43000000000029</v>
      </c>
      <c r="AB190" s="162">
        <v>634.17000000000007</v>
      </c>
      <c r="AC190" s="162">
        <f t="shared" si="104"/>
        <v>305342.08999999997</v>
      </c>
      <c r="AD190" s="200">
        <f t="shared" si="105"/>
        <v>1800.8877962844333</v>
      </c>
      <c r="AE190" s="134">
        <f t="shared" si="106"/>
        <v>241.76921844971164</v>
      </c>
      <c r="AF190" s="134">
        <f t="shared" si="107"/>
        <v>0</v>
      </c>
      <c r="AG190" s="134">
        <f t="shared" si="108"/>
        <v>986.99401024983968</v>
      </c>
      <c r="AH190" s="134">
        <f t="shared" si="109"/>
        <v>0</v>
      </c>
      <c r="AI190" s="134">
        <f t="shared" si="110"/>
        <v>0</v>
      </c>
      <c r="AJ190" s="134">
        <f t="shared" si="111"/>
        <v>0</v>
      </c>
      <c r="AK190" s="134">
        <f t="shared" si="112"/>
        <v>250.20602178090965</v>
      </c>
      <c r="AL190" s="134">
        <f t="shared" si="113"/>
        <v>30.399391415759126</v>
      </c>
      <c r="AM190" s="134">
        <f t="shared" si="114"/>
        <v>0</v>
      </c>
      <c r="AN190" s="134">
        <f t="shared" si="115"/>
        <v>0</v>
      </c>
      <c r="AO190" s="134">
        <f t="shared" si="116"/>
        <v>269.80426008968618</v>
      </c>
      <c r="AP190" s="134">
        <f t="shared" si="117"/>
        <v>903.49016655989738</v>
      </c>
      <c r="AQ190" s="134">
        <f t="shared" si="118"/>
        <v>0</v>
      </c>
      <c r="AR190" s="134">
        <f t="shared" si="119"/>
        <v>237.86880204996794</v>
      </c>
      <c r="AS190" s="134">
        <f t="shared" si="120"/>
        <v>172.53363228699547</v>
      </c>
      <c r="AT190" s="134">
        <f t="shared" si="121"/>
        <v>0</v>
      </c>
      <c r="AU190" s="134">
        <f t="shared" si="122"/>
        <v>0</v>
      </c>
      <c r="AV190" s="134">
        <f t="shared" si="123"/>
        <v>370.14884689301726</v>
      </c>
      <c r="AW190" s="134">
        <f t="shared" si="124"/>
        <v>3896.2269058295965</v>
      </c>
      <c r="AX190" s="134">
        <f t="shared" si="125"/>
        <v>9353.8679692504811</v>
      </c>
      <c r="AY190" s="134">
        <f t="shared" si="126"/>
        <v>0</v>
      </c>
      <c r="AZ190" s="134">
        <f t="shared" si="127"/>
        <v>29.846796925048061</v>
      </c>
      <c r="BA190" s="134">
        <f t="shared" si="128"/>
        <v>38.594586803331197</v>
      </c>
      <c r="BB190" s="2"/>
      <c r="BC190" s="134">
        <f t="shared" si="129"/>
        <v>108.83603663246167</v>
      </c>
      <c r="BD190" s="134">
        <f t="shared" si="130"/>
        <v>14.611239839641028</v>
      </c>
      <c r="BE190" s="134">
        <f t="shared" si="131"/>
        <v>0</v>
      </c>
      <c r="BF190" s="134">
        <f t="shared" si="132"/>
        <v>59.648644672477836</v>
      </c>
      <c r="BG190" s="134">
        <f t="shared" si="133"/>
        <v>0</v>
      </c>
      <c r="BH190" s="134">
        <f t="shared" si="134"/>
        <v>0</v>
      </c>
      <c r="BI190" s="134">
        <f t="shared" si="135"/>
        <v>0</v>
      </c>
      <c r="BJ190" s="134">
        <f t="shared" si="136"/>
        <v>15.121115156864908</v>
      </c>
      <c r="BK190" s="134">
        <f t="shared" si="137"/>
        <v>1.8371767994409505</v>
      </c>
      <c r="BL190" s="134">
        <f t="shared" si="138"/>
        <v>0</v>
      </c>
      <c r="BM190" s="134">
        <f t="shared" si="139"/>
        <v>0</v>
      </c>
      <c r="BN190" s="134">
        <f t="shared" si="140"/>
        <v>16.305527970870578</v>
      </c>
      <c r="BO190" s="134">
        <f t="shared" si="141"/>
        <v>54.602118503806686</v>
      </c>
      <c r="BP190" s="134">
        <f t="shared" si="142"/>
        <v>0</v>
      </c>
      <c r="BQ190" s="134">
        <f t="shared" si="143"/>
        <v>14.375519511567179</v>
      </c>
      <c r="BR190" s="134">
        <f t="shared" si="144"/>
        <v>10.427010923535253</v>
      </c>
      <c r="BS190" s="134">
        <f t="shared" si="145"/>
        <v>0</v>
      </c>
      <c r="BT190" s="134">
        <f t="shared" si="146"/>
        <v>0</v>
      </c>
      <c r="BU190" s="134">
        <f t="shared" si="147"/>
        <v>22.369818676670715</v>
      </c>
      <c r="BV190" s="134">
        <f t="shared" si="148"/>
        <v>235.4671374452904</v>
      </c>
      <c r="BW190" s="134">
        <f t="shared" si="149"/>
        <v>565.29780425907541</v>
      </c>
      <c r="BX190" s="134">
        <f t="shared" si="150"/>
        <v>0</v>
      </c>
      <c r="BY190" s="134">
        <f t="shared" si="151"/>
        <v>1.803780940821657</v>
      </c>
      <c r="BZ190" s="134">
        <f t="shared" si="152"/>
        <v>2.3324506234138811</v>
      </c>
    </row>
    <row r="191" spans="1:78" x14ac:dyDescent="0.25">
      <c r="A191" s="18" t="s">
        <v>373</v>
      </c>
      <c r="B191" s="21" t="s">
        <v>374</v>
      </c>
      <c r="C191" s="22">
        <f t="shared" si="153"/>
        <v>67</v>
      </c>
      <c r="D191" s="159">
        <f t="shared" si="154"/>
        <v>383.15000000000003</v>
      </c>
      <c r="E191" s="162">
        <v>26074.18</v>
      </c>
      <c r="F191" s="162">
        <v>12381.689999999999</v>
      </c>
      <c r="G191" s="162">
        <v>0</v>
      </c>
      <c r="H191" s="162">
        <v>0</v>
      </c>
      <c r="I191" s="162">
        <v>0</v>
      </c>
      <c r="J191" s="162">
        <v>0</v>
      </c>
      <c r="K191" s="162">
        <v>0</v>
      </c>
      <c r="L191" s="162">
        <v>4518.0199999999995</v>
      </c>
      <c r="M191" s="162">
        <v>9531.2999999999993</v>
      </c>
      <c r="N191" s="162">
        <v>2285.1000000000004</v>
      </c>
      <c r="O191" s="162">
        <v>0</v>
      </c>
      <c r="P191" s="162">
        <v>4221.7000000000007</v>
      </c>
      <c r="Q191" s="162">
        <v>11279.17</v>
      </c>
      <c r="R191" s="162">
        <v>1003.1300000000001</v>
      </c>
      <c r="S191" s="162">
        <v>0</v>
      </c>
      <c r="T191" s="162">
        <v>2269.8999999999996</v>
      </c>
      <c r="U191" s="162">
        <v>0</v>
      </c>
      <c r="V191" s="162">
        <v>0</v>
      </c>
      <c r="W191" s="162">
        <v>22578.719999999998</v>
      </c>
      <c r="X191" s="162">
        <v>103912.78</v>
      </c>
      <c r="Y191" s="162">
        <v>194221.02999999997</v>
      </c>
      <c r="Z191" s="162">
        <v>0</v>
      </c>
      <c r="AA191" s="162">
        <v>6657.5</v>
      </c>
      <c r="AB191" s="162">
        <v>497.98</v>
      </c>
      <c r="AC191" s="162">
        <f t="shared" si="104"/>
        <v>401432.19999999995</v>
      </c>
      <c r="AD191" s="200">
        <f t="shared" si="105"/>
        <v>389.1668656716418</v>
      </c>
      <c r="AE191" s="134">
        <f t="shared" si="106"/>
        <v>184.80134328358207</v>
      </c>
      <c r="AF191" s="134">
        <f t="shared" si="107"/>
        <v>0</v>
      </c>
      <c r="AG191" s="134">
        <f t="shared" si="108"/>
        <v>0</v>
      </c>
      <c r="AH191" s="134">
        <f t="shared" si="109"/>
        <v>0</v>
      </c>
      <c r="AI191" s="134">
        <f t="shared" si="110"/>
        <v>0</v>
      </c>
      <c r="AJ191" s="134">
        <f t="shared" si="111"/>
        <v>0</v>
      </c>
      <c r="AK191" s="134">
        <f t="shared" si="112"/>
        <v>67.433134328358207</v>
      </c>
      <c r="AL191" s="134">
        <f t="shared" si="113"/>
        <v>142.25820895522386</v>
      </c>
      <c r="AM191" s="134">
        <f t="shared" si="114"/>
        <v>34.105970149253736</v>
      </c>
      <c r="AN191" s="134">
        <f t="shared" si="115"/>
        <v>0</v>
      </c>
      <c r="AO191" s="134">
        <f t="shared" si="116"/>
        <v>63.010447761194044</v>
      </c>
      <c r="AP191" s="134">
        <f t="shared" si="117"/>
        <v>168.34582089552239</v>
      </c>
      <c r="AQ191" s="134">
        <f t="shared" si="118"/>
        <v>14.972089552238808</v>
      </c>
      <c r="AR191" s="134">
        <f t="shared" si="119"/>
        <v>0</v>
      </c>
      <c r="AS191" s="134">
        <f t="shared" si="120"/>
        <v>33.879104477611932</v>
      </c>
      <c r="AT191" s="134">
        <f t="shared" si="121"/>
        <v>0</v>
      </c>
      <c r="AU191" s="134">
        <f t="shared" si="122"/>
        <v>0</v>
      </c>
      <c r="AV191" s="134">
        <f t="shared" si="123"/>
        <v>336.99582089552234</v>
      </c>
      <c r="AW191" s="134">
        <f t="shared" si="124"/>
        <v>1550.9370149253732</v>
      </c>
      <c r="AX191" s="134">
        <f t="shared" si="125"/>
        <v>2898.8213432835814</v>
      </c>
      <c r="AY191" s="134">
        <f t="shared" si="126"/>
        <v>0</v>
      </c>
      <c r="AZ191" s="134">
        <f t="shared" si="127"/>
        <v>99.365671641791039</v>
      </c>
      <c r="BA191" s="134">
        <f t="shared" si="128"/>
        <v>7.4325373134328361</v>
      </c>
      <c r="BB191" s="2"/>
      <c r="BC191" s="134">
        <f t="shared" si="129"/>
        <v>68.052146678846398</v>
      </c>
      <c r="BD191" s="134">
        <f t="shared" si="130"/>
        <v>32.315516116403494</v>
      </c>
      <c r="BE191" s="134">
        <f t="shared" si="131"/>
        <v>0</v>
      </c>
      <c r="BF191" s="134">
        <f t="shared" si="132"/>
        <v>0</v>
      </c>
      <c r="BG191" s="134">
        <f t="shared" si="133"/>
        <v>0</v>
      </c>
      <c r="BH191" s="134">
        <f t="shared" si="134"/>
        <v>0</v>
      </c>
      <c r="BI191" s="134">
        <f t="shared" si="135"/>
        <v>0</v>
      </c>
      <c r="BJ191" s="134">
        <f t="shared" si="136"/>
        <v>11.791778676758447</v>
      </c>
      <c r="BK191" s="134">
        <f t="shared" si="137"/>
        <v>24.876158162599499</v>
      </c>
      <c r="BL191" s="134">
        <f t="shared" si="138"/>
        <v>5.9639827743703515</v>
      </c>
      <c r="BM191" s="134">
        <f t="shared" si="139"/>
        <v>0</v>
      </c>
      <c r="BN191" s="134">
        <f t="shared" si="140"/>
        <v>11.018400104397756</v>
      </c>
      <c r="BO191" s="134">
        <f t="shared" si="141"/>
        <v>29.438000782983163</v>
      </c>
      <c r="BP191" s="134">
        <f t="shared" si="142"/>
        <v>2.6181130105702728</v>
      </c>
      <c r="BQ191" s="134">
        <f t="shared" si="143"/>
        <v>0</v>
      </c>
      <c r="BR191" s="134">
        <f t="shared" si="144"/>
        <v>5.9243116273000114</v>
      </c>
      <c r="BS191" s="134">
        <f t="shared" si="145"/>
        <v>0</v>
      </c>
      <c r="BT191" s="134">
        <f t="shared" si="146"/>
        <v>0</v>
      </c>
      <c r="BU191" s="134">
        <f t="shared" si="147"/>
        <v>58.929192222367206</v>
      </c>
      <c r="BV191" s="134">
        <f t="shared" si="148"/>
        <v>271.2065248597155</v>
      </c>
      <c r="BW191" s="134">
        <f t="shared" si="149"/>
        <v>506.90598982121872</v>
      </c>
      <c r="BX191" s="134">
        <f t="shared" si="150"/>
        <v>0</v>
      </c>
      <c r="BY191" s="134">
        <f t="shared" si="151"/>
        <v>17.375701422419418</v>
      </c>
      <c r="BZ191" s="134">
        <f t="shared" si="152"/>
        <v>1.2996998564530862</v>
      </c>
    </row>
    <row r="192" spans="1:78" x14ac:dyDescent="0.25">
      <c r="A192" s="18" t="s">
        <v>375</v>
      </c>
      <c r="B192" s="21" t="s">
        <v>376</v>
      </c>
      <c r="C192" s="22">
        <f t="shared" si="153"/>
        <v>31</v>
      </c>
      <c r="D192" s="159">
        <f t="shared" si="154"/>
        <v>232.68</v>
      </c>
      <c r="E192" s="162">
        <v>23296.549999999996</v>
      </c>
      <c r="F192" s="162">
        <v>0</v>
      </c>
      <c r="G192" s="162">
        <v>0</v>
      </c>
      <c r="H192" s="162">
        <v>0</v>
      </c>
      <c r="I192" s="162">
        <v>0</v>
      </c>
      <c r="J192" s="162">
        <v>0</v>
      </c>
      <c r="K192" s="162">
        <v>0</v>
      </c>
      <c r="L192" s="162">
        <v>7965.9700000000012</v>
      </c>
      <c r="M192" s="162">
        <v>0</v>
      </c>
      <c r="N192" s="162">
        <v>0</v>
      </c>
      <c r="O192" s="162">
        <v>0</v>
      </c>
      <c r="P192" s="162">
        <v>4712.6400000000012</v>
      </c>
      <c r="Q192" s="162">
        <v>9936.23</v>
      </c>
      <c r="R192" s="162">
        <v>6318.2899999999981</v>
      </c>
      <c r="S192" s="162">
        <v>2408.91</v>
      </c>
      <c r="T192" s="162">
        <v>3161.4399999999996</v>
      </c>
      <c r="U192" s="162">
        <v>0</v>
      </c>
      <c r="V192" s="162">
        <v>0</v>
      </c>
      <c r="W192" s="162">
        <v>1281.47</v>
      </c>
      <c r="X192" s="162">
        <v>65526.250000000022</v>
      </c>
      <c r="Y192" s="162">
        <v>173982.07999999996</v>
      </c>
      <c r="Z192" s="162">
        <v>0</v>
      </c>
      <c r="AA192" s="162">
        <v>663</v>
      </c>
      <c r="AB192" s="162">
        <v>625.89</v>
      </c>
      <c r="AC192" s="162">
        <f t="shared" si="104"/>
        <v>299878.71999999997</v>
      </c>
      <c r="AD192" s="200">
        <f t="shared" si="105"/>
        <v>751.50161290322569</v>
      </c>
      <c r="AE192" s="134">
        <f t="shared" si="106"/>
        <v>0</v>
      </c>
      <c r="AF192" s="134">
        <f t="shared" si="107"/>
        <v>0</v>
      </c>
      <c r="AG192" s="134">
        <f t="shared" si="108"/>
        <v>0</v>
      </c>
      <c r="AH192" s="134">
        <f t="shared" si="109"/>
        <v>0</v>
      </c>
      <c r="AI192" s="134">
        <f t="shared" si="110"/>
        <v>0</v>
      </c>
      <c r="AJ192" s="134">
        <f t="shared" si="111"/>
        <v>0</v>
      </c>
      <c r="AK192" s="134">
        <f t="shared" si="112"/>
        <v>256.96677419354842</v>
      </c>
      <c r="AL192" s="134">
        <f t="shared" si="113"/>
        <v>0</v>
      </c>
      <c r="AM192" s="134">
        <f t="shared" si="114"/>
        <v>0</v>
      </c>
      <c r="AN192" s="134">
        <f t="shared" si="115"/>
        <v>0</v>
      </c>
      <c r="AO192" s="134">
        <f t="shared" si="116"/>
        <v>152.02064516129036</v>
      </c>
      <c r="AP192" s="134">
        <f t="shared" si="117"/>
        <v>320.52354838709675</v>
      </c>
      <c r="AQ192" s="134">
        <f t="shared" si="118"/>
        <v>203.81580645161284</v>
      </c>
      <c r="AR192" s="134">
        <f t="shared" si="119"/>
        <v>77.706774193548384</v>
      </c>
      <c r="AS192" s="134">
        <f t="shared" si="120"/>
        <v>101.98193548387096</v>
      </c>
      <c r="AT192" s="134">
        <f t="shared" si="121"/>
        <v>0</v>
      </c>
      <c r="AU192" s="134">
        <f t="shared" si="122"/>
        <v>0</v>
      </c>
      <c r="AV192" s="134">
        <f t="shared" si="123"/>
        <v>41.337741935483869</v>
      </c>
      <c r="AW192" s="134">
        <f t="shared" si="124"/>
        <v>2113.7500000000009</v>
      </c>
      <c r="AX192" s="134">
        <f t="shared" si="125"/>
        <v>5612.3251612903214</v>
      </c>
      <c r="AY192" s="134">
        <f t="shared" si="126"/>
        <v>0</v>
      </c>
      <c r="AZ192" s="134">
        <f t="shared" si="127"/>
        <v>21.387096774193548</v>
      </c>
      <c r="BA192" s="134">
        <f t="shared" si="128"/>
        <v>20.190000000000001</v>
      </c>
      <c r="BB192" s="2"/>
      <c r="BC192" s="134">
        <f t="shared" si="129"/>
        <v>100.12270070483065</v>
      </c>
      <c r="BD192" s="134">
        <f t="shared" si="130"/>
        <v>0</v>
      </c>
      <c r="BE192" s="134">
        <f t="shared" si="131"/>
        <v>0</v>
      </c>
      <c r="BF192" s="134">
        <f t="shared" si="132"/>
        <v>0</v>
      </c>
      <c r="BG192" s="134">
        <f t="shared" si="133"/>
        <v>0</v>
      </c>
      <c r="BH192" s="134">
        <f t="shared" si="134"/>
        <v>0</v>
      </c>
      <c r="BI192" s="134">
        <f t="shared" si="135"/>
        <v>0</v>
      </c>
      <c r="BJ192" s="134">
        <f t="shared" si="136"/>
        <v>34.235731476706206</v>
      </c>
      <c r="BK192" s="134">
        <f t="shared" si="137"/>
        <v>0</v>
      </c>
      <c r="BL192" s="134">
        <f t="shared" si="138"/>
        <v>0</v>
      </c>
      <c r="BM192" s="134">
        <f t="shared" si="139"/>
        <v>0</v>
      </c>
      <c r="BN192" s="134">
        <f t="shared" si="140"/>
        <v>20.253739040742655</v>
      </c>
      <c r="BO192" s="134">
        <f t="shared" si="141"/>
        <v>42.70341241189616</v>
      </c>
      <c r="BP192" s="134">
        <f t="shared" si="142"/>
        <v>27.154418084923492</v>
      </c>
      <c r="BQ192" s="134">
        <f t="shared" si="143"/>
        <v>10.352888086642599</v>
      </c>
      <c r="BR192" s="134">
        <f t="shared" si="144"/>
        <v>13.587072374075982</v>
      </c>
      <c r="BS192" s="134">
        <f t="shared" si="145"/>
        <v>0</v>
      </c>
      <c r="BT192" s="134">
        <f t="shared" si="146"/>
        <v>0</v>
      </c>
      <c r="BU192" s="134">
        <f t="shared" si="147"/>
        <v>5.5074351040055012</v>
      </c>
      <c r="BV192" s="134">
        <f t="shared" si="148"/>
        <v>281.61530857830508</v>
      </c>
      <c r="BW192" s="134">
        <f t="shared" si="149"/>
        <v>747.73113288636739</v>
      </c>
      <c r="BX192" s="134">
        <f t="shared" si="150"/>
        <v>0</v>
      </c>
      <c r="BY192" s="134">
        <f t="shared" si="151"/>
        <v>2.8494069107787516</v>
      </c>
      <c r="BZ192" s="134">
        <f t="shared" si="152"/>
        <v>2.6899174832387827</v>
      </c>
    </row>
    <row r="193" spans="1:78" x14ac:dyDescent="0.25">
      <c r="A193" s="18" t="s">
        <v>377</v>
      </c>
      <c r="B193" s="21" t="s">
        <v>378</v>
      </c>
      <c r="C193" s="22">
        <f t="shared" si="153"/>
        <v>25</v>
      </c>
      <c r="D193" s="159">
        <f t="shared" si="154"/>
        <v>243</v>
      </c>
      <c r="E193" s="162">
        <v>17410.75</v>
      </c>
      <c r="F193" s="162">
        <v>0</v>
      </c>
      <c r="G193" s="162">
        <v>0</v>
      </c>
      <c r="H193" s="162">
        <v>0</v>
      </c>
      <c r="I193" s="162">
        <v>0</v>
      </c>
      <c r="J193" s="162">
        <v>0</v>
      </c>
      <c r="K193" s="162">
        <v>0</v>
      </c>
      <c r="L193" s="162">
        <v>2628.1800000000003</v>
      </c>
      <c r="M193" s="162">
        <v>0</v>
      </c>
      <c r="N193" s="162">
        <v>0</v>
      </c>
      <c r="O193" s="162">
        <v>0</v>
      </c>
      <c r="P193" s="162">
        <v>1908.3</v>
      </c>
      <c r="Q193" s="162">
        <v>11768.26</v>
      </c>
      <c r="R193" s="162">
        <v>2650.7900000000004</v>
      </c>
      <c r="S193" s="162">
        <v>5135.5</v>
      </c>
      <c r="T193" s="162">
        <v>1426.5699999999997</v>
      </c>
      <c r="U193" s="162">
        <v>0</v>
      </c>
      <c r="V193" s="162">
        <v>0</v>
      </c>
      <c r="W193" s="162">
        <v>739.47</v>
      </c>
      <c r="X193" s="162">
        <v>74347.09</v>
      </c>
      <c r="Y193" s="162">
        <v>134134.32</v>
      </c>
      <c r="Z193" s="162">
        <v>0</v>
      </c>
      <c r="AA193" s="162">
        <v>4735.5</v>
      </c>
      <c r="AB193" s="162">
        <v>271.55</v>
      </c>
      <c r="AC193" s="162">
        <f t="shared" si="104"/>
        <v>257156.28</v>
      </c>
      <c r="AD193" s="200">
        <f t="shared" si="105"/>
        <v>696.43</v>
      </c>
      <c r="AE193" s="134">
        <f t="shared" si="106"/>
        <v>0</v>
      </c>
      <c r="AF193" s="134">
        <f t="shared" si="107"/>
        <v>0</v>
      </c>
      <c r="AG193" s="134">
        <f t="shared" si="108"/>
        <v>0</v>
      </c>
      <c r="AH193" s="134">
        <f t="shared" si="109"/>
        <v>0</v>
      </c>
      <c r="AI193" s="134">
        <f t="shared" si="110"/>
        <v>0</v>
      </c>
      <c r="AJ193" s="134">
        <f t="shared" si="111"/>
        <v>0</v>
      </c>
      <c r="AK193" s="134">
        <f t="shared" si="112"/>
        <v>105.12720000000002</v>
      </c>
      <c r="AL193" s="134">
        <f t="shared" si="113"/>
        <v>0</v>
      </c>
      <c r="AM193" s="134">
        <f t="shared" si="114"/>
        <v>0</v>
      </c>
      <c r="AN193" s="134">
        <f t="shared" si="115"/>
        <v>0</v>
      </c>
      <c r="AO193" s="134">
        <f t="shared" si="116"/>
        <v>76.331999999999994</v>
      </c>
      <c r="AP193" s="134">
        <f t="shared" si="117"/>
        <v>470.73040000000003</v>
      </c>
      <c r="AQ193" s="134">
        <f t="shared" si="118"/>
        <v>106.03160000000001</v>
      </c>
      <c r="AR193" s="134">
        <f t="shared" si="119"/>
        <v>205.42</v>
      </c>
      <c r="AS193" s="134">
        <f t="shared" si="120"/>
        <v>57.062799999999989</v>
      </c>
      <c r="AT193" s="134">
        <f t="shared" si="121"/>
        <v>0</v>
      </c>
      <c r="AU193" s="134">
        <f t="shared" si="122"/>
        <v>0</v>
      </c>
      <c r="AV193" s="134">
        <f t="shared" si="123"/>
        <v>29.578800000000001</v>
      </c>
      <c r="AW193" s="134">
        <f t="shared" si="124"/>
        <v>2973.8835999999997</v>
      </c>
      <c r="AX193" s="134">
        <f t="shared" si="125"/>
        <v>5365.3728000000001</v>
      </c>
      <c r="AY193" s="134">
        <f t="shared" si="126"/>
        <v>0</v>
      </c>
      <c r="AZ193" s="134">
        <f t="shared" si="127"/>
        <v>189.42</v>
      </c>
      <c r="BA193" s="134">
        <f t="shared" si="128"/>
        <v>10.862</v>
      </c>
      <c r="BB193" s="2"/>
      <c r="BC193" s="134">
        <f t="shared" si="129"/>
        <v>71.649176954732511</v>
      </c>
      <c r="BD193" s="134">
        <f t="shared" si="130"/>
        <v>0</v>
      </c>
      <c r="BE193" s="134">
        <f t="shared" si="131"/>
        <v>0</v>
      </c>
      <c r="BF193" s="134">
        <f t="shared" si="132"/>
        <v>0</v>
      </c>
      <c r="BG193" s="134">
        <f t="shared" si="133"/>
        <v>0</v>
      </c>
      <c r="BH193" s="134">
        <f t="shared" si="134"/>
        <v>0</v>
      </c>
      <c r="BI193" s="134">
        <f t="shared" si="135"/>
        <v>0</v>
      </c>
      <c r="BJ193" s="134">
        <f t="shared" si="136"/>
        <v>10.815555555555557</v>
      </c>
      <c r="BK193" s="134">
        <f t="shared" si="137"/>
        <v>0</v>
      </c>
      <c r="BL193" s="134">
        <f t="shared" si="138"/>
        <v>0</v>
      </c>
      <c r="BM193" s="134">
        <f t="shared" si="139"/>
        <v>0</v>
      </c>
      <c r="BN193" s="134">
        <f t="shared" si="140"/>
        <v>7.8530864197530859</v>
      </c>
      <c r="BO193" s="134">
        <f t="shared" si="141"/>
        <v>48.429053497942391</v>
      </c>
      <c r="BP193" s="134">
        <f t="shared" si="142"/>
        <v>10.908600823045269</v>
      </c>
      <c r="BQ193" s="134">
        <f t="shared" si="143"/>
        <v>21.133744855967077</v>
      </c>
      <c r="BR193" s="134">
        <f t="shared" si="144"/>
        <v>5.8706584362139909</v>
      </c>
      <c r="BS193" s="134">
        <f t="shared" si="145"/>
        <v>0</v>
      </c>
      <c r="BT193" s="134">
        <f t="shared" si="146"/>
        <v>0</v>
      </c>
      <c r="BU193" s="134">
        <f t="shared" si="147"/>
        <v>3.0430864197530867</v>
      </c>
      <c r="BV193" s="134">
        <f t="shared" si="148"/>
        <v>305.95510288065844</v>
      </c>
      <c r="BW193" s="134">
        <f t="shared" si="149"/>
        <v>551.99308641975313</v>
      </c>
      <c r="BX193" s="134">
        <f t="shared" si="150"/>
        <v>0</v>
      </c>
      <c r="BY193" s="134">
        <f t="shared" si="151"/>
        <v>19.487654320987655</v>
      </c>
      <c r="BZ193" s="134">
        <f t="shared" si="152"/>
        <v>1.1174897119341565</v>
      </c>
    </row>
    <row r="194" spans="1:78" x14ac:dyDescent="0.25">
      <c r="A194" s="18" t="s">
        <v>379</v>
      </c>
      <c r="B194" s="21" t="s">
        <v>380</v>
      </c>
      <c r="C194" s="22">
        <f t="shared" si="153"/>
        <v>16</v>
      </c>
      <c r="D194" s="159">
        <f t="shared" si="154"/>
        <v>387.68</v>
      </c>
      <c r="E194" s="162">
        <v>12854.929999999998</v>
      </c>
      <c r="F194" s="162">
        <v>0</v>
      </c>
      <c r="G194" s="162">
        <v>0</v>
      </c>
      <c r="H194" s="162">
        <v>0</v>
      </c>
      <c r="I194" s="162">
        <v>0</v>
      </c>
      <c r="J194" s="162">
        <v>0</v>
      </c>
      <c r="K194" s="162">
        <v>0</v>
      </c>
      <c r="L194" s="162">
        <v>8145.76</v>
      </c>
      <c r="M194" s="162">
        <v>0</v>
      </c>
      <c r="N194" s="162">
        <v>0</v>
      </c>
      <c r="O194" s="162">
        <v>0</v>
      </c>
      <c r="P194" s="162">
        <v>1429.9</v>
      </c>
      <c r="Q194" s="162">
        <v>9532.36</v>
      </c>
      <c r="R194" s="162">
        <v>2199.61</v>
      </c>
      <c r="S194" s="162">
        <v>3461.71</v>
      </c>
      <c r="T194" s="162">
        <v>1051.57</v>
      </c>
      <c r="U194" s="162">
        <v>0</v>
      </c>
      <c r="V194" s="162">
        <v>0</v>
      </c>
      <c r="W194" s="162">
        <v>39800.200000000012</v>
      </c>
      <c r="X194" s="162">
        <v>86495.660000000047</v>
      </c>
      <c r="Y194" s="162">
        <v>84137.810000000012</v>
      </c>
      <c r="Z194" s="162">
        <v>0</v>
      </c>
      <c r="AA194" s="162">
        <v>1459.5</v>
      </c>
      <c r="AB194" s="162">
        <v>879.51</v>
      </c>
      <c r="AC194" s="162">
        <f t="shared" si="104"/>
        <v>251448.52000000008</v>
      </c>
      <c r="AD194" s="200">
        <f t="shared" si="105"/>
        <v>803.4331249999999</v>
      </c>
      <c r="AE194" s="134">
        <f t="shared" si="106"/>
        <v>0</v>
      </c>
      <c r="AF194" s="134">
        <f t="shared" si="107"/>
        <v>0</v>
      </c>
      <c r="AG194" s="134">
        <f t="shared" si="108"/>
        <v>0</v>
      </c>
      <c r="AH194" s="134">
        <f t="shared" si="109"/>
        <v>0</v>
      </c>
      <c r="AI194" s="134">
        <f t="shared" si="110"/>
        <v>0</v>
      </c>
      <c r="AJ194" s="134">
        <f t="shared" si="111"/>
        <v>0</v>
      </c>
      <c r="AK194" s="134">
        <f t="shared" si="112"/>
        <v>509.11</v>
      </c>
      <c r="AL194" s="134">
        <f t="shared" si="113"/>
        <v>0</v>
      </c>
      <c r="AM194" s="134">
        <f t="shared" si="114"/>
        <v>0</v>
      </c>
      <c r="AN194" s="134">
        <f t="shared" si="115"/>
        <v>0</v>
      </c>
      <c r="AO194" s="134">
        <f t="shared" si="116"/>
        <v>89.368750000000006</v>
      </c>
      <c r="AP194" s="134">
        <f t="shared" si="117"/>
        <v>595.77250000000004</v>
      </c>
      <c r="AQ194" s="134">
        <f t="shared" si="118"/>
        <v>137.47562500000001</v>
      </c>
      <c r="AR194" s="134">
        <f t="shared" si="119"/>
        <v>216.356875</v>
      </c>
      <c r="AS194" s="134">
        <f t="shared" si="120"/>
        <v>65.723124999999996</v>
      </c>
      <c r="AT194" s="134">
        <f t="shared" si="121"/>
        <v>0</v>
      </c>
      <c r="AU194" s="134">
        <f t="shared" si="122"/>
        <v>0</v>
      </c>
      <c r="AV194" s="134">
        <f t="shared" si="123"/>
        <v>2487.5125000000007</v>
      </c>
      <c r="AW194" s="134">
        <f t="shared" si="124"/>
        <v>5405.9787500000029</v>
      </c>
      <c r="AX194" s="134">
        <f t="shared" si="125"/>
        <v>5258.6131250000008</v>
      </c>
      <c r="AY194" s="134">
        <f t="shared" si="126"/>
        <v>0</v>
      </c>
      <c r="AZ194" s="134">
        <f t="shared" si="127"/>
        <v>91.21875</v>
      </c>
      <c r="BA194" s="134">
        <f t="shared" si="128"/>
        <v>54.969374999999999</v>
      </c>
      <c r="BB194" s="2"/>
      <c r="BC194" s="134">
        <f t="shared" si="129"/>
        <v>33.158610193974404</v>
      </c>
      <c r="BD194" s="134">
        <f t="shared" si="130"/>
        <v>0</v>
      </c>
      <c r="BE194" s="134">
        <f t="shared" si="131"/>
        <v>0</v>
      </c>
      <c r="BF194" s="134">
        <f t="shared" si="132"/>
        <v>0</v>
      </c>
      <c r="BG194" s="134">
        <f t="shared" si="133"/>
        <v>0</v>
      </c>
      <c r="BH194" s="134">
        <f t="shared" si="134"/>
        <v>0</v>
      </c>
      <c r="BI194" s="134">
        <f t="shared" si="135"/>
        <v>0</v>
      </c>
      <c r="BJ194" s="134">
        <f t="shared" si="136"/>
        <v>21.011555922410235</v>
      </c>
      <c r="BK194" s="134">
        <f t="shared" si="137"/>
        <v>0</v>
      </c>
      <c r="BL194" s="134">
        <f t="shared" si="138"/>
        <v>0</v>
      </c>
      <c r="BM194" s="134">
        <f t="shared" si="139"/>
        <v>0</v>
      </c>
      <c r="BN194" s="134">
        <f t="shared" si="140"/>
        <v>3.6883512174989685</v>
      </c>
      <c r="BO194" s="134">
        <f t="shared" si="141"/>
        <v>24.588217086256709</v>
      </c>
      <c r="BP194" s="134">
        <f t="shared" si="142"/>
        <v>5.6737773421378455</v>
      </c>
      <c r="BQ194" s="134">
        <f t="shared" si="143"/>
        <v>8.9292973586463056</v>
      </c>
      <c r="BR194" s="134">
        <f t="shared" si="144"/>
        <v>2.712469046636401</v>
      </c>
      <c r="BS194" s="134">
        <f t="shared" si="145"/>
        <v>0</v>
      </c>
      <c r="BT194" s="134">
        <f t="shared" si="146"/>
        <v>0</v>
      </c>
      <c r="BU194" s="134">
        <f t="shared" si="147"/>
        <v>102.66250515889396</v>
      </c>
      <c r="BV194" s="134">
        <f t="shared" si="148"/>
        <v>223.11096780850198</v>
      </c>
      <c r="BW194" s="134">
        <f t="shared" si="149"/>
        <v>217.02901877837394</v>
      </c>
      <c r="BX194" s="134">
        <f t="shared" si="150"/>
        <v>0</v>
      </c>
      <c r="BY194" s="134">
        <f t="shared" si="151"/>
        <v>3.7647028477094509</v>
      </c>
      <c r="BZ194" s="134">
        <f t="shared" si="152"/>
        <v>2.2686494015683039</v>
      </c>
    </row>
    <row r="195" spans="1:78" x14ac:dyDescent="0.25">
      <c r="A195" s="18" t="s">
        <v>381</v>
      </c>
      <c r="B195" s="21" t="s">
        <v>382</v>
      </c>
      <c r="C195" s="22">
        <f t="shared" si="153"/>
        <v>111.84105263157895</v>
      </c>
      <c r="D195" s="159">
        <f t="shared" si="154"/>
        <v>550.44000000000005</v>
      </c>
      <c r="E195" s="162">
        <v>29272.10999999999</v>
      </c>
      <c r="F195" s="162">
        <v>0</v>
      </c>
      <c r="G195" s="162">
        <v>0</v>
      </c>
      <c r="H195" s="162">
        <v>16664.27</v>
      </c>
      <c r="I195" s="162">
        <v>0</v>
      </c>
      <c r="J195" s="162">
        <v>0</v>
      </c>
      <c r="K195" s="162">
        <v>0</v>
      </c>
      <c r="L195" s="162">
        <v>3941.6000000000004</v>
      </c>
      <c r="M195" s="162">
        <v>0</v>
      </c>
      <c r="N195" s="162">
        <v>7382.4000000000005</v>
      </c>
      <c r="O195" s="162">
        <v>0</v>
      </c>
      <c r="P195" s="162">
        <v>10872.279999999997</v>
      </c>
      <c r="Q195" s="162">
        <v>16788.32</v>
      </c>
      <c r="R195" s="162">
        <v>11622.52</v>
      </c>
      <c r="S195" s="162">
        <v>0</v>
      </c>
      <c r="T195" s="162">
        <v>2188.0099999999998</v>
      </c>
      <c r="U195" s="162">
        <v>0</v>
      </c>
      <c r="V195" s="162">
        <v>0</v>
      </c>
      <c r="W195" s="162">
        <v>6144.77</v>
      </c>
      <c r="X195" s="162">
        <v>140710.14999999994</v>
      </c>
      <c r="Y195" s="162">
        <v>335691.47000000009</v>
      </c>
      <c r="Z195" s="162">
        <v>0</v>
      </c>
      <c r="AA195" s="162">
        <v>3109</v>
      </c>
      <c r="AB195" s="162">
        <v>1569.3200000000002</v>
      </c>
      <c r="AC195" s="162">
        <f t="shared" si="104"/>
        <v>585956.22</v>
      </c>
      <c r="AD195" s="200">
        <f t="shared" si="105"/>
        <v>261.72956451354827</v>
      </c>
      <c r="AE195" s="134">
        <f t="shared" si="106"/>
        <v>0</v>
      </c>
      <c r="AF195" s="134">
        <f t="shared" si="107"/>
        <v>0</v>
      </c>
      <c r="AG195" s="134">
        <f t="shared" si="108"/>
        <v>148.99958117252868</v>
      </c>
      <c r="AH195" s="134">
        <f t="shared" si="109"/>
        <v>0</v>
      </c>
      <c r="AI195" s="134">
        <f t="shared" si="110"/>
        <v>0</v>
      </c>
      <c r="AJ195" s="134">
        <f t="shared" si="111"/>
        <v>0</v>
      </c>
      <c r="AK195" s="134">
        <f t="shared" si="112"/>
        <v>35.242872874097642</v>
      </c>
      <c r="AL195" s="134">
        <f t="shared" si="113"/>
        <v>0</v>
      </c>
      <c r="AM195" s="134">
        <f t="shared" si="114"/>
        <v>66.007962427881679</v>
      </c>
      <c r="AN195" s="134">
        <f t="shared" si="115"/>
        <v>0</v>
      </c>
      <c r="AO195" s="134">
        <f t="shared" si="116"/>
        <v>97.211889053073421</v>
      </c>
      <c r="AP195" s="134">
        <f t="shared" si="117"/>
        <v>150.1087445528899</v>
      </c>
      <c r="AQ195" s="134">
        <f t="shared" si="118"/>
        <v>103.91998042334517</v>
      </c>
      <c r="AR195" s="134">
        <f t="shared" si="119"/>
        <v>0</v>
      </c>
      <c r="AS195" s="134">
        <f t="shared" si="120"/>
        <v>19.56356765710736</v>
      </c>
      <c r="AT195" s="134">
        <f t="shared" si="121"/>
        <v>0</v>
      </c>
      <c r="AU195" s="134">
        <f t="shared" si="122"/>
        <v>0</v>
      </c>
      <c r="AV195" s="134">
        <f t="shared" si="123"/>
        <v>54.941990042259228</v>
      </c>
      <c r="AW195" s="134">
        <f t="shared" si="124"/>
        <v>1258.1261235399857</v>
      </c>
      <c r="AX195" s="134">
        <f t="shared" si="125"/>
        <v>3001.5049223992705</v>
      </c>
      <c r="AY195" s="134">
        <f t="shared" si="126"/>
        <v>0</v>
      </c>
      <c r="AZ195" s="134">
        <f t="shared" si="127"/>
        <v>27.798379278863802</v>
      </c>
      <c r="BA195" s="134">
        <f t="shared" si="128"/>
        <v>14.031699121874089</v>
      </c>
      <c r="BB195" s="2"/>
      <c r="BC195" s="134">
        <f t="shared" si="129"/>
        <v>53.179474602136452</v>
      </c>
      <c r="BD195" s="134">
        <f t="shared" si="130"/>
        <v>0</v>
      </c>
      <c r="BE195" s="134">
        <f t="shared" si="131"/>
        <v>0</v>
      </c>
      <c r="BF195" s="134">
        <f t="shared" si="132"/>
        <v>30.274453164740933</v>
      </c>
      <c r="BG195" s="134">
        <f t="shared" si="133"/>
        <v>0</v>
      </c>
      <c r="BH195" s="134">
        <f t="shared" si="134"/>
        <v>0</v>
      </c>
      <c r="BI195" s="134">
        <f t="shared" si="135"/>
        <v>0</v>
      </c>
      <c r="BJ195" s="134">
        <f t="shared" si="136"/>
        <v>7.1608168011045708</v>
      </c>
      <c r="BK195" s="134">
        <f t="shared" si="137"/>
        <v>0</v>
      </c>
      <c r="BL195" s="134">
        <f t="shared" si="138"/>
        <v>13.411816001744059</v>
      </c>
      <c r="BM195" s="134">
        <f t="shared" si="139"/>
        <v>0</v>
      </c>
      <c r="BN195" s="134">
        <f t="shared" si="140"/>
        <v>19.751980233994615</v>
      </c>
      <c r="BO195" s="134">
        <f t="shared" si="141"/>
        <v>30.499818327156454</v>
      </c>
      <c r="BP195" s="134">
        <f t="shared" si="142"/>
        <v>21.11496257539423</v>
      </c>
      <c r="BQ195" s="134">
        <f t="shared" si="143"/>
        <v>0</v>
      </c>
      <c r="BR195" s="134">
        <f t="shared" si="144"/>
        <v>3.9750199840127891</v>
      </c>
      <c r="BS195" s="134">
        <f t="shared" si="145"/>
        <v>0</v>
      </c>
      <c r="BT195" s="134">
        <f t="shared" si="146"/>
        <v>0</v>
      </c>
      <c r="BU195" s="134">
        <f t="shared" si="147"/>
        <v>11.163378388198531</v>
      </c>
      <c r="BV195" s="134">
        <f t="shared" si="148"/>
        <v>255.63213065910892</v>
      </c>
      <c r="BW195" s="134">
        <f t="shared" si="149"/>
        <v>609.86023908146217</v>
      </c>
      <c r="BX195" s="134">
        <f t="shared" si="150"/>
        <v>0</v>
      </c>
      <c r="BY195" s="134">
        <f t="shared" si="151"/>
        <v>5.648208705762662</v>
      </c>
      <c r="BZ195" s="134">
        <f t="shared" si="152"/>
        <v>2.8510282682944554</v>
      </c>
    </row>
    <row r="196" spans="1:78" x14ac:dyDescent="0.25">
      <c r="A196" s="18" t="s">
        <v>389</v>
      </c>
      <c r="B196" s="21" t="s">
        <v>390</v>
      </c>
      <c r="C196" s="22">
        <f t="shared" si="153"/>
        <v>100</v>
      </c>
      <c r="D196" s="159">
        <f t="shared" si="154"/>
        <v>383.27</v>
      </c>
      <c r="E196" s="162">
        <v>23066.600000000013</v>
      </c>
      <c r="F196" s="162">
        <v>0</v>
      </c>
      <c r="G196" s="162">
        <v>0</v>
      </c>
      <c r="H196" s="162">
        <v>0</v>
      </c>
      <c r="I196" s="162">
        <v>0</v>
      </c>
      <c r="J196" s="162">
        <v>0</v>
      </c>
      <c r="K196" s="162">
        <v>0</v>
      </c>
      <c r="L196" s="162">
        <v>3825.1000000000004</v>
      </c>
      <c r="M196" s="162">
        <v>0</v>
      </c>
      <c r="N196" s="162">
        <v>3872.51</v>
      </c>
      <c r="O196" s="162">
        <v>0</v>
      </c>
      <c r="P196" s="162">
        <v>7546.8799999999992</v>
      </c>
      <c r="Q196" s="162">
        <v>5984.94</v>
      </c>
      <c r="R196" s="162">
        <v>13190.200000000003</v>
      </c>
      <c r="S196" s="162">
        <v>0</v>
      </c>
      <c r="T196" s="162">
        <v>4806.9800000000005</v>
      </c>
      <c r="U196" s="162">
        <v>0</v>
      </c>
      <c r="V196" s="162">
        <v>0</v>
      </c>
      <c r="W196" s="162">
        <v>34256.44</v>
      </c>
      <c r="X196" s="162">
        <v>82901.499999999971</v>
      </c>
      <c r="Y196" s="162">
        <v>309398.40000000014</v>
      </c>
      <c r="Z196" s="162">
        <v>0</v>
      </c>
      <c r="AA196" s="162">
        <v>1186.5</v>
      </c>
      <c r="AB196" s="162">
        <v>1173.5999999999999</v>
      </c>
      <c r="AC196" s="162">
        <f t="shared" si="104"/>
        <v>491209.65000000014</v>
      </c>
      <c r="AD196" s="200">
        <f t="shared" si="105"/>
        <v>230.66600000000014</v>
      </c>
      <c r="AE196" s="134">
        <f t="shared" si="106"/>
        <v>0</v>
      </c>
      <c r="AF196" s="134">
        <f t="shared" si="107"/>
        <v>0</v>
      </c>
      <c r="AG196" s="134">
        <f t="shared" si="108"/>
        <v>0</v>
      </c>
      <c r="AH196" s="134">
        <f t="shared" si="109"/>
        <v>0</v>
      </c>
      <c r="AI196" s="134">
        <f t="shared" si="110"/>
        <v>0</v>
      </c>
      <c r="AJ196" s="134">
        <f t="shared" si="111"/>
        <v>0</v>
      </c>
      <c r="AK196" s="134">
        <f t="shared" si="112"/>
        <v>38.251000000000005</v>
      </c>
      <c r="AL196" s="134">
        <f t="shared" si="113"/>
        <v>0</v>
      </c>
      <c r="AM196" s="134">
        <f t="shared" si="114"/>
        <v>38.725100000000005</v>
      </c>
      <c r="AN196" s="134">
        <f t="shared" si="115"/>
        <v>0</v>
      </c>
      <c r="AO196" s="134">
        <f t="shared" si="116"/>
        <v>75.468799999999987</v>
      </c>
      <c r="AP196" s="134">
        <f t="shared" si="117"/>
        <v>59.849399999999996</v>
      </c>
      <c r="AQ196" s="134">
        <f t="shared" si="118"/>
        <v>131.90200000000002</v>
      </c>
      <c r="AR196" s="134">
        <f t="shared" si="119"/>
        <v>0</v>
      </c>
      <c r="AS196" s="134">
        <f t="shared" si="120"/>
        <v>48.069800000000008</v>
      </c>
      <c r="AT196" s="134">
        <f t="shared" si="121"/>
        <v>0</v>
      </c>
      <c r="AU196" s="134">
        <f t="shared" si="122"/>
        <v>0</v>
      </c>
      <c r="AV196" s="134">
        <f t="shared" si="123"/>
        <v>342.56440000000003</v>
      </c>
      <c r="AW196" s="134">
        <f t="shared" si="124"/>
        <v>829.01499999999976</v>
      </c>
      <c r="AX196" s="134">
        <f t="shared" si="125"/>
        <v>3093.9840000000013</v>
      </c>
      <c r="AY196" s="134">
        <f t="shared" si="126"/>
        <v>0</v>
      </c>
      <c r="AZ196" s="134">
        <f t="shared" si="127"/>
        <v>11.865</v>
      </c>
      <c r="BA196" s="134">
        <f t="shared" si="128"/>
        <v>11.735999999999999</v>
      </c>
      <c r="BB196" s="2"/>
      <c r="BC196" s="134">
        <f t="shared" si="129"/>
        <v>60.183682521460106</v>
      </c>
      <c r="BD196" s="134">
        <f t="shared" si="130"/>
        <v>0</v>
      </c>
      <c r="BE196" s="134">
        <f t="shared" si="131"/>
        <v>0</v>
      </c>
      <c r="BF196" s="134">
        <f t="shared" si="132"/>
        <v>0</v>
      </c>
      <c r="BG196" s="134">
        <f t="shared" si="133"/>
        <v>0</v>
      </c>
      <c r="BH196" s="134">
        <f t="shared" si="134"/>
        <v>0</v>
      </c>
      <c r="BI196" s="134">
        <f t="shared" si="135"/>
        <v>0</v>
      </c>
      <c r="BJ196" s="134">
        <f t="shared" si="136"/>
        <v>9.9801706368878342</v>
      </c>
      <c r="BK196" s="134">
        <f t="shared" si="137"/>
        <v>0</v>
      </c>
      <c r="BL196" s="134">
        <f t="shared" si="138"/>
        <v>10.103869334933599</v>
      </c>
      <c r="BM196" s="134">
        <f t="shared" si="139"/>
        <v>0</v>
      </c>
      <c r="BN196" s="134">
        <f t="shared" si="140"/>
        <v>19.690766300519215</v>
      </c>
      <c r="BO196" s="134">
        <f t="shared" si="141"/>
        <v>15.615466903227489</v>
      </c>
      <c r="BP196" s="134">
        <f t="shared" si="142"/>
        <v>34.414903331854838</v>
      </c>
      <c r="BQ196" s="134">
        <f t="shared" si="143"/>
        <v>0</v>
      </c>
      <c r="BR196" s="134">
        <f t="shared" si="144"/>
        <v>12.542019985910718</v>
      </c>
      <c r="BS196" s="134">
        <f t="shared" si="145"/>
        <v>0</v>
      </c>
      <c r="BT196" s="134">
        <f t="shared" si="146"/>
        <v>0</v>
      </c>
      <c r="BU196" s="134">
        <f t="shared" si="147"/>
        <v>89.379393117123712</v>
      </c>
      <c r="BV196" s="134">
        <f t="shared" si="148"/>
        <v>216.30051921621828</v>
      </c>
      <c r="BW196" s="134">
        <f t="shared" si="149"/>
        <v>807.25963420043354</v>
      </c>
      <c r="BX196" s="134">
        <f t="shared" si="150"/>
        <v>0</v>
      </c>
      <c r="BY196" s="134">
        <f t="shared" si="151"/>
        <v>3.0957288595507086</v>
      </c>
      <c r="BZ196" s="134">
        <f t="shared" si="152"/>
        <v>3.0620711247945311</v>
      </c>
    </row>
    <row r="197" spans="1:78" x14ac:dyDescent="0.25">
      <c r="A197" s="18" t="s">
        <v>391</v>
      </c>
      <c r="B197" s="21" t="s">
        <v>392</v>
      </c>
      <c r="C197" s="22">
        <f t="shared" si="153"/>
        <v>61</v>
      </c>
      <c r="D197" s="159">
        <f t="shared" si="154"/>
        <v>679.71</v>
      </c>
      <c r="E197" s="162">
        <v>24652.79</v>
      </c>
      <c r="F197" s="162">
        <v>0</v>
      </c>
      <c r="G197" s="162">
        <v>0</v>
      </c>
      <c r="H197" s="162">
        <v>17372.54</v>
      </c>
      <c r="I197" s="162">
        <v>0</v>
      </c>
      <c r="J197" s="162">
        <v>0</v>
      </c>
      <c r="K197" s="162">
        <v>0</v>
      </c>
      <c r="L197" s="162">
        <v>8365.09</v>
      </c>
      <c r="M197" s="162">
        <v>0</v>
      </c>
      <c r="N197" s="162">
        <v>11953.3</v>
      </c>
      <c r="O197" s="162">
        <v>0</v>
      </c>
      <c r="P197" s="162">
        <v>8768.5</v>
      </c>
      <c r="Q197" s="162">
        <v>17181.7</v>
      </c>
      <c r="R197" s="162">
        <v>4827.12</v>
      </c>
      <c r="S197" s="162">
        <v>0</v>
      </c>
      <c r="T197" s="162">
        <v>0</v>
      </c>
      <c r="U197" s="162">
        <v>0</v>
      </c>
      <c r="V197" s="162">
        <v>0</v>
      </c>
      <c r="W197" s="162">
        <v>10161.66</v>
      </c>
      <c r="X197" s="162">
        <v>72396.820000000022</v>
      </c>
      <c r="Y197" s="162">
        <v>203093.24000000005</v>
      </c>
      <c r="Z197" s="162">
        <v>0</v>
      </c>
      <c r="AA197" s="162">
        <v>1201.0999999999999</v>
      </c>
      <c r="AB197" s="162">
        <v>1686.78</v>
      </c>
      <c r="AC197" s="162">
        <f t="shared" ref="AC197:AC260" si="155">SUM(E197:AB197)</f>
        <v>381660.64000000007</v>
      </c>
      <c r="AD197" s="200">
        <f t="shared" ref="AD197:AD260" si="156">E197/$C197</f>
        <v>404.14409836065573</v>
      </c>
      <c r="AE197" s="134">
        <f t="shared" ref="AE197:AE260" si="157">F197/$C197</f>
        <v>0</v>
      </c>
      <c r="AF197" s="134">
        <f t="shared" ref="AF197:AF260" si="158">G197/$C197</f>
        <v>0</v>
      </c>
      <c r="AG197" s="134">
        <f t="shared" ref="AG197:AG260" si="159">H197/$C197</f>
        <v>284.79573770491805</v>
      </c>
      <c r="AH197" s="134">
        <f t="shared" ref="AH197:AH260" si="160">I197/$C197</f>
        <v>0</v>
      </c>
      <c r="AI197" s="134">
        <f t="shared" ref="AI197:AI260" si="161">J197/$C197</f>
        <v>0</v>
      </c>
      <c r="AJ197" s="134">
        <f t="shared" ref="AJ197:AJ260" si="162">K197/$C197</f>
        <v>0</v>
      </c>
      <c r="AK197" s="134">
        <f t="shared" ref="AK197:AK260" si="163">L197/$C197</f>
        <v>137.13262295081967</v>
      </c>
      <c r="AL197" s="134">
        <f t="shared" ref="AL197:AL260" si="164">M197/$C197</f>
        <v>0</v>
      </c>
      <c r="AM197" s="134">
        <f t="shared" ref="AM197:AM260" si="165">N197/$C197</f>
        <v>195.95573770491802</v>
      </c>
      <c r="AN197" s="134">
        <f t="shared" ref="AN197:AN260" si="166">O197/$C197</f>
        <v>0</v>
      </c>
      <c r="AO197" s="134">
        <f t="shared" ref="AO197:AO260" si="167">P197/$C197</f>
        <v>143.74590163934425</v>
      </c>
      <c r="AP197" s="134">
        <f t="shared" ref="AP197:AP260" si="168">Q197/$C197</f>
        <v>281.66721311475413</v>
      </c>
      <c r="AQ197" s="134">
        <f t="shared" ref="AQ197:AQ260" si="169">R197/$C197</f>
        <v>79.133114754098358</v>
      </c>
      <c r="AR197" s="134">
        <f t="shared" ref="AR197:AR260" si="170">S197/$C197</f>
        <v>0</v>
      </c>
      <c r="AS197" s="134">
        <f t="shared" ref="AS197:AS260" si="171">T197/$C197</f>
        <v>0</v>
      </c>
      <c r="AT197" s="134">
        <f t="shared" ref="AT197:AT260" si="172">U197/$C197</f>
        <v>0</v>
      </c>
      <c r="AU197" s="134">
        <f t="shared" ref="AU197:AU260" si="173">V197/$C197</f>
        <v>0</v>
      </c>
      <c r="AV197" s="134">
        <f t="shared" ref="AV197:AV260" si="174">W197/$C197</f>
        <v>166.58459016393442</v>
      </c>
      <c r="AW197" s="134">
        <f t="shared" ref="AW197:AW260" si="175">X197/$C197</f>
        <v>1186.8331147540987</v>
      </c>
      <c r="AX197" s="134">
        <f t="shared" ref="AX197:AX260" si="176">Y197/$C197</f>
        <v>3329.3973770491812</v>
      </c>
      <c r="AY197" s="134">
        <f t="shared" ref="AY197:AY260" si="177">Z197/$C197</f>
        <v>0</v>
      </c>
      <c r="AZ197" s="134">
        <f t="shared" ref="AZ197:AZ260" si="178">AA197/$C197</f>
        <v>19.690163934426227</v>
      </c>
      <c r="BA197" s="134">
        <f t="shared" ref="BA197:BA260" si="179">AB197/$C197</f>
        <v>27.652131147540985</v>
      </c>
      <c r="BB197" s="2"/>
      <c r="BC197" s="134">
        <f t="shared" ref="BC197:BC260" si="180">E197/$D197</f>
        <v>36.269570846390373</v>
      </c>
      <c r="BD197" s="134">
        <f t="shared" ref="BD197:BD260" si="181">F197/$D197</f>
        <v>0</v>
      </c>
      <c r="BE197" s="134">
        <f t="shared" ref="BE197:BE260" si="182">G197/$D197</f>
        <v>0</v>
      </c>
      <c r="BF197" s="134">
        <f t="shared" ref="BF197:BF260" si="183">H197/$D197</f>
        <v>25.558752997601918</v>
      </c>
      <c r="BG197" s="134">
        <f t="shared" ref="BG197:BG260" si="184">I197/$D197</f>
        <v>0</v>
      </c>
      <c r="BH197" s="134">
        <f t="shared" ref="BH197:BH260" si="185">J197/$D197</f>
        <v>0</v>
      </c>
      <c r="BI197" s="134">
        <f t="shared" ref="BI197:BI260" si="186">K197/$D197</f>
        <v>0</v>
      </c>
      <c r="BJ197" s="134">
        <f t="shared" ref="BJ197:BJ260" si="187">L197/$D197</f>
        <v>12.306851451354254</v>
      </c>
      <c r="BK197" s="134">
        <f t="shared" ref="BK197:BK260" si="188">M197/$D197</f>
        <v>0</v>
      </c>
      <c r="BL197" s="134">
        <f t="shared" ref="BL197:BL260" si="189">N197/$D197</f>
        <v>17.585882214473816</v>
      </c>
      <c r="BM197" s="134">
        <f t="shared" ref="BM197:BM260" si="190">O197/$D197</f>
        <v>0</v>
      </c>
      <c r="BN197" s="134">
        <f t="shared" ref="BN197:BN260" si="191">P197/$D197</f>
        <v>12.900354562975386</v>
      </c>
      <c r="BO197" s="134">
        <f t="shared" ref="BO197:BO260" si="192">Q197/$D197</f>
        <v>25.277986199997056</v>
      </c>
      <c r="BP197" s="134">
        <f t="shared" ref="BP197:BP260" si="193">R197/$D197</f>
        <v>7.1017345632696296</v>
      </c>
      <c r="BQ197" s="134">
        <f t="shared" ref="BQ197:BQ260" si="194">S197/$D197</f>
        <v>0</v>
      </c>
      <c r="BR197" s="134">
        <f t="shared" ref="BR197:BR260" si="195">T197/$D197</f>
        <v>0</v>
      </c>
      <c r="BS197" s="134">
        <f t="shared" ref="BS197:BS260" si="196">U197/$D197</f>
        <v>0</v>
      </c>
      <c r="BT197" s="134">
        <f t="shared" ref="BT197:BT260" si="197">V197/$D197</f>
        <v>0</v>
      </c>
      <c r="BU197" s="134">
        <f t="shared" ref="BU197:BU260" si="198">W197/$D197</f>
        <v>14.949993379529504</v>
      </c>
      <c r="BV197" s="134">
        <f t="shared" ref="BV197:BV260" si="199">X197/$D197</f>
        <v>106.51133571670273</v>
      </c>
      <c r="BW197" s="134">
        <f t="shared" ref="BW197:BW260" si="200">Y197/$D197</f>
        <v>298.79395624604615</v>
      </c>
      <c r="BX197" s="134">
        <f t="shared" ref="BX197:BX260" si="201">Z197/$D197</f>
        <v>0</v>
      </c>
      <c r="BY197" s="134">
        <f t="shared" ref="BY197:BY260" si="202">AA197/$D197</f>
        <v>1.7670771358373423</v>
      </c>
      <c r="BZ197" s="134">
        <f t="shared" ref="BZ197:BZ260" si="203">AB197/$D197</f>
        <v>2.4816171602595221</v>
      </c>
    </row>
    <row r="198" spans="1:78" x14ac:dyDescent="0.25">
      <c r="A198" s="18" t="s">
        <v>393</v>
      </c>
      <c r="B198" s="21" t="s">
        <v>394</v>
      </c>
      <c r="C198" s="22">
        <f t="shared" si="153"/>
        <v>49</v>
      </c>
      <c r="D198" s="159">
        <f t="shared" si="154"/>
        <v>245.63</v>
      </c>
      <c r="E198" s="162">
        <v>51719.600000000006</v>
      </c>
      <c r="F198" s="162">
        <v>0</v>
      </c>
      <c r="G198" s="162">
        <v>0</v>
      </c>
      <c r="H198" s="162">
        <v>11063.569999999996</v>
      </c>
      <c r="I198" s="162">
        <v>0</v>
      </c>
      <c r="J198" s="162">
        <v>0</v>
      </c>
      <c r="K198" s="162">
        <v>0</v>
      </c>
      <c r="L198" s="162">
        <v>9275.83</v>
      </c>
      <c r="M198" s="162">
        <v>0</v>
      </c>
      <c r="N198" s="162">
        <v>0</v>
      </c>
      <c r="O198" s="162">
        <v>0</v>
      </c>
      <c r="P198" s="162">
        <v>7191.1999999999989</v>
      </c>
      <c r="Q198" s="162">
        <v>3584.92</v>
      </c>
      <c r="R198" s="162">
        <v>9644.7499999999982</v>
      </c>
      <c r="S198" s="162">
        <v>0</v>
      </c>
      <c r="T198" s="162">
        <v>2394.37</v>
      </c>
      <c r="U198" s="162">
        <v>0</v>
      </c>
      <c r="V198" s="162">
        <v>0</v>
      </c>
      <c r="W198" s="162">
        <v>4032.88</v>
      </c>
      <c r="X198" s="162">
        <v>68227.439999999973</v>
      </c>
      <c r="Y198" s="162">
        <v>309529.12999999989</v>
      </c>
      <c r="Z198" s="162">
        <v>0</v>
      </c>
      <c r="AA198" s="162">
        <v>0</v>
      </c>
      <c r="AB198" s="162">
        <v>1300.6500000000001</v>
      </c>
      <c r="AC198" s="162">
        <f t="shared" si="155"/>
        <v>477964.33999999985</v>
      </c>
      <c r="AD198" s="200">
        <f t="shared" si="156"/>
        <v>1055.5020408163266</v>
      </c>
      <c r="AE198" s="134">
        <f t="shared" si="157"/>
        <v>0</v>
      </c>
      <c r="AF198" s="134">
        <f t="shared" si="158"/>
        <v>0</v>
      </c>
      <c r="AG198" s="134">
        <f t="shared" si="159"/>
        <v>225.78714285714278</v>
      </c>
      <c r="AH198" s="134">
        <f t="shared" si="160"/>
        <v>0</v>
      </c>
      <c r="AI198" s="134">
        <f t="shared" si="161"/>
        <v>0</v>
      </c>
      <c r="AJ198" s="134">
        <f t="shared" si="162"/>
        <v>0</v>
      </c>
      <c r="AK198" s="134">
        <f t="shared" si="163"/>
        <v>189.30265306122448</v>
      </c>
      <c r="AL198" s="134">
        <f t="shared" si="164"/>
        <v>0</v>
      </c>
      <c r="AM198" s="134">
        <f t="shared" si="165"/>
        <v>0</v>
      </c>
      <c r="AN198" s="134">
        <f t="shared" si="166"/>
        <v>0</v>
      </c>
      <c r="AO198" s="134">
        <f t="shared" si="167"/>
        <v>146.75918367346935</v>
      </c>
      <c r="AP198" s="134">
        <f t="shared" si="168"/>
        <v>73.161632653061233</v>
      </c>
      <c r="AQ198" s="134">
        <f t="shared" si="169"/>
        <v>196.83163265306118</v>
      </c>
      <c r="AR198" s="134">
        <f t="shared" si="170"/>
        <v>0</v>
      </c>
      <c r="AS198" s="134">
        <f t="shared" si="171"/>
        <v>48.864693877551019</v>
      </c>
      <c r="AT198" s="134">
        <f t="shared" si="172"/>
        <v>0</v>
      </c>
      <c r="AU198" s="134">
        <f t="shared" si="173"/>
        <v>0</v>
      </c>
      <c r="AV198" s="134">
        <f t="shared" si="174"/>
        <v>82.303673469387761</v>
      </c>
      <c r="AW198" s="134">
        <f t="shared" si="175"/>
        <v>1392.3967346938771</v>
      </c>
      <c r="AX198" s="134">
        <f t="shared" si="176"/>
        <v>6316.921020408161</v>
      </c>
      <c r="AY198" s="134">
        <f t="shared" si="177"/>
        <v>0</v>
      </c>
      <c r="AZ198" s="134">
        <f t="shared" si="178"/>
        <v>0</v>
      </c>
      <c r="BA198" s="134">
        <f t="shared" si="179"/>
        <v>26.543877551020412</v>
      </c>
      <c r="BB198" s="2"/>
      <c r="BC198" s="134">
        <f t="shared" si="180"/>
        <v>210.55897080975453</v>
      </c>
      <c r="BD198" s="134">
        <f t="shared" si="181"/>
        <v>0</v>
      </c>
      <c r="BE198" s="134">
        <f t="shared" si="182"/>
        <v>0</v>
      </c>
      <c r="BF198" s="134">
        <f t="shared" si="183"/>
        <v>45.041607295525779</v>
      </c>
      <c r="BG198" s="134">
        <f t="shared" si="184"/>
        <v>0</v>
      </c>
      <c r="BH198" s="134">
        <f t="shared" si="185"/>
        <v>0</v>
      </c>
      <c r="BI198" s="134">
        <f t="shared" si="186"/>
        <v>0</v>
      </c>
      <c r="BJ198" s="134">
        <f t="shared" si="187"/>
        <v>37.763424663111181</v>
      </c>
      <c r="BK198" s="134">
        <f t="shared" si="188"/>
        <v>0</v>
      </c>
      <c r="BL198" s="134">
        <f t="shared" si="189"/>
        <v>0</v>
      </c>
      <c r="BM198" s="134">
        <f t="shared" si="190"/>
        <v>0</v>
      </c>
      <c r="BN198" s="134">
        <f t="shared" si="191"/>
        <v>29.276554166836295</v>
      </c>
      <c r="BO198" s="134">
        <f t="shared" si="192"/>
        <v>14.594797052477304</v>
      </c>
      <c r="BP198" s="134">
        <f t="shared" si="193"/>
        <v>39.265358465985422</v>
      </c>
      <c r="BQ198" s="134">
        <f t="shared" si="194"/>
        <v>0</v>
      </c>
      <c r="BR198" s="134">
        <f t="shared" si="195"/>
        <v>9.7478728168383331</v>
      </c>
      <c r="BS198" s="134">
        <f t="shared" si="196"/>
        <v>0</v>
      </c>
      <c r="BT198" s="134">
        <f t="shared" si="197"/>
        <v>0</v>
      </c>
      <c r="BU198" s="134">
        <f t="shared" si="198"/>
        <v>16.418515653625374</v>
      </c>
      <c r="BV198" s="134">
        <f t="shared" si="199"/>
        <v>277.76509384032886</v>
      </c>
      <c r="BW198" s="134">
        <f t="shared" si="200"/>
        <v>1260.1438342222036</v>
      </c>
      <c r="BX198" s="134">
        <f t="shared" si="201"/>
        <v>0</v>
      </c>
      <c r="BY198" s="134">
        <f t="shared" si="202"/>
        <v>0</v>
      </c>
      <c r="BZ198" s="134">
        <f t="shared" si="203"/>
        <v>5.2951593860684776</v>
      </c>
    </row>
    <row r="199" spans="1:78" x14ac:dyDescent="0.25">
      <c r="A199" s="18" t="s">
        <v>395</v>
      </c>
      <c r="B199" s="21" t="s">
        <v>396</v>
      </c>
      <c r="C199" s="22">
        <f t="shared" si="153"/>
        <v>101</v>
      </c>
      <c r="D199" s="159">
        <f t="shared" si="154"/>
        <v>253.45000000000002</v>
      </c>
      <c r="E199" s="162">
        <v>21910.260000000002</v>
      </c>
      <c r="F199" s="162">
        <v>554.55999999999995</v>
      </c>
      <c r="G199" s="162">
        <v>0</v>
      </c>
      <c r="H199" s="162">
        <v>0</v>
      </c>
      <c r="I199" s="162">
        <v>0</v>
      </c>
      <c r="J199" s="162">
        <v>0</v>
      </c>
      <c r="K199" s="162">
        <v>0</v>
      </c>
      <c r="L199" s="162">
        <v>2989.45</v>
      </c>
      <c r="M199" s="162">
        <v>1683.8300000000004</v>
      </c>
      <c r="N199" s="162">
        <v>3870.8599999999997</v>
      </c>
      <c r="O199" s="162">
        <v>0</v>
      </c>
      <c r="P199" s="162">
        <v>23521.24</v>
      </c>
      <c r="Q199" s="162">
        <v>7872.82</v>
      </c>
      <c r="R199" s="162">
        <v>7222.6599999999989</v>
      </c>
      <c r="S199" s="162">
        <v>0</v>
      </c>
      <c r="T199" s="162">
        <v>1988.68</v>
      </c>
      <c r="U199" s="162">
        <v>0</v>
      </c>
      <c r="V199" s="162">
        <v>0</v>
      </c>
      <c r="W199" s="162">
        <v>6548.5700000000006</v>
      </c>
      <c r="X199" s="162">
        <v>52962.000000000022</v>
      </c>
      <c r="Y199" s="162">
        <v>281002.24000000005</v>
      </c>
      <c r="Z199" s="162">
        <v>0</v>
      </c>
      <c r="AA199" s="162">
        <v>3397</v>
      </c>
      <c r="AB199" s="162">
        <v>582.5</v>
      </c>
      <c r="AC199" s="162">
        <f t="shared" si="155"/>
        <v>416106.67000000004</v>
      </c>
      <c r="AD199" s="200">
        <f t="shared" si="156"/>
        <v>216.9332673267327</v>
      </c>
      <c r="AE199" s="134">
        <f t="shared" si="157"/>
        <v>5.4906930693069302</v>
      </c>
      <c r="AF199" s="134">
        <f t="shared" si="158"/>
        <v>0</v>
      </c>
      <c r="AG199" s="134">
        <f t="shared" si="159"/>
        <v>0</v>
      </c>
      <c r="AH199" s="134">
        <f t="shared" si="160"/>
        <v>0</v>
      </c>
      <c r="AI199" s="134">
        <f t="shared" si="161"/>
        <v>0</v>
      </c>
      <c r="AJ199" s="134">
        <f t="shared" si="162"/>
        <v>0</v>
      </c>
      <c r="AK199" s="134">
        <f t="shared" si="163"/>
        <v>29.598514851485145</v>
      </c>
      <c r="AL199" s="134">
        <f t="shared" si="164"/>
        <v>16.671584158415847</v>
      </c>
      <c r="AM199" s="134">
        <f t="shared" si="165"/>
        <v>38.325346534653463</v>
      </c>
      <c r="AN199" s="134">
        <f t="shared" si="166"/>
        <v>0</v>
      </c>
      <c r="AO199" s="134">
        <f t="shared" si="167"/>
        <v>232.88356435643567</v>
      </c>
      <c r="AP199" s="134">
        <f t="shared" si="168"/>
        <v>77.948712871287128</v>
      </c>
      <c r="AQ199" s="134">
        <f t="shared" si="169"/>
        <v>71.511485148514836</v>
      </c>
      <c r="AR199" s="134">
        <f t="shared" si="170"/>
        <v>0</v>
      </c>
      <c r="AS199" s="134">
        <f t="shared" si="171"/>
        <v>19.689900990099012</v>
      </c>
      <c r="AT199" s="134">
        <f t="shared" si="172"/>
        <v>0</v>
      </c>
      <c r="AU199" s="134">
        <f t="shared" si="173"/>
        <v>0</v>
      </c>
      <c r="AV199" s="134">
        <f t="shared" si="174"/>
        <v>64.837326732673276</v>
      </c>
      <c r="AW199" s="134">
        <f t="shared" si="175"/>
        <v>524.37623762376256</v>
      </c>
      <c r="AX199" s="134">
        <f t="shared" si="176"/>
        <v>2782.2003960396046</v>
      </c>
      <c r="AY199" s="134">
        <f t="shared" si="177"/>
        <v>0</v>
      </c>
      <c r="AZ199" s="134">
        <f t="shared" si="178"/>
        <v>33.633663366336634</v>
      </c>
      <c r="BA199" s="134">
        <f t="shared" si="179"/>
        <v>5.7673267326732676</v>
      </c>
      <c r="BB199" s="2"/>
      <c r="BC199" s="134">
        <f t="shared" si="180"/>
        <v>86.448056815940035</v>
      </c>
      <c r="BD199" s="134">
        <f t="shared" si="181"/>
        <v>2.1880449792858547</v>
      </c>
      <c r="BE199" s="134">
        <f t="shared" si="182"/>
        <v>0</v>
      </c>
      <c r="BF199" s="134">
        <f t="shared" si="183"/>
        <v>0</v>
      </c>
      <c r="BG199" s="134">
        <f t="shared" si="184"/>
        <v>0</v>
      </c>
      <c r="BH199" s="134">
        <f t="shared" si="185"/>
        <v>0</v>
      </c>
      <c r="BI199" s="134">
        <f t="shared" si="186"/>
        <v>0</v>
      </c>
      <c r="BJ199" s="134">
        <f t="shared" si="187"/>
        <v>11.795028605247582</v>
      </c>
      <c r="BK199" s="134">
        <f t="shared" si="188"/>
        <v>6.6436377983823247</v>
      </c>
      <c r="BL199" s="134">
        <f t="shared" si="189"/>
        <v>15.27267705661866</v>
      </c>
      <c r="BM199" s="134">
        <f t="shared" si="190"/>
        <v>0</v>
      </c>
      <c r="BN199" s="134">
        <f t="shared" si="191"/>
        <v>92.804261195502065</v>
      </c>
      <c r="BO199" s="134">
        <f t="shared" si="192"/>
        <v>31.062615900572101</v>
      </c>
      <c r="BP199" s="134">
        <f t="shared" si="193"/>
        <v>28.497376208325107</v>
      </c>
      <c r="BQ199" s="134">
        <f t="shared" si="194"/>
        <v>0</v>
      </c>
      <c r="BR199" s="134">
        <f t="shared" si="195"/>
        <v>7.8464391398697968</v>
      </c>
      <c r="BS199" s="134">
        <f t="shared" si="196"/>
        <v>0</v>
      </c>
      <c r="BT199" s="134">
        <f t="shared" si="197"/>
        <v>0</v>
      </c>
      <c r="BU199" s="134">
        <f t="shared" si="198"/>
        <v>25.837719471296115</v>
      </c>
      <c r="BV199" s="134">
        <f t="shared" si="199"/>
        <v>208.96429275991326</v>
      </c>
      <c r="BW199" s="134">
        <f t="shared" si="200"/>
        <v>1108.7087788518447</v>
      </c>
      <c r="BX199" s="134">
        <f t="shared" si="201"/>
        <v>0</v>
      </c>
      <c r="BY199" s="134">
        <f t="shared" si="202"/>
        <v>13.403038074570921</v>
      </c>
      <c r="BZ199" s="134">
        <f t="shared" si="203"/>
        <v>2.298283685144999</v>
      </c>
    </row>
    <row r="200" spans="1:78" x14ac:dyDescent="0.25">
      <c r="A200" s="18" t="s">
        <v>397</v>
      </c>
      <c r="B200" s="21" t="s">
        <v>398</v>
      </c>
      <c r="C200" s="22">
        <f t="shared" si="153"/>
        <v>54</v>
      </c>
      <c r="D200" s="159">
        <f t="shared" si="154"/>
        <v>338.48</v>
      </c>
      <c r="E200" s="162">
        <v>23517.46</v>
      </c>
      <c r="F200" s="162">
        <v>0</v>
      </c>
      <c r="G200" s="162">
        <v>0</v>
      </c>
      <c r="H200" s="162">
        <v>12516.359999999999</v>
      </c>
      <c r="I200" s="162">
        <v>412.71</v>
      </c>
      <c r="J200" s="162">
        <v>0</v>
      </c>
      <c r="K200" s="162">
        <v>0</v>
      </c>
      <c r="L200" s="162">
        <v>4251.18</v>
      </c>
      <c r="M200" s="162">
        <v>0</v>
      </c>
      <c r="N200" s="162">
        <v>0</v>
      </c>
      <c r="O200" s="162">
        <v>0</v>
      </c>
      <c r="P200" s="162">
        <v>5771.7499999999991</v>
      </c>
      <c r="Q200" s="162">
        <v>26195.86</v>
      </c>
      <c r="R200" s="162">
        <v>10792.880000000006</v>
      </c>
      <c r="S200" s="162">
        <v>4058.65</v>
      </c>
      <c r="T200" s="162">
        <v>3610.0099999999998</v>
      </c>
      <c r="U200" s="162">
        <v>0</v>
      </c>
      <c r="V200" s="162">
        <v>0</v>
      </c>
      <c r="W200" s="162">
        <v>6098.5399999999991</v>
      </c>
      <c r="X200" s="162">
        <v>58907.59</v>
      </c>
      <c r="Y200" s="162">
        <v>214043.87</v>
      </c>
      <c r="Z200" s="162">
        <v>0</v>
      </c>
      <c r="AA200" s="162">
        <v>3916</v>
      </c>
      <c r="AB200" s="162">
        <v>1274.2</v>
      </c>
      <c r="AC200" s="162">
        <f t="shared" si="155"/>
        <v>375367.06</v>
      </c>
      <c r="AD200" s="200">
        <f t="shared" si="156"/>
        <v>435.50851851851849</v>
      </c>
      <c r="AE200" s="134">
        <f t="shared" si="157"/>
        <v>0</v>
      </c>
      <c r="AF200" s="134">
        <f t="shared" si="158"/>
        <v>0</v>
      </c>
      <c r="AG200" s="134">
        <f t="shared" si="159"/>
        <v>231.78444444444443</v>
      </c>
      <c r="AH200" s="134">
        <f t="shared" si="160"/>
        <v>7.642777777777777</v>
      </c>
      <c r="AI200" s="134">
        <f t="shared" si="161"/>
        <v>0</v>
      </c>
      <c r="AJ200" s="134">
        <f t="shared" si="162"/>
        <v>0</v>
      </c>
      <c r="AK200" s="134">
        <f t="shared" si="163"/>
        <v>78.725555555555559</v>
      </c>
      <c r="AL200" s="134">
        <f t="shared" si="164"/>
        <v>0</v>
      </c>
      <c r="AM200" s="134">
        <f t="shared" si="165"/>
        <v>0</v>
      </c>
      <c r="AN200" s="134">
        <f t="shared" si="166"/>
        <v>0</v>
      </c>
      <c r="AO200" s="134">
        <f t="shared" si="167"/>
        <v>106.88425925925924</v>
      </c>
      <c r="AP200" s="134">
        <f t="shared" si="168"/>
        <v>485.10851851851851</v>
      </c>
      <c r="AQ200" s="134">
        <f t="shared" si="169"/>
        <v>199.86814814814826</v>
      </c>
      <c r="AR200" s="134">
        <f t="shared" si="170"/>
        <v>75.160185185185185</v>
      </c>
      <c r="AS200" s="134">
        <f t="shared" si="171"/>
        <v>66.852037037037036</v>
      </c>
      <c r="AT200" s="134">
        <f t="shared" si="172"/>
        <v>0</v>
      </c>
      <c r="AU200" s="134">
        <f t="shared" si="173"/>
        <v>0</v>
      </c>
      <c r="AV200" s="134">
        <f t="shared" si="174"/>
        <v>112.93592592592591</v>
      </c>
      <c r="AW200" s="134">
        <f t="shared" si="175"/>
        <v>1090.8812962962963</v>
      </c>
      <c r="AX200" s="134">
        <f t="shared" si="176"/>
        <v>3963.7753703703702</v>
      </c>
      <c r="AY200" s="134">
        <f t="shared" si="177"/>
        <v>0</v>
      </c>
      <c r="AZ200" s="134">
        <f t="shared" si="178"/>
        <v>72.518518518518519</v>
      </c>
      <c r="BA200" s="134">
        <f t="shared" si="179"/>
        <v>23.596296296296298</v>
      </c>
      <c r="BB200" s="2"/>
      <c r="BC200" s="134">
        <f t="shared" si="180"/>
        <v>69.479614748286451</v>
      </c>
      <c r="BD200" s="134">
        <f t="shared" si="181"/>
        <v>0</v>
      </c>
      <c r="BE200" s="134">
        <f t="shared" si="182"/>
        <v>0</v>
      </c>
      <c r="BF200" s="134">
        <f t="shared" si="183"/>
        <v>36.978137556133298</v>
      </c>
      <c r="BG200" s="134">
        <f t="shared" si="184"/>
        <v>1.2193039470574332</v>
      </c>
      <c r="BH200" s="134">
        <f t="shared" si="185"/>
        <v>0</v>
      </c>
      <c r="BI200" s="134">
        <f t="shared" si="186"/>
        <v>0</v>
      </c>
      <c r="BJ200" s="134">
        <f t="shared" si="187"/>
        <v>12.559619475301348</v>
      </c>
      <c r="BK200" s="134">
        <f t="shared" si="188"/>
        <v>0</v>
      </c>
      <c r="BL200" s="134">
        <f t="shared" si="189"/>
        <v>0</v>
      </c>
      <c r="BM200" s="134">
        <f t="shared" si="190"/>
        <v>0</v>
      </c>
      <c r="BN200" s="134">
        <f t="shared" si="191"/>
        <v>17.051967619947998</v>
      </c>
      <c r="BO200" s="134">
        <f t="shared" si="192"/>
        <v>77.392637674308673</v>
      </c>
      <c r="BP200" s="134">
        <f t="shared" si="193"/>
        <v>31.886315291893187</v>
      </c>
      <c r="BQ200" s="134">
        <f t="shared" si="194"/>
        <v>11.990811864807373</v>
      </c>
      <c r="BR200" s="134">
        <f t="shared" si="195"/>
        <v>10.665356889624201</v>
      </c>
      <c r="BS200" s="134">
        <f t="shared" si="196"/>
        <v>0</v>
      </c>
      <c r="BT200" s="134">
        <f t="shared" si="197"/>
        <v>0</v>
      </c>
      <c r="BU200" s="134">
        <f t="shared" si="198"/>
        <v>18.017430867407228</v>
      </c>
      <c r="BV200" s="134">
        <f t="shared" si="199"/>
        <v>174.03565941857715</v>
      </c>
      <c r="BW200" s="134">
        <f t="shared" si="200"/>
        <v>632.36785038997868</v>
      </c>
      <c r="BX200" s="134">
        <f t="shared" si="201"/>
        <v>0</v>
      </c>
      <c r="BY200" s="134">
        <f t="shared" si="202"/>
        <v>11.569368943512172</v>
      </c>
      <c r="BZ200" s="134">
        <f t="shared" si="203"/>
        <v>3.7644764831009216</v>
      </c>
    </row>
    <row r="201" spans="1:78" x14ac:dyDescent="0.25">
      <c r="A201" s="18" t="s">
        <v>399</v>
      </c>
      <c r="B201" s="21" t="s">
        <v>400</v>
      </c>
      <c r="C201" s="22">
        <f t="shared" si="153"/>
        <v>62</v>
      </c>
      <c r="D201" s="159">
        <f t="shared" si="154"/>
        <v>271.24</v>
      </c>
      <c r="E201" s="162">
        <v>34850.789999999994</v>
      </c>
      <c r="F201" s="162">
        <v>0</v>
      </c>
      <c r="G201" s="162">
        <v>0</v>
      </c>
      <c r="H201" s="162">
        <v>17898.110000000004</v>
      </c>
      <c r="I201" s="162">
        <v>0</v>
      </c>
      <c r="J201" s="162">
        <v>0</v>
      </c>
      <c r="K201" s="162">
        <v>0</v>
      </c>
      <c r="L201" s="162">
        <v>1711.2000000000003</v>
      </c>
      <c r="M201" s="162">
        <v>0</v>
      </c>
      <c r="N201" s="162">
        <v>1672.11</v>
      </c>
      <c r="O201" s="162">
        <v>0</v>
      </c>
      <c r="P201" s="162">
        <v>9297.9599999999991</v>
      </c>
      <c r="Q201" s="162">
        <v>3837.57</v>
      </c>
      <c r="R201" s="162">
        <v>6948.5499999999984</v>
      </c>
      <c r="S201" s="162">
        <v>0</v>
      </c>
      <c r="T201" s="162">
        <v>2657.8100000000004</v>
      </c>
      <c r="U201" s="162">
        <v>0</v>
      </c>
      <c r="V201" s="162">
        <v>0</v>
      </c>
      <c r="W201" s="162">
        <v>47342.17</v>
      </c>
      <c r="X201" s="162">
        <v>101561.66999999998</v>
      </c>
      <c r="Y201" s="162">
        <v>183880.23999999996</v>
      </c>
      <c r="Z201" s="162">
        <v>0</v>
      </c>
      <c r="AA201" s="162">
        <v>3823.14</v>
      </c>
      <c r="AB201" s="162">
        <v>1199.05</v>
      </c>
      <c r="AC201" s="162">
        <f t="shared" si="155"/>
        <v>416680.36999999994</v>
      </c>
      <c r="AD201" s="200">
        <f t="shared" si="156"/>
        <v>562.10951612903216</v>
      </c>
      <c r="AE201" s="134">
        <f t="shared" si="157"/>
        <v>0</v>
      </c>
      <c r="AF201" s="134">
        <f t="shared" si="158"/>
        <v>0</v>
      </c>
      <c r="AG201" s="134">
        <f t="shared" si="159"/>
        <v>288.67919354838716</v>
      </c>
      <c r="AH201" s="134">
        <f t="shared" si="160"/>
        <v>0</v>
      </c>
      <c r="AI201" s="134">
        <f t="shared" si="161"/>
        <v>0</v>
      </c>
      <c r="AJ201" s="134">
        <f t="shared" si="162"/>
        <v>0</v>
      </c>
      <c r="AK201" s="134">
        <f t="shared" si="163"/>
        <v>27.600000000000005</v>
      </c>
      <c r="AL201" s="134">
        <f t="shared" si="164"/>
        <v>0</v>
      </c>
      <c r="AM201" s="134">
        <f t="shared" si="165"/>
        <v>26.969516129032257</v>
      </c>
      <c r="AN201" s="134">
        <f t="shared" si="166"/>
        <v>0</v>
      </c>
      <c r="AO201" s="134">
        <f t="shared" si="167"/>
        <v>149.96709677419352</v>
      </c>
      <c r="AP201" s="134">
        <f t="shared" si="168"/>
        <v>61.896290322580647</v>
      </c>
      <c r="AQ201" s="134">
        <f t="shared" si="169"/>
        <v>112.07338709677417</v>
      </c>
      <c r="AR201" s="134">
        <f t="shared" si="170"/>
        <v>0</v>
      </c>
      <c r="AS201" s="134">
        <f t="shared" si="171"/>
        <v>42.867903225806458</v>
      </c>
      <c r="AT201" s="134">
        <f t="shared" si="172"/>
        <v>0</v>
      </c>
      <c r="AU201" s="134">
        <f t="shared" si="173"/>
        <v>0</v>
      </c>
      <c r="AV201" s="134">
        <f t="shared" si="174"/>
        <v>763.58338709677412</v>
      </c>
      <c r="AW201" s="134">
        <f t="shared" si="175"/>
        <v>1638.091451612903</v>
      </c>
      <c r="AX201" s="134">
        <f t="shared" si="176"/>
        <v>2965.8103225806444</v>
      </c>
      <c r="AY201" s="134">
        <f t="shared" si="177"/>
        <v>0</v>
      </c>
      <c r="AZ201" s="134">
        <f t="shared" si="178"/>
        <v>61.663548387096775</v>
      </c>
      <c r="BA201" s="134">
        <f t="shared" si="179"/>
        <v>19.339516129032258</v>
      </c>
      <c r="BB201" s="2"/>
      <c r="BC201" s="134">
        <f t="shared" si="180"/>
        <v>128.48691195988789</v>
      </c>
      <c r="BD201" s="134">
        <f t="shared" si="181"/>
        <v>0</v>
      </c>
      <c r="BE201" s="134">
        <f t="shared" si="182"/>
        <v>0</v>
      </c>
      <c r="BF201" s="134">
        <f t="shared" si="183"/>
        <v>65.98624834095267</v>
      </c>
      <c r="BG201" s="134">
        <f t="shared" si="184"/>
        <v>0</v>
      </c>
      <c r="BH201" s="134">
        <f t="shared" si="185"/>
        <v>0</v>
      </c>
      <c r="BI201" s="134">
        <f t="shared" si="186"/>
        <v>0</v>
      </c>
      <c r="BJ201" s="134">
        <f t="shared" si="187"/>
        <v>6.308804011207787</v>
      </c>
      <c r="BK201" s="134">
        <f t="shared" si="188"/>
        <v>0</v>
      </c>
      <c r="BL201" s="134">
        <f t="shared" si="189"/>
        <v>6.1646880991004274</v>
      </c>
      <c r="BM201" s="134">
        <f t="shared" si="190"/>
        <v>0</v>
      </c>
      <c r="BN201" s="134">
        <f t="shared" si="191"/>
        <v>34.279457307181829</v>
      </c>
      <c r="BO201" s="134">
        <f t="shared" si="192"/>
        <v>14.148245096593422</v>
      </c>
      <c r="BP201" s="134">
        <f t="shared" si="193"/>
        <v>25.617718625571442</v>
      </c>
      <c r="BQ201" s="134">
        <f t="shared" si="194"/>
        <v>0</v>
      </c>
      <c r="BR201" s="134">
        <f t="shared" si="195"/>
        <v>9.7987391240230064</v>
      </c>
      <c r="BS201" s="134">
        <f t="shared" si="196"/>
        <v>0</v>
      </c>
      <c r="BT201" s="134">
        <f t="shared" si="197"/>
        <v>0</v>
      </c>
      <c r="BU201" s="134">
        <f t="shared" si="198"/>
        <v>174.53978026839698</v>
      </c>
      <c r="BV201" s="134">
        <f t="shared" si="199"/>
        <v>374.43470727031405</v>
      </c>
      <c r="BW201" s="134">
        <f t="shared" si="200"/>
        <v>677.92449491225466</v>
      </c>
      <c r="BX201" s="134">
        <f t="shared" si="201"/>
        <v>0</v>
      </c>
      <c r="BY201" s="134">
        <f t="shared" si="202"/>
        <v>14.095044978616722</v>
      </c>
      <c r="BZ201" s="134">
        <f t="shared" si="203"/>
        <v>4.4206238017991444</v>
      </c>
    </row>
    <row r="202" spans="1:78" x14ac:dyDescent="0.25">
      <c r="A202" s="18" t="s">
        <v>401</v>
      </c>
      <c r="B202" s="21" t="s">
        <v>402</v>
      </c>
      <c r="C202" s="22">
        <f t="shared" si="153"/>
        <v>65</v>
      </c>
      <c r="D202" s="159">
        <f t="shared" si="154"/>
        <v>538.01</v>
      </c>
      <c r="E202" s="162">
        <v>26818.309999999994</v>
      </c>
      <c r="F202" s="162">
        <v>0</v>
      </c>
      <c r="G202" s="162">
        <v>0</v>
      </c>
      <c r="H202" s="162">
        <v>12223.84</v>
      </c>
      <c r="I202" s="162">
        <v>0</v>
      </c>
      <c r="J202" s="162">
        <v>0</v>
      </c>
      <c r="K202" s="162">
        <v>0</v>
      </c>
      <c r="L202" s="162">
        <v>5663.48</v>
      </c>
      <c r="M202" s="162">
        <v>7245.12</v>
      </c>
      <c r="N202" s="162">
        <v>7253.43</v>
      </c>
      <c r="O202" s="162">
        <v>0</v>
      </c>
      <c r="P202" s="162">
        <v>14531.899999999996</v>
      </c>
      <c r="Q202" s="162">
        <v>10921.46</v>
      </c>
      <c r="R202" s="162">
        <v>11148.25</v>
      </c>
      <c r="S202" s="162">
        <v>0</v>
      </c>
      <c r="T202" s="162">
        <v>2268.6</v>
      </c>
      <c r="U202" s="162">
        <v>0</v>
      </c>
      <c r="V202" s="162">
        <v>0</v>
      </c>
      <c r="W202" s="162">
        <v>10317.869999999997</v>
      </c>
      <c r="X202" s="162">
        <v>136067.13</v>
      </c>
      <c r="Y202" s="162">
        <v>221969.15</v>
      </c>
      <c r="Z202" s="162">
        <v>0</v>
      </c>
      <c r="AA202" s="162">
        <v>3065.5</v>
      </c>
      <c r="AB202" s="162">
        <v>580.02</v>
      </c>
      <c r="AC202" s="162">
        <f t="shared" si="155"/>
        <v>470074.06</v>
      </c>
      <c r="AD202" s="200">
        <f t="shared" si="156"/>
        <v>412.58938461538452</v>
      </c>
      <c r="AE202" s="134">
        <f t="shared" si="157"/>
        <v>0</v>
      </c>
      <c r="AF202" s="134">
        <f t="shared" si="158"/>
        <v>0</v>
      </c>
      <c r="AG202" s="134">
        <f t="shared" si="159"/>
        <v>188.05907692307693</v>
      </c>
      <c r="AH202" s="134">
        <f t="shared" si="160"/>
        <v>0</v>
      </c>
      <c r="AI202" s="134">
        <f t="shared" si="161"/>
        <v>0</v>
      </c>
      <c r="AJ202" s="134">
        <f t="shared" si="162"/>
        <v>0</v>
      </c>
      <c r="AK202" s="134">
        <f t="shared" si="163"/>
        <v>87.130461538461532</v>
      </c>
      <c r="AL202" s="134">
        <f t="shared" si="164"/>
        <v>111.46338461538461</v>
      </c>
      <c r="AM202" s="134">
        <f t="shared" si="165"/>
        <v>111.59123076923078</v>
      </c>
      <c r="AN202" s="134">
        <f t="shared" si="166"/>
        <v>0</v>
      </c>
      <c r="AO202" s="134">
        <f t="shared" si="167"/>
        <v>223.56769230769225</v>
      </c>
      <c r="AP202" s="134">
        <f t="shared" si="168"/>
        <v>168.02246153846153</v>
      </c>
      <c r="AQ202" s="134">
        <f t="shared" si="169"/>
        <v>171.51153846153846</v>
      </c>
      <c r="AR202" s="134">
        <f t="shared" si="170"/>
        <v>0</v>
      </c>
      <c r="AS202" s="134">
        <f t="shared" si="171"/>
        <v>34.901538461538458</v>
      </c>
      <c r="AT202" s="134">
        <f t="shared" si="172"/>
        <v>0</v>
      </c>
      <c r="AU202" s="134">
        <f t="shared" si="173"/>
        <v>0</v>
      </c>
      <c r="AV202" s="134">
        <f t="shared" si="174"/>
        <v>158.7364615384615</v>
      </c>
      <c r="AW202" s="134">
        <f t="shared" si="175"/>
        <v>2093.3404615384616</v>
      </c>
      <c r="AX202" s="134">
        <f t="shared" si="176"/>
        <v>3414.91</v>
      </c>
      <c r="AY202" s="134">
        <f t="shared" si="177"/>
        <v>0</v>
      </c>
      <c r="AZ202" s="134">
        <f t="shared" si="178"/>
        <v>47.161538461538463</v>
      </c>
      <c r="BA202" s="134">
        <f t="shared" si="179"/>
        <v>8.9233846153846148</v>
      </c>
      <c r="BB202" s="2"/>
      <c r="BC202" s="134">
        <f t="shared" si="180"/>
        <v>49.847233322800683</v>
      </c>
      <c r="BD202" s="134">
        <f t="shared" si="181"/>
        <v>0</v>
      </c>
      <c r="BE202" s="134">
        <f t="shared" si="182"/>
        <v>0</v>
      </c>
      <c r="BF202" s="134">
        <f t="shared" si="183"/>
        <v>22.720469879742012</v>
      </c>
      <c r="BG202" s="134">
        <f t="shared" si="184"/>
        <v>0</v>
      </c>
      <c r="BH202" s="134">
        <f t="shared" si="185"/>
        <v>0</v>
      </c>
      <c r="BI202" s="134">
        <f t="shared" si="186"/>
        <v>0</v>
      </c>
      <c r="BJ202" s="134">
        <f t="shared" si="187"/>
        <v>10.526718834222411</v>
      </c>
      <c r="BK202" s="134">
        <f t="shared" si="188"/>
        <v>13.466515492277095</v>
      </c>
      <c r="BL202" s="134">
        <f t="shared" si="189"/>
        <v>13.48196130183454</v>
      </c>
      <c r="BM202" s="134">
        <f t="shared" si="190"/>
        <v>0</v>
      </c>
      <c r="BN202" s="134">
        <f t="shared" si="191"/>
        <v>27.010464489507623</v>
      </c>
      <c r="BO202" s="134">
        <f t="shared" si="192"/>
        <v>20.299734205683908</v>
      </c>
      <c r="BP202" s="134">
        <f t="shared" si="193"/>
        <v>20.721269121391796</v>
      </c>
      <c r="BQ202" s="134">
        <f t="shared" si="194"/>
        <v>0</v>
      </c>
      <c r="BR202" s="134">
        <f t="shared" si="195"/>
        <v>4.2166502481366512</v>
      </c>
      <c r="BS202" s="134">
        <f t="shared" si="196"/>
        <v>0</v>
      </c>
      <c r="BT202" s="134">
        <f t="shared" si="197"/>
        <v>0</v>
      </c>
      <c r="BU202" s="134">
        <f t="shared" si="198"/>
        <v>19.177840560584372</v>
      </c>
      <c r="BV202" s="134">
        <f t="shared" si="199"/>
        <v>252.90818014535049</v>
      </c>
      <c r="BW202" s="134">
        <f t="shared" si="200"/>
        <v>412.57439452798275</v>
      </c>
      <c r="BX202" s="134">
        <f t="shared" si="201"/>
        <v>0</v>
      </c>
      <c r="BY202" s="134">
        <f t="shared" si="202"/>
        <v>5.6978494823516295</v>
      </c>
      <c r="BZ202" s="134">
        <f t="shared" si="203"/>
        <v>1.078084050482333</v>
      </c>
    </row>
    <row r="203" spans="1:78" x14ac:dyDescent="0.25">
      <c r="A203" s="18" t="s">
        <v>403</v>
      </c>
      <c r="B203" s="21" t="s">
        <v>404</v>
      </c>
      <c r="C203" s="22">
        <f t="shared" si="153"/>
        <v>44</v>
      </c>
      <c r="D203" s="159">
        <f t="shared" si="154"/>
        <v>405.94</v>
      </c>
      <c r="E203" s="162">
        <v>20115.159999999996</v>
      </c>
      <c r="F203" s="162">
        <v>0</v>
      </c>
      <c r="G203" s="162">
        <v>0</v>
      </c>
      <c r="H203" s="162">
        <v>0</v>
      </c>
      <c r="I203" s="162">
        <v>0</v>
      </c>
      <c r="J203" s="162">
        <v>0</v>
      </c>
      <c r="K203" s="162">
        <v>0</v>
      </c>
      <c r="L203" s="162">
        <v>4142.05</v>
      </c>
      <c r="M203" s="162">
        <v>0</v>
      </c>
      <c r="N203" s="162">
        <v>3970.47</v>
      </c>
      <c r="O203" s="162">
        <v>0</v>
      </c>
      <c r="P203" s="162">
        <v>4009</v>
      </c>
      <c r="Q203" s="162">
        <v>5345.91</v>
      </c>
      <c r="R203" s="162">
        <v>7363.8100000000013</v>
      </c>
      <c r="S203" s="162">
        <v>0</v>
      </c>
      <c r="T203" s="162">
        <v>2474.5300000000002</v>
      </c>
      <c r="U203" s="162">
        <v>0</v>
      </c>
      <c r="V203" s="162">
        <v>0</v>
      </c>
      <c r="W203" s="162">
        <v>3128.91</v>
      </c>
      <c r="X203" s="162">
        <v>44468.470000000008</v>
      </c>
      <c r="Y203" s="162">
        <v>151270.39000000001</v>
      </c>
      <c r="Z203" s="162">
        <v>0</v>
      </c>
      <c r="AA203" s="162">
        <v>4106.5</v>
      </c>
      <c r="AB203" s="162">
        <v>1246.92</v>
      </c>
      <c r="AC203" s="162">
        <f t="shared" si="155"/>
        <v>251642.12000000002</v>
      </c>
      <c r="AD203" s="200">
        <f t="shared" si="156"/>
        <v>457.16272727272718</v>
      </c>
      <c r="AE203" s="134">
        <f t="shared" si="157"/>
        <v>0</v>
      </c>
      <c r="AF203" s="134">
        <f t="shared" si="158"/>
        <v>0</v>
      </c>
      <c r="AG203" s="134">
        <f t="shared" si="159"/>
        <v>0</v>
      </c>
      <c r="AH203" s="134">
        <f t="shared" si="160"/>
        <v>0</v>
      </c>
      <c r="AI203" s="134">
        <f t="shared" si="161"/>
        <v>0</v>
      </c>
      <c r="AJ203" s="134">
        <f t="shared" si="162"/>
        <v>0</v>
      </c>
      <c r="AK203" s="134">
        <f t="shared" si="163"/>
        <v>94.137500000000003</v>
      </c>
      <c r="AL203" s="134">
        <f t="shared" si="164"/>
        <v>0</v>
      </c>
      <c r="AM203" s="134">
        <f t="shared" si="165"/>
        <v>90.237954545454542</v>
      </c>
      <c r="AN203" s="134">
        <f t="shared" si="166"/>
        <v>0</v>
      </c>
      <c r="AO203" s="134">
        <f t="shared" si="167"/>
        <v>91.11363636363636</v>
      </c>
      <c r="AP203" s="134">
        <f t="shared" si="168"/>
        <v>121.49795454545455</v>
      </c>
      <c r="AQ203" s="134">
        <f t="shared" si="169"/>
        <v>167.35931818181822</v>
      </c>
      <c r="AR203" s="134">
        <f t="shared" si="170"/>
        <v>0</v>
      </c>
      <c r="AS203" s="134">
        <f t="shared" si="171"/>
        <v>56.239318181818184</v>
      </c>
      <c r="AT203" s="134">
        <f t="shared" si="172"/>
        <v>0</v>
      </c>
      <c r="AU203" s="134">
        <f t="shared" si="173"/>
        <v>0</v>
      </c>
      <c r="AV203" s="134">
        <f t="shared" si="174"/>
        <v>71.111590909090907</v>
      </c>
      <c r="AW203" s="134">
        <f t="shared" si="175"/>
        <v>1010.6470454545456</v>
      </c>
      <c r="AX203" s="134">
        <f t="shared" si="176"/>
        <v>3437.9634090909094</v>
      </c>
      <c r="AY203" s="134">
        <f t="shared" si="177"/>
        <v>0</v>
      </c>
      <c r="AZ203" s="134">
        <f t="shared" si="178"/>
        <v>93.329545454545453</v>
      </c>
      <c r="BA203" s="134">
        <f t="shared" si="179"/>
        <v>28.33909090909091</v>
      </c>
      <c r="BB203" s="2"/>
      <c r="BC203" s="134">
        <f t="shared" si="180"/>
        <v>49.552052027393202</v>
      </c>
      <c r="BD203" s="134">
        <f t="shared" si="181"/>
        <v>0</v>
      </c>
      <c r="BE203" s="134">
        <f t="shared" si="182"/>
        <v>0</v>
      </c>
      <c r="BF203" s="134">
        <f t="shared" si="183"/>
        <v>0</v>
      </c>
      <c r="BG203" s="134">
        <f t="shared" si="184"/>
        <v>0</v>
      </c>
      <c r="BH203" s="134">
        <f t="shared" si="185"/>
        <v>0</v>
      </c>
      <c r="BI203" s="134">
        <f t="shared" si="186"/>
        <v>0</v>
      </c>
      <c r="BJ203" s="134">
        <f t="shared" si="187"/>
        <v>10.203601517465636</v>
      </c>
      <c r="BK203" s="134">
        <f t="shared" si="188"/>
        <v>0</v>
      </c>
      <c r="BL203" s="134">
        <f t="shared" si="189"/>
        <v>9.7809282159925104</v>
      </c>
      <c r="BM203" s="134">
        <f t="shared" si="190"/>
        <v>0</v>
      </c>
      <c r="BN203" s="134">
        <f t="shared" si="191"/>
        <v>9.875843720746909</v>
      </c>
      <c r="BO203" s="134">
        <f t="shared" si="192"/>
        <v>13.16921219884712</v>
      </c>
      <c r="BP203" s="134">
        <f t="shared" si="193"/>
        <v>18.14014386362517</v>
      </c>
      <c r="BQ203" s="134">
        <f t="shared" si="194"/>
        <v>0</v>
      </c>
      <c r="BR203" s="134">
        <f t="shared" si="195"/>
        <v>6.0958023353204913</v>
      </c>
      <c r="BS203" s="134">
        <f t="shared" si="196"/>
        <v>0</v>
      </c>
      <c r="BT203" s="134">
        <f t="shared" si="197"/>
        <v>0</v>
      </c>
      <c r="BU203" s="134">
        <f t="shared" si="198"/>
        <v>7.707813962654579</v>
      </c>
      <c r="BV203" s="134">
        <f t="shared" si="199"/>
        <v>109.54444006503427</v>
      </c>
      <c r="BW203" s="134">
        <f t="shared" si="200"/>
        <v>372.64223776912849</v>
      </c>
      <c r="BX203" s="134">
        <f t="shared" si="201"/>
        <v>0</v>
      </c>
      <c r="BY203" s="134">
        <f t="shared" si="202"/>
        <v>10.116026999063902</v>
      </c>
      <c r="BZ203" s="134">
        <f t="shared" si="203"/>
        <v>3.0716854707592258</v>
      </c>
    </row>
    <row r="204" spans="1:78" x14ac:dyDescent="0.25">
      <c r="A204" s="18" t="s">
        <v>405</v>
      </c>
      <c r="B204" s="21" t="s">
        <v>406</v>
      </c>
      <c r="C204" s="22">
        <f t="shared" si="153"/>
        <v>68</v>
      </c>
      <c r="D204" s="159">
        <f t="shared" si="154"/>
        <v>327.86</v>
      </c>
      <c r="E204" s="162">
        <v>25900.769999999993</v>
      </c>
      <c r="F204" s="162">
        <v>0</v>
      </c>
      <c r="G204" s="162">
        <v>0</v>
      </c>
      <c r="H204" s="162">
        <v>4357.6100000000006</v>
      </c>
      <c r="I204" s="162">
        <v>0</v>
      </c>
      <c r="J204" s="162">
        <v>0</v>
      </c>
      <c r="K204" s="162">
        <v>0</v>
      </c>
      <c r="L204" s="162">
        <v>4596</v>
      </c>
      <c r="M204" s="162">
        <v>0</v>
      </c>
      <c r="N204" s="162">
        <v>3761.61</v>
      </c>
      <c r="O204" s="162">
        <v>0</v>
      </c>
      <c r="P204" s="162">
        <v>7809.2099999999919</v>
      </c>
      <c r="Q204" s="162">
        <v>11245.34</v>
      </c>
      <c r="R204" s="162">
        <v>11684.970000000001</v>
      </c>
      <c r="S204" s="162">
        <v>0</v>
      </c>
      <c r="T204" s="162">
        <v>1653.38</v>
      </c>
      <c r="U204" s="162">
        <v>0</v>
      </c>
      <c r="V204" s="162">
        <v>0</v>
      </c>
      <c r="W204" s="162">
        <v>3721.8700000000003</v>
      </c>
      <c r="X204" s="162">
        <v>55620.620000000017</v>
      </c>
      <c r="Y204" s="162">
        <v>221640.92000000004</v>
      </c>
      <c r="Z204" s="162">
        <v>0</v>
      </c>
      <c r="AA204" s="162">
        <v>1976.33</v>
      </c>
      <c r="AB204" s="162">
        <v>283.35000000000002</v>
      </c>
      <c r="AC204" s="162">
        <f t="shared" si="155"/>
        <v>354251.98000000004</v>
      </c>
      <c r="AD204" s="200">
        <f t="shared" si="156"/>
        <v>380.89367647058816</v>
      </c>
      <c r="AE204" s="134">
        <f t="shared" si="157"/>
        <v>0</v>
      </c>
      <c r="AF204" s="134">
        <f t="shared" si="158"/>
        <v>0</v>
      </c>
      <c r="AG204" s="134">
        <f t="shared" si="159"/>
        <v>64.08250000000001</v>
      </c>
      <c r="AH204" s="134">
        <f t="shared" si="160"/>
        <v>0</v>
      </c>
      <c r="AI204" s="134">
        <f t="shared" si="161"/>
        <v>0</v>
      </c>
      <c r="AJ204" s="134">
        <f t="shared" si="162"/>
        <v>0</v>
      </c>
      <c r="AK204" s="134">
        <f t="shared" si="163"/>
        <v>67.588235294117652</v>
      </c>
      <c r="AL204" s="134">
        <f t="shared" si="164"/>
        <v>0</v>
      </c>
      <c r="AM204" s="134">
        <f t="shared" si="165"/>
        <v>55.317794117647061</v>
      </c>
      <c r="AN204" s="134">
        <f t="shared" si="166"/>
        <v>0</v>
      </c>
      <c r="AO204" s="134">
        <f t="shared" si="167"/>
        <v>114.84132352941164</v>
      </c>
      <c r="AP204" s="134">
        <f t="shared" si="168"/>
        <v>165.37264705882353</v>
      </c>
      <c r="AQ204" s="134">
        <f t="shared" si="169"/>
        <v>171.83779411764706</v>
      </c>
      <c r="AR204" s="134">
        <f t="shared" si="170"/>
        <v>0</v>
      </c>
      <c r="AS204" s="134">
        <f t="shared" si="171"/>
        <v>24.314411764705884</v>
      </c>
      <c r="AT204" s="134">
        <f t="shared" si="172"/>
        <v>0</v>
      </c>
      <c r="AU204" s="134">
        <f t="shared" si="173"/>
        <v>0</v>
      </c>
      <c r="AV204" s="134">
        <f t="shared" si="174"/>
        <v>54.733382352941184</v>
      </c>
      <c r="AW204" s="134">
        <f t="shared" si="175"/>
        <v>817.95029411764733</v>
      </c>
      <c r="AX204" s="134">
        <f t="shared" si="176"/>
        <v>3259.4252941176478</v>
      </c>
      <c r="AY204" s="134">
        <f t="shared" si="177"/>
        <v>0</v>
      </c>
      <c r="AZ204" s="134">
        <f t="shared" si="178"/>
        <v>29.063676470588234</v>
      </c>
      <c r="BA204" s="134">
        <f t="shared" si="179"/>
        <v>4.1669117647058824</v>
      </c>
      <c r="BB204" s="2"/>
      <c r="BC204" s="134">
        <f t="shared" si="180"/>
        <v>78.999481486000093</v>
      </c>
      <c r="BD204" s="134">
        <f t="shared" si="181"/>
        <v>0</v>
      </c>
      <c r="BE204" s="134">
        <f t="shared" si="182"/>
        <v>0</v>
      </c>
      <c r="BF204" s="134">
        <f t="shared" si="183"/>
        <v>13.29106935887269</v>
      </c>
      <c r="BG204" s="134">
        <f t="shared" si="184"/>
        <v>0</v>
      </c>
      <c r="BH204" s="134">
        <f t="shared" si="185"/>
        <v>0</v>
      </c>
      <c r="BI204" s="134">
        <f t="shared" si="186"/>
        <v>0</v>
      </c>
      <c r="BJ204" s="134">
        <f t="shared" si="187"/>
        <v>14.018178490819251</v>
      </c>
      <c r="BK204" s="134">
        <f t="shared" si="188"/>
        <v>0</v>
      </c>
      <c r="BL204" s="134">
        <f t="shared" si="189"/>
        <v>11.473220276947478</v>
      </c>
      <c r="BM204" s="134">
        <f t="shared" si="190"/>
        <v>0</v>
      </c>
      <c r="BN204" s="134">
        <f t="shared" si="191"/>
        <v>23.818733605807331</v>
      </c>
      <c r="BO204" s="134">
        <f t="shared" si="192"/>
        <v>34.299213078753127</v>
      </c>
      <c r="BP204" s="134">
        <f t="shared" si="193"/>
        <v>35.640120783261153</v>
      </c>
      <c r="BQ204" s="134">
        <f t="shared" si="194"/>
        <v>0</v>
      </c>
      <c r="BR204" s="134">
        <f t="shared" si="195"/>
        <v>5.0429451595193076</v>
      </c>
      <c r="BS204" s="134">
        <f t="shared" si="196"/>
        <v>0</v>
      </c>
      <c r="BT204" s="134">
        <f t="shared" si="197"/>
        <v>0</v>
      </c>
      <c r="BU204" s="134">
        <f t="shared" si="198"/>
        <v>11.352010004270117</v>
      </c>
      <c r="BV204" s="134">
        <f t="shared" si="199"/>
        <v>169.64747148173007</v>
      </c>
      <c r="BW204" s="134">
        <f t="shared" si="200"/>
        <v>676.02305862258288</v>
      </c>
      <c r="BX204" s="134">
        <f t="shared" si="201"/>
        <v>0</v>
      </c>
      <c r="BY204" s="134">
        <f t="shared" si="202"/>
        <v>6.0279692551698894</v>
      </c>
      <c r="BZ204" s="134">
        <f t="shared" si="203"/>
        <v>0.86424083450253164</v>
      </c>
    </row>
    <row r="205" spans="1:78" x14ac:dyDescent="0.25">
      <c r="A205" s="18" t="s">
        <v>407</v>
      </c>
      <c r="B205" s="21" t="s">
        <v>408</v>
      </c>
      <c r="C205" s="22">
        <f t="shared" si="153"/>
        <v>38</v>
      </c>
      <c r="D205" s="159">
        <f t="shared" si="154"/>
        <v>233.62</v>
      </c>
      <c r="E205" s="162">
        <v>18234.899999999998</v>
      </c>
      <c r="F205" s="162">
        <v>0</v>
      </c>
      <c r="G205" s="162">
        <v>0</v>
      </c>
      <c r="H205" s="162">
        <v>11351.869999999997</v>
      </c>
      <c r="I205" s="162">
        <v>0</v>
      </c>
      <c r="J205" s="162">
        <v>0</v>
      </c>
      <c r="K205" s="162">
        <v>0</v>
      </c>
      <c r="L205" s="162">
        <v>2293.75</v>
      </c>
      <c r="M205" s="162">
        <v>0</v>
      </c>
      <c r="N205" s="162">
        <v>0</v>
      </c>
      <c r="O205" s="162">
        <v>0</v>
      </c>
      <c r="P205" s="162">
        <v>5714.2199999999984</v>
      </c>
      <c r="Q205" s="162">
        <v>6158.21</v>
      </c>
      <c r="R205" s="162">
        <v>5779.1399999999976</v>
      </c>
      <c r="S205" s="162">
        <v>3980.59</v>
      </c>
      <c r="T205" s="162">
        <v>1829.7800000000002</v>
      </c>
      <c r="U205" s="162">
        <v>0</v>
      </c>
      <c r="V205" s="162">
        <v>0</v>
      </c>
      <c r="W205" s="162">
        <v>22090.159999999996</v>
      </c>
      <c r="X205" s="162">
        <v>60746.149999999987</v>
      </c>
      <c r="Y205" s="162">
        <v>182481.54</v>
      </c>
      <c r="Z205" s="162">
        <v>0</v>
      </c>
      <c r="AA205" s="162">
        <v>2210.5</v>
      </c>
      <c r="AB205" s="162">
        <v>1059.0099999999998</v>
      </c>
      <c r="AC205" s="162">
        <f t="shared" si="155"/>
        <v>323929.82</v>
      </c>
      <c r="AD205" s="200">
        <f t="shared" si="156"/>
        <v>479.86578947368417</v>
      </c>
      <c r="AE205" s="134">
        <f t="shared" si="157"/>
        <v>0</v>
      </c>
      <c r="AF205" s="134">
        <f t="shared" si="158"/>
        <v>0</v>
      </c>
      <c r="AG205" s="134">
        <f t="shared" si="159"/>
        <v>298.73342105263151</v>
      </c>
      <c r="AH205" s="134">
        <f t="shared" si="160"/>
        <v>0</v>
      </c>
      <c r="AI205" s="134">
        <f t="shared" si="161"/>
        <v>0</v>
      </c>
      <c r="AJ205" s="134">
        <f t="shared" si="162"/>
        <v>0</v>
      </c>
      <c r="AK205" s="134">
        <f t="shared" si="163"/>
        <v>60.361842105263158</v>
      </c>
      <c r="AL205" s="134">
        <f t="shared" si="164"/>
        <v>0</v>
      </c>
      <c r="AM205" s="134">
        <f t="shared" si="165"/>
        <v>0</v>
      </c>
      <c r="AN205" s="134">
        <f t="shared" si="166"/>
        <v>0</v>
      </c>
      <c r="AO205" s="134">
        <f t="shared" si="167"/>
        <v>150.37421052631575</v>
      </c>
      <c r="AP205" s="134">
        <f t="shared" si="168"/>
        <v>162.05815789473684</v>
      </c>
      <c r="AQ205" s="134">
        <f t="shared" si="169"/>
        <v>152.08263157894731</v>
      </c>
      <c r="AR205" s="134">
        <f t="shared" si="170"/>
        <v>104.75236842105264</v>
      </c>
      <c r="AS205" s="134">
        <f t="shared" si="171"/>
        <v>48.1521052631579</v>
      </c>
      <c r="AT205" s="134">
        <f t="shared" si="172"/>
        <v>0</v>
      </c>
      <c r="AU205" s="134">
        <f t="shared" si="173"/>
        <v>0</v>
      </c>
      <c r="AV205" s="134">
        <f t="shared" si="174"/>
        <v>581.31999999999994</v>
      </c>
      <c r="AW205" s="134">
        <f t="shared" si="175"/>
        <v>1598.5828947368418</v>
      </c>
      <c r="AX205" s="134">
        <f t="shared" si="176"/>
        <v>4802.1457894736841</v>
      </c>
      <c r="AY205" s="134">
        <f t="shared" si="177"/>
        <v>0</v>
      </c>
      <c r="AZ205" s="134">
        <f t="shared" si="178"/>
        <v>58.171052631578945</v>
      </c>
      <c r="BA205" s="134">
        <f t="shared" si="179"/>
        <v>27.868684210526311</v>
      </c>
      <c r="BB205" s="2"/>
      <c r="BC205" s="134">
        <f t="shared" si="180"/>
        <v>78.053676911223349</v>
      </c>
      <c r="BD205" s="134">
        <f t="shared" si="181"/>
        <v>0</v>
      </c>
      <c r="BE205" s="134">
        <f t="shared" si="182"/>
        <v>0</v>
      </c>
      <c r="BF205" s="134">
        <f t="shared" si="183"/>
        <v>48.591173700881761</v>
      </c>
      <c r="BG205" s="134">
        <f t="shared" si="184"/>
        <v>0</v>
      </c>
      <c r="BH205" s="134">
        <f t="shared" si="185"/>
        <v>0</v>
      </c>
      <c r="BI205" s="134">
        <f t="shared" si="186"/>
        <v>0</v>
      </c>
      <c r="BJ205" s="134">
        <f t="shared" si="187"/>
        <v>9.8182946665525215</v>
      </c>
      <c r="BK205" s="134">
        <f t="shared" si="188"/>
        <v>0</v>
      </c>
      <c r="BL205" s="134">
        <f t="shared" si="189"/>
        <v>0</v>
      </c>
      <c r="BM205" s="134">
        <f t="shared" si="190"/>
        <v>0</v>
      </c>
      <c r="BN205" s="134">
        <f t="shared" si="191"/>
        <v>24.459464086978848</v>
      </c>
      <c r="BO205" s="134">
        <f t="shared" si="192"/>
        <v>26.359943497988187</v>
      </c>
      <c r="BP205" s="134">
        <f t="shared" si="193"/>
        <v>24.737351254173433</v>
      </c>
      <c r="BQ205" s="134">
        <f t="shared" si="194"/>
        <v>17.038738121736152</v>
      </c>
      <c r="BR205" s="134">
        <f t="shared" si="195"/>
        <v>7.8322917558428227</v>
      </c>
      <c r="BS205" s="134">
        <f t="shared" si="196"/>
        <v>0</v>
      </c>
      <c r="BT205" s="134">
        <f t="shared" si="197"/>
        <v>0</v>
      </c>
      <c r="BU205" s="134">
        <f t="shared" si="198"/>
        <v>94.555945552606772</v>
      </c>
      <c r="BV205" s="134">
        <f t="shared" si="199"/>
        <v>260.02118825443023</v>
      </c>
      <c r="BW205" s="134">
        <f t="shared" si="200"/>
        <v>781.10410067631199</v>
      </c>
      <c r="BX205" s="134">
        <f t="shared" si="201"/>
        <v>0</v>
      </c>
      <c r="BY205" s="134">
        <f t="shared" si="202"/>
        <v>9.4619467511343203</v>
      </c>
      <c r="BZ205" s="134">
        <f t="shared" si="203"/>
        <v>4.5330451160003413</v>
      </c>
    </row>
    <row r="206" spans="1:78" x14ac:dyDescent="0.25">
      <c r="A206" s="18" t="s">
        <v>409</v>
      </c>
      <c r="B206" s="21" t="s">
        <v>410</v>
      </c>
      <c r="C206" s="22">
        <f t="shared" si="153"/>
        <v>64</v>
      </c>
      <c r="D206" s="159">
        <f t="shared" si="154"/>
        <v>283.7</v>
      </c>
      <c r="E206" s="162">
        <v>26455.380000000008</v>
      </c>
      <c r="F206" s="162">
        <v>0</v>
      </c>
      <c r="G206" s="162">
        <v>0</v>
      </c>
      <c r="H206" s="162">
        <v>0</v>
      </c>
      <c r="I206" s="162">
        <v>0</v>
      </c>
      <c r="J206" s="162">
        <v>0</v>
      </c>
      <c r="K206" s="162">
        <v>0</v>
      </c>
      <c r="L206" s="162">
        <v>2238.37</v>
      </c>
      <c r="M206" s="162">
        <v>0</v>
      </c>
      <c r="N206" s="162">
        <v>0</v>
      </c>
      <c r="O206" s="162">
        <v>0</v>
      </c>
      <c r="P206" s="162">
        <v>6526.29</v>
      </c>
      <c r="Q206" s="162">
        <v>18749.45</v>
      </c>
      <c r="R206" s="162">
        <v>12093.199999999999</v>
      </c>
      <c r="S206" s="162">
        <v>3099.72</v>
      </c>
      <c r="T206" s="162">
        <v>2176.62</v>
      </c>
      <c r="U206" s="162">
        <v>0</v>
      </c>
      <c r="V206" s="162">
        <v>0</v>
      </c>
      <c r="W206" s="162">
        <v>215</v>
      </c>
      <c r="X206" s="162">
        <v>72347.350000000006</v>
      </c>
      <c r="Y206" s="162">
        <v>242808.34999999995</v>
      </c>
      <c r="Z206" s="162">
        <v>0</v>
      </c>
      <c r="AA206" s="162">
        <v>1190.5</v>
      </c>
      <c r="AB206" s="162">
        <v>1403.5500000000002</v>
      </c>
      <c r="AC206" s="162">
        <f t="shared" si="155"/>
        <v>389303.77999999997</v>
      </c>
      <c r="AD206" s="200">
        <f t="shared" si="156"/>
        <v>413.36531250000013</v>
      </c>
      <c r="AE206" s="134">
        <f t="shared" si="157"/>
        <v>0</v>
      </c>
      <c r="AF206" s="134">
        <f t="shared" si="158"/>
        <v>0</v>
      </c>
      <c r="AG206" s="134">
        <f t="shared" si="159"/>
        <v>0</v>
      </c>
      <c r="AH206" s="134">
        <f t="shared" si="160"/>
        <v>0</v>
      </c>
      <c r="AI206" s="134">
        <f t="shared" si="161"/>
        <v>0</v>
      </c>
      <c r="AJ206" s="134">
        <f t="shared" si="162"/>
        <v>0</v>
      </c>
      <c r="AK206" s="134">
        <f t="shared" si="163"/>
        <v>34.974531249999998</v>
      </c>
      <c r="AL206" s="134">
        <f t="shared" si="164"/>
        <v>0</v>
      </c>
      <c r="AM206" s="134">
        <f t="shared" si="165"/>
        <v>0</v>
      </c>
      <c r="AN206" s="134">
        <f t="shared" si="166"/>
        <v>0</v>
      </c>
      <c r="AO206" s="134">
        <f t="shared" si="167"/>
        <v>101.97328125</v>
      </c>
      <c r="AP206" s="134">
        <f t="shared" si="168"/>
        <v>292.96015625000001</v>
      </c>
      <c r="AQ206" s="134">
        <f t="shared" si="169"/>
        <v>188.95624999999998</v>
      </c>
      <c r="AR206" s="134">
        <f t="shared" si="170"/>
        <v>48.433124999999997</v>
      </c>
      <c r="AS206" s="134">
        <f t="shared" si="171"/>
        <v>34.009687499999998</v>
      </c>
      <c r="AT206" s="134">
        <f t="shared" si="172"/>
        <v>0</v>
      </c>
      <c r="AU206" s="134">
        <f t="shared" si="173"/>
        <v>0</v>
      </c>
      <c r="AV206" s="134">
        <f t="shared" si="174"/>
        <v>3.359375</v>
      </c>
      <c r="AW206" s="134">
        <f t="shared" si="175"/>
        <v>1130.4273437500001</v>
      </c>
      <c r="AX206" s="134">
        <f t="shared" si="176"/>
        <v>3793.8804687499992</v>
      </c>
      <c r="AY206" s="134">
        <f t="shared" si="177"/>
        <v>0</v>
      </c>
      <c r="AZ206" s="134">
        <f t="shared" si="178"/>
        <v>18.6015625</v>
      </c>
      <c r="BA206" s="134">
        <f t="shared" si="179"/>
        <v>21.930468750000003</v>
      </c>
      <c r="BB206" s="2"/>
      <c r="BC206" s="134">
        <f t="shared" si="180"/>
        <v>93.251251321818856</v>
      </c>
      <c r="BD206" s="134">
        <f t="shared" si="181"/>
        <v>0</v>
      </c>
      <c r="BE206" s="134">
        <f t="shared" si="182"/>
        <v>0</v>
      </c>
      <c r="BF206" s="134">
        <f t="shared" si="183"/>
        <v>0</v>
      </c>
      <c r="BG206" s="134">
        <f t="shared" si="184"/>
        <v>0</v>
      </c>
      <c r="BH206" s="134">
        <f t="shared" si="185"/>
        <v>0</v>
      </c>
      <c r="BI206" s="134">
        <f t="shared" si="186"/>
        <v>0</v>
      </c>
      <c r="BJ206" s="134">
        <f t="shared" si="187"/>
        <v>7.8899189284455407</v>
      </c>
      <c r="BK206" s="134">
        <f t="shared" si="188"/>
        <v>0</v>
      </c>
      <c r="BL206" s="134">
        <f t="shared" si="189"/>
        <v>0</v>
      </c>
      <c r="BM206" s="134">
        <f t="shared" si="190"/>
        <v>0</v>
      </c>
      <c r="BN206" s="134">
        <f t="shared" si="191"/>
        <v>23.004194571730704</v>
      </c>
      <c r="BO206" s="134">
        <f t="shared" si="192"/>
        <v>66.089002467395147</v>
      </c>
      <c r="BP206" s="134">
        <f t="shared" si="193"/>
        <v>42.626718364469511</v>
      </c>
      <c r="BQ206" s="134">
        <f t="shared" si="194"/>
        <v>10.926048642932676</v>
      </c>
      <c r="BR206" s="134">
        <f t="shared" si="195"/>
        <v>7.6722594289742689</v>
      </c>
      <c r="BS206" s="134">
        <f t="shared" si="196"/>
        <v>0</v>
      </c>
      <c r="BT206" s="134">
        <f t="shared" si="197"/>
        <v>0</v>
      </c>
      <c r="BU206" s="134">
        <f t="shared" si="198"/>
        <v>0.7578427916813536</v>
      </c>
      <c r="BV206" s="134">
        <f t="shared" si="199"/>
        <v>255.01357067324642</v>
      </c>
      <c r="BW206" s="134">
        <f t="shared" si="200"/>
        <v>855.86305956996807</v>
      </c>
      <c r="BX206" s="134">
        <f t="shared" si="201"/>
        <v>0</v>
      </c>
      <c r="BY206" s="134">
        <f t="shared" si="202"/>
        <v>4.1963341557983789</v>
      </c>
      <c r="BZ206" s="134">
        <f t="shared" si="203"/>
        <v>4.9473034896016932</v>
      </c>
    </row>
    <row r="207" spans="1:78" x14ac:dyDescent="0.25">
      <c r="A207" s="18" t="s">
        <v>411</v>
      </c>
      <c r="B207" s="21" t="s">
        <v>412</v>
      </c>
      <c r="C207" s="22">
        <f t="shared" si="153"/>
        <v>68</v>
      </c>
      <c r="D207" s="159">
        <f t="shared" si="154"/>
        <v>218.70000000000002</v>
      </c>
      <c r="E207" s="162">
        <v>30245.220000000005</v>
      </c>
      <c r="F207" s="162">
        <v>0</v>
      </c>
      <c r="G207" s="162">
        <v>0</v>
      </c>
      <c r="H207" s="162">
        <v>1214.1599999999999</v>
      </c>
      <c r="I207" s="162">
        <v>0</v>
      </c>
      <c r="J207" s="162">
        <v>7560.1299999999974</v>
      </c>
      <c r="K207" s="162">
        <v>0</v>
      </c>
      <c r="L207" s="162">
        <v>3287.8199999999997</v>
      </c>
      <c r="M207" s="162">
        <v>3053.09</v>
      </c>
      <c r="N207" s="162">
        <v>0</v>
      </c>
      <c r="O207" s="162">
        <v>0</v>
      </c>
      <c r="P207" s="162">
        <v>8846.130000000001</v>
      </c>
      <c r="Q207" s="162">
        <v>40004.040000000023</v>
      </c>
      <c r="R207" s="162">
        <v>12845.300000000001</v>
      </c>
      <c r="S207" s="162">
        <v>1452.4</v>
      </c>
      <c r="T207" s="162">
        <v>2012.1200000000001</v>
      </c>
      <c r="U207" s="162">
        <v>0</v>
      </c>
      <c r="V207" s="162">
        <v>0</v>
      </c>
      <c r="W207" s="162">
        <v>3980.3799999999997</v>
      </c>
      <c r="X207" s="162">
        <v>118016.14000000001</v>
      </c>
      <c r="Y207" s="162">
        <v>208002.8</v>
      </c>
      <c r="Z207" s="162">
        <v>0</v>
      </c>
      <c r="AA207" s="162">
        <v>6614.6</v>
      </c>
      <c r="AB207" s="162">
        <v>2393.7400000000002</v>
      </c>
      <c r="AC207" s="162">
        <f t="shared" si="155"/>
        <v>449528.07</v>
      </c>
      <c r="AD207" s="200">
        <f t="shared" si="156"/>
        <v>444.78264705882361</v>
      </c>
      <c r="AE207" s="134">
        <f t="shared" si="157"/>
        <v>0</v>
      </c>
      <c r="AF207" s="134">
        <f t="shared" si="158"/>
        <v>0</v>
      </c>
      <c r="AG207" s="134">
        <f t="shared" si="159"/>
        <v>17.855294117647055</v>
      </c>
      <c r="AH207" s="134">
        <f t="shared" si="160"/>
        <v>0</v>
      </c>
      <c r="AI207" s="134">
        <f t="shared" si="161"/>
        <v>111.17838235294114</v>
      </c>
      <c r="AJ207" s="134">
        <f t="shared" si="162"/>
        <v>0</v>
      </c>
      <c r="AK207" s="134">
        <f t="shared" si="163"/>
        <v>48.350294117647053</v>
      </c>
      <c r="AL207" s="134">
        <f t="shared" si="164"/>
        <v>44.898382352941177</v>
      </c>
      <c r="AM207" s="134">
        <f t="shared" si="165"/>
        <v>0</v>
      </c>
      <c r="AN207" s="134">
        <f t="shared" si="166"/>
        <v>0</v>
      </c>
      <c r="AO207" s="134">
        <f t="shared" si="167"/>
        <v>130.09014705882353</v>
      </c>
      <c r="AP207" s="134">
        <f t="shared" si="168"/>
        <v>588.29470588235324</v>
      </c>
      <c r="AQ207" s="134">
        <f t="shared" si="169"/>
        <v>188.9014705882353</v>
      </c>
      <c r="AR207" s="134">
        <f t="shared" si="170"/>
        <v>21.358823529411765</v>
      </c>
      <c r="AS207" s="134">
        <f t="shared" si="171"/>
        <v>29.590000000000003</v>
      </c>
      <c r="AT207" s="134">
        <f t="shared" si="172"/>
        <v>0</v>
      </c>
      <c r="AU207" s="134">
        <f t="shared" si="173"/>
        <v>0</v>
      </c>
      <c r="AV207" s="134">
        <f t="shared" si="174"/>
        <v>58.534999999999997</v>
      </c>
      <c r="AW207" s="134">
        <f t="shared" si="175"/>
        <v>1735.5314705882356</v>
      </c>
      <c r="AX207" s="134">
        <f t="shared" si="176"/>
        <v>3058.8647058823526</v>
      </c>
      <c r="AY207" s="134">
        <f t="shared" si="177"/>
        <v>0</v>
      </c>
      <c r="AZ207" s="134">
        <f t="shared" si="178"/>
        <v>97.273529411764713</v>
      </c>
      <c r="BA207" s="134">
        <f t="shared" si="179"/>
        <v>35.202058823529413</v>
      </c>
      <c r="BB207" s="2"/>
      <c r="BC207" s="134">
        <f t="shared" si="180"/>
        <v>138.29547325102882</v>
      </c>
      <c r="BD207" s="134">
        <f t="shared" si="181"/>
        <v>0</v>
      </c>
      <c r="BE207" s="134">
        <f t="shared" si="182"/>
        <v>0</v>
      </c>
      <c r="BF207" s="134">
        <f t="shared" si="183"/>
        <v>5.5517146776406028</v>
      </c>
      <c r="BG207" s="134">
        <f t="shared" si="184"/>
        <v>0</v>
      </c>
      <c r="BH207" s="134">
        <f t="shared" si="185"/>
        <v>34.568495656149963</v>
      </c>
      <c r="BI207" s="134">
        <f t="shared" si="186"/>
        <v>0</v>
      </c>
      <c r="BJ207" s="134">
        <f t="shared" si="187"/>
        <v>15.033470507544578</v>
      </c>
      <c r="BK207" s="134">
        <f t="shared" si="188"/>
        <v>13.960173754000914</v>
      </c>
      <c r="BL207" s="134">
        <f t="shared" si="189"/>
        <v>0</v>
      </c>
      <c r="BM207" s="134">
        <f t="shared" si="190"/>
        <v>0</v>
      </c>
      <c r="BN207" s="134">
        <f t="shared" si="191"/>
        <v>40.448696844993144</v>
      </c>
      <c r="BO207" s="134">
        <f t="shared" si="192"/>
        <v>182.91742112482862</v>
      </c>
      <c r="BP207" s="134">
        <f t="shared" si="193"/>
        <v>58.734796524919979</v>
      </c>
      <c r="BQ207" s="134">
        <f t="shared" si="194"/>
        <v>6.64106081390032</v>
      </c>
      <c r="BR207" s="134">
        <f t="shared" si="195"/>
        <v>9.2003657978966622</v>
      </c>
      <c r="BS207" s="134">
        <f t="shared" si="196"/>
        <v>0</v>
      </c>
      <c r="BT207" s="134">
        <f t="shared" si="197"/>
        <v>0</v>
      </c>
      <c r="BU207" s="134">
        <f t="shared" si="198"/>
        <v>18.200182898948327</v>
      </c>
      <c r="BV207" s="134">
        <f t="shared" si="199"/>
        <v>539.6256973022405</v>
      </c>
      <c r="BW207" s="134">
        <f t="shared" si="200"/>
        <v>951.08733424782793</v>
      </c>
      <c r="BX207" s="134">
        <f t="shared" si="201"/>
        <v>0</v>
      </c>
      <c r="BY207" s="134">
        <f t="shared" si="202"/>
        <v>30.245084590763604</v>
      </c>
      <c r="BZ207" s="134">
        <f t="shared" si="203"/>
        <v>10.945313214449017</v>
      </c>
    </row>
    <row r="208" spans="1:78" x14ac:dyDescent="0.25">
      <c r="A208" s="18" t="s">
        <v>413</v>
      </c>
      <c r="B208" s="21" t="s">
        <v>414</v>
      </c>
      <c r="C208" s="22">
        <f t="shared" si="153"/>
        <v>36</v>
      </c>
      <c r="D208" s="159">
        <f t="shared" si="154"/>
        <v>201.77</v>
      </c>
      <c r="E208" s="162">
        <v>19959.999999999989</v>
      </c>
      <c r="F208" s="162">
        <v>10956.619999999999</v>
      </c>
      <c r="G208" s="162">
        <v>0</v>
      </c>
      <c r="H208" s="162">
        <v>10580.939999999995</v>
      </c>
      <c r="I208" s="162">
        <v>384.78999999999996</v>
      </c>
      <c r="J208" s="162">
        <v>0</v>
      </c>
      <c r="K208" s="162">
        <v>0</v>
      </c>
      <c r="L208" s="162">
        <v>3823.21</v>
      </c>
      <c r="M208" s="162">
        <v>338.43</v>
      </c>
      <c r="N208" s="162">
        <v>0</v>
      </c>
      <c r="O208" s="162">
        <v>0</v>
      </c>
      <c r="P208" s="162">
        <v>5177.2400000000007</v>
      </c>
      <c r="Q208" s="162">
        <v>3918.4</v>
      </c>
      <c r="R208" s="162">
        <v>5.27</v>
      </c>
      <c r="S208" s="162">
        <v>3418.4</v>
      </c>
      <c r="T208" s="162">
        <v>1900.68</v>
      </c>
      <c r="U208" s="162">
        <v>0</v>
      </c>
      <c r="V208" s="162">
        <v>0</v>
      </c>
      <c r="W208" s="162">
        <v>26239.11</v>
      </c>
      <c r="X208" s="162">
        <v>36010.92</v>
      </c>
      <c r="Y208" s="162">
        <v>150003.37999999998</v>
      </c>
      <c r="Z208" s="162">
        <v>0</v>
      </c>
      <c r="AA208" s="162">
        <v>2190.3999999999996</v>
      </c>
      <c r="AB208" s="162">
        <v>3767</v>
      </c>
      <c r="AC208" s="162">
        <f t="shared" si="155"/>
        <v>278674.78999999998</v>
      </c>
      <c r="AD208" s="200">
        <f t="shared" si="156"/>
        <v>554.44444444444412</v>
      </c>
      <c r="AE208" s="134">
        <f t="shared" si="157"/>
        <v>304.3505555555555</v>
      </c>
      <c r="AF208" s="134">
        <f t="shared" si="158"/>
        <v>0</v>
      </c>
      <c r="AG208" s="134">
        <f t="shared" si="159"/>
        <v>293.91499999999985</v>
      </c>
      <c r="AH208" s="134">
        <f t="shared" si="160"/>
        <v>10.68861111111111</v>
      </c>
      <c r="AI208" s="134">
        <f t="shared" si="161"/>
        <v>0</v>
      </c>
      <c r="AJ208" s="134">
        <f t="shared" si="162"/>
        <v>0</v>
      </c>
      <c r="AK208" s="134">
        <f t="shared" si="163"/>
        <v>106.20027777777779</v>
      </c>
      <c r="AL208" s="134">
        <f t="shared" si="164"/>
        <v>9.4008333333333329</v>
      </c>
      <c r="AM208" s="134">
        <f t="shared" si="165"/>
        <v>0</v>
      </c>
      <c r="AN208" s="134">
        <f t="shared" si="166"/>
        <v>0</v>
      </c>
      <c r="AO208" s="134">
        <f t="shared" si="167"/>
        <v>143.81222222222223</v>
      </c>
      <c r="AP208" s="134">
        <f t="shared" si="168"/>
        <v>108.84444444444445</v>
      </c>
      <c r="AQ208" s="134">
        <f t="shared" si="169"/>
        <v>0.14638888888888887</v>
      </c>
      <c r="AR208" s="134">
        <f t="shared" si="170"/>
        <v>94.955555555555563</v>
      </c>
      <c r="AS208" s="134">
        <f t="shared" si="171"/>
        <v>52.796666666666667</v>
      </c>
      <c r="AT208" s="134">
        <f t="shared" si="172"/>
        <v>0</v>
      </c>
      <c r="AU208" s="134">
        <f t="shared" si="173"/>
        <v>0</v>
      </c>
      <c r="AV208" s="134">
        <f t="shared" si="174"/>
        <v>728.86416666666673</v>
      </c>
      <c r="AW208" s="134">
        <f t="shared" si="175"/>
        <v>1000.3033333333333</v>
      </c>
      <c r="AX208" s="134">
        <f t="shared" si="176"/>
        <v>4166.7605555555547</v>
      </c>
      <c r="AY208" s="134">
        <f t="shared" si="177"/>
        <v>0</v>
      </c>
      <c r="AZ208" s="134">
        <f t="shared" si="178"/>
        <v>60.844444444444434</v>
      </c>
      <c r="BA208" s="134">
        <f t="shared" si="179"/>
        <v>104.63888888888889</v>
      </c>
      <c r="BB208" s="2"/>
      <c r="BC208" s="134">
        <f t="shared" si="180"/>
        <v>98.924518015562214</v>
      </c>
      <c r="BD208" s="134">
        <f t="shared" si="181"/>
        <v>54.302522674332153</v>
      </c>
      <c r="BE208" s="134">
        <f t="shared" si="182"/>
        <v>0</v>
      </c>
      <c r="BF208" s="134">
        <f t="shared" si="183"/>
        <v>52.440600683947039</v>
      </c>
      <c r="BG208" s="134">
        <f t="shared" si="184"/>
        <v>1.9070724091787676</v>
      </c>
      <c r="BH208" s="134">
        <f t="shared" si="185"/>
        <v>0</v>
      </c>
      <c r="BI208" s="134">
        <f t="shared" si="186"/>
        <v>0</v>
      </c>
      <c r="BJ208" s="134">
        <f t="shared" si="187"/>
        <v>18.948357040194281</v>
      </c>
      <c r="BK208" s="134">
        <f t="shared" si="188"/>
        <v>1.6773058432869108</v>
      </c>
      <c r="BL208" s="134">
        <f t="shared" si="189"/>
        <v>0</v>
      </c>
      <c r="BM208" s="134">
        <f t="shared" si="190"/>
        <v>0</v>
      </c>
      <c r="BN208" s="134">
        <f t="shared" si="191"/>
        <v>25.659116816176837</v>
      </c>
      <c r="BO208" s="134">
        <f t="shared" si="192"/>
        <v>19.420131833275512</v>
      </c>
      <c r="BP208" s="134">
        <f t="shared" si="193"/>
        <v>2.6118848193487632E-2</v>
      </c>
      <c r="BQ208" s="134">
        <f t="shared" si="194"/>
        <v>16.942062744709322</v>
      </c>
      <c r="BR208" s="134">
        <f t="shared" si="195"/>
        <v>9.4200327105119683</v>
      </c>
      <c r="BS208" s="134">
        <f t="shared" si="196"/>
        <v>0</v>
      </c>
      <c r="BT208" s="134">
        <f t="shared" si="197"/>
        <v>0</v>
      </c>
      <c r="BU208" s="134">
        <f t="shared" si="198"/>
        <v>130.04465480497595</v>
      </c>
      <c r="BV208" s="134">
        <f t="shared" si="199"/>
        <v>178.47509540565989</v>
      </c>
      <c r="BW208" s="134">
        <f t="shared" si="200"/>
        <v>743.43747831689529</v>
      </c>
      <c r="BX208" s="134">
        <f t="shared" si="201"/>
        <v>0</v>
      </c>
      <c r="BY208" s="134">
        <f t="shared" si="202"/>
        <v>10.85592506319076</v>
      </c>
      <c r="BZ208" s="134">
        <f t="shared" si="203"/>
        <v>18.669772513257669</v>
      </c>
    </row>
    <row r="209" spans="1:78" x14ac:dyDescent="0.25">
      <c r="A209" s="18" t="s">
        <v>415</v>
      </c>
      <c r="B209" s="21" t="s">
        <v>416</v>
      </c>
      <c r="C209" s="22">
        <f t="shared" si="153"/>
        <v>146</v>
      </c>
      <c r="D209" s="159">
        <f t="shared" si="154"/>
        <v>637.53</v>
      </c>
      <c r="E209" s="162">
        <v>88999.669999999969</v>
      </c>
      <c r="F209" s="162">
        <v>0</v>
      </c>
      <c r="G209" s="162">
        <v>0</v>
      </c>
      <c r="H209" s="162">
        <v>0</v>
      </c>
      <c r="I209" s="162">
        <v>20.94</v>
      </c>
      <c r="J209" s="162">
        <v>0</v>
      </c>
      <c r="K209" s="162">
        <v>0</v>
      </c>
      <c r="L209" s="162">
        <v>12222.08</v>
      </c>
      <c r="M209" s="162">
        <v>0</v>
      </c>
      <c r="N209" s="162">
        <v>2738.11</v>
      </c>
      <c r="O209" s="162">
        <v>0</v>
      </c>
      <c r="P209" s="162">
        <v>33170.37000000001</v>
      </c>
      <c r="Q209" s="162">
        <v>23554.05</v>
      </c>
      <c r="R209" s="162">
        <v>14478.749999999995</v>
      </c>
      <c r="S209" s="162">
        <v>4749.95</v>
      </c>
      <c r="T209" s="162">
        <v>4051.74</v>
      </c>
      <c r="U209" s="162">
        <v>0</v>
      </c>
      <c r="V209" s="162">
        <v>0</v>
      </c>
      <c r="W209" s="162">
        <v>56531.26</v>
      </c>
      <c r="X209" s="162">
        <v>145325.30000000008</v>
      </c>
      <c r="Y209" s="162">
        <v>388702.06999999995</v>
      </c>
      <c r="Z209" s="162">
        <v>0</v>
      </c>
      <c r="AA209" s="162">
        <v>4409.1000000000004</v>
      </c>
      <c r="AB209" s="162">
        <v>3428.99</v>
      </c>
      <c r="AC209" s="162">
        <f t="shared" si="155"/>
        <v>782382.38</v>
      </c>
      <c r="AD209" s="200">
        <f t="shared" si="156"/>
        <v>609.58678082191761</v>
      </c>
      <c r="AE209" s="134">
        <f t="shared" si="157"/>
        <v>0</v>
      </c>
      <c r="AF209" s="134">
        <f t="shared" si="158"/>
        <v>0</v>
      </c>
      <c r="AG209" s="134">
        <f t="shared" si="159"/>
        <v>0</v>
      </c>
      <c r="AH209" s="134">
        <f t="shared" si="160"/>
        <v>0.14342465753424657</v>
      </c>
      <c r="AI209" s="134">
        <f t="shared" si="161"/>
        <v>0</v>
      </c>
      <c r="AJ209" s="134">
        <f t="shared" si="162"/>
        <v>0</v>
      </c>
      <c r="AK209" s="134">
        <f t="shared" si="163"/>
        <v>83.712876712328764</v>
      </c>
      <c r="AL209" s="134">
        <f t="shared" si="164"/>
        <v>0</v>
      </c>
      <c r="AM209" s="134">
        <f t="shared" si="165"/>
        <v>18.754178082191782</v>
      </c>
      <c r="AN209" s="134">
        <f t="shared" si="166"/>
        <v>0</v>
      </c>
      <c r="AO209" s="134">
        <f t="shared" si="167"/>
        <v>227.19431506849321</v>
      </c>
      <c r="AP209" s="134">
        <f t="shared" si="168"/>
        <v>161.32910958904108</v>
      </c>
      <c r="AQ209" s="134">
        <f t="shared" si="169"/>
        <v>99.169520547945169</v>
      </c>
      <c r="AR209" s="134">
        <f t="shared" si="170"/>
        <v>32.533904109589038</v>
      </c>
      <c r="AS209" s="134">
        <f t="shared" si="171"/>
        <v>27.751643835616438</v>
      </c>
      <c r="AT209" s="134">
        <f t="shared" si="172"/>
        <v>0</v>
      </c>
      <c r="AU209" s="134">
        <f t="shared" si="173"/>
        <v>0</v>
      </c>
      <c r="AV209" s="134">
        <f t="shared" si="174"/>
        <v>387.20041095890411</v>
      </c>
      <c r="AW209" s="134">
        <f t="shared" si="175"/>
        <v>995.37876712328818</v>
      </c>
      <c r="AX209" s="134">
        <f t="shared" si="176"/>
        <v>2662.3429452054793</v>
      </c>
      <c r="AY209" s="134">
        <f t="shared" si="177"/>
        <v>0</v>
      </c>
      <c r="AZ209" s="134">
        <f t="shared" si="178"/>
        <v>30.199315068493153</v>
      </c>
      <c r="BA209" s="134">
        <f t="shared" si="179"/>
        <v>23.486232876712329</v>
      </c>
      <c r="BB209" s="2"/>
      <c r="BC209" s="134">
        <f t="shared" si="180"/>
        <v>139.60075604285285</v>
      </c>
      <c r="BD209" s="134">
        <f t="shared" si="181"/>
        <v>0</v>
      </c>
      <c r="BE209" s="134">
        <f t="shared" si="182"/>
        <v>0</v>
      </c>
      <c r="BF209" s="134">
        <f t="shared" si="183"/>
        <v>0</v>
      </c>
      <c r="BG209" s="134">
        <f t="shared" si="184"/>
        <v>3.2845513152322245E-2</v>
      </c>
      <c r="BH209" s="134">
        <f t="shared" si="185"/>
        <v>0</v>
      </c>
      <c r="BI209" s="134">
        <f t="shared" si="186"/>
        <v>0</v>
      </c>
      <c r="BJ209" s="134">
        <f t="shared" si="187"/>
        <v>19.170988031935753</v>
      </c>
      <c r="BK209" s="134">
        <f t="shared" si="188"/>
        <v>0</v>
      </c>
      <c r="BL209" s="134">
        <f t="shared" si="189"/>
        <v>4.2948723981616554</v>
      </c>
      <c r="BM209" s="134">
        <f t="shared" si="190"/>
        <v>0</v>
      </c>
      <c r="BN209" s="134">
        <f t="shared" si="191"/>
        <v>52.029504493906188</v>
      </c>
      <c r="BO209" s="134">
        <f t="shared" si="192"/>
        <v>36.945790786315939</v>
      </c>
      <c r="BP209" s="134">
        <f t="shared" si="193"/>
        <v>22.710695967248594</v>
      </c>
      <c r="BQ209" s="134">
        <f t="shared" si="194"/>
        <v>7.4505513466032971</v>
      </c>
      <c r="BR209" s="134">
        <f t="shared" si="195"/>
        <v>6.3553715119288503</v>
      </c>
      <c r="BS209" s="134">
        <f t="shared" si="196"/>
        <v>0</v>
      </c>
      <c r="BT209" s="134">
        <f t="shared" si="197"/>
        <v>0</v>
      </c>
      <c r="BU209" s="134">
        <f t="shared" si="198"/>
        <v>88.672313459758769</v>
      </c>
      <c r="BV209" s="134">
        <f t="shared" si="199"/>
        <v>227.95052781829887</v>
      </c>
      <c r="BW209" s="134">
        <f t="shared" si="200"/>
        <v>609.70004548805537</v>
      </c>
      <c r="BX209" s="134">
        <f t="shared" si="201"/>
        <v>0</v>
      </c>
      <c r="BY209" s="134">
        <f t="shared" si="202"/>
        <v>6.9159098395369636</v>
      </c>
      <c r="BZ209" s="134">
        <f t="shared" si="203"/>
        <v>5.3785547346791525</v>
      </c>
    </row>
    <row r="210" spans="1:78" x14ac:dyDescent="0.25">
      <c r="A210" s="18" t="s">
        <v>417</v>
      </c>
      <c r="B210" s="21" t="s">
        <v>418</v>
      </c>
      <c r="C210" s="22">
        <f t="shared" si="153"/>
        <v>26</v>
      </c>
      <c r="D210" s="159">
        <f t="shared" si="154"/>
        <v>205.48000000000002</v>
      </c>
      <c r="E210" s="162">
        <v>25429.710000000003</v>
      </c>
      <c r="F210" s="162">
        <v>3397</v>
      </c>
      <c r="G210" s="162">
        <v>0</v>
      </c>
      <c r="H210" s="162">
        <v>7653</v>
      </c>
      <c r="I210" s="162">
        <v>0</v>
      </c>
      <c r="J210" s="162">
        <v>0</v>
      </c>
      <c r="K210" s="162">
        <v>0</v>
      </c>
      <c r="L210" s="162">
        <v>1946.6399999999999</v>
      </c>
      <c r="M210" s="162">
        <v>0</v>
      </c>
      <c r="N210" s="162">
        <v>0</v>
      </c>
      <c r="O210" s="162">
        <v>0</v>
      </c>
      <c r="P210" s="162">
        <v>5493.3399999999974</v>
      </c>
      <c r="Q210" s="162">
        <v>3906.44</v>
      </c>
      <c r="R210" s="162">
        <v>0</v>
      </c>
      <c r="S210" s="162">
        <v>2717</v>
      </c>
      <c r="T210" s="162">
        <v>1080.94</v>
      </c>
      <c r="U210" s="162">
        <v>0</v>
      </c>
      <c r="V210" s="162">
        <v>0</v>
      </c>
      <c r="W210" s="162">
        <v>0</v>
      </c>
      <c r="X210" s="162">
        <v>63562.909999999982</v>
      </c>
      <c r="Y210" s="162">
        <v>129883.66999999998</v>
      </c>
      <c r="Z210" s="162">
        <v>0</v>
      </c>
      <c r="AA210" s="162">
        <v>4842.3900000000003</v>
      </c>
      <c r="AB210" s="162">
        <v>0</v>
      </c>
      <c r="AC210" s="162">
        <f t="shared" si="155"/>
        <v>249913.03999999998</v>
      </c>
      <c r="AD210" s="200">
        <f t="shared" si="156"/>
        <v>978.06576923076932</v>
      </c>
      <c r="AE210" s="134">
        <f t="shared" si="157"/>
        <v>130.65384615384616</v>
      </c>
      <c r="AF210" s="134">
        <f t="shared" si="158"/>
        <v>0</v>
      </c>
      <c r="AG210" s="134">
        <f t="shared" si="159"/>
        <v>294.34615384615387</v>
      </c>
      <c r="AH210" s="134">
        <f t="shared" si="160"/>
        <v>0</v>
      </c>
      <c r="AI210" s="134">
        <f t="shared" si="161"/>
        <v>0</v>
      </c>
      <c r="AJ210" s="134">
        <f t="shared" si="162"/>
        <v>0</v>
      </c>
      <c r="AK210" s="134">
        <f t="shared" si="163"/>
        <v>74.870769230769227</v>
      </c>
      <c r="AL210" s="134">
        <f t="shared" si="164"/>
        <v>0</v>
      </c>
      <c r="AM210" s="134">
        <f t="shared" si="165"/>
        <v>0</v>
      </c>
      <c r="AN210" s="134">
        <f t="shared" si="166"/>
        <v>0</v>
      </c>
      <c r="AO210" s="134">
        <f t="shared" si="167"/>
        <v>211.2823076923076</v>
      </c>
      <c r="AP210" s="134">
        <f t="shared" si="168"/>
        <v>150.24769230769232</v>
      </c>
      <c r="AQ210" s="134">
        <f t="shared" si="169"/>
        <v>0</v>
      </c>
      <c r="AR210" s="134">
        <f t="shared" si="170"/>
        <v>104.5</v>
      </c>
      <c r="AS210" s="134">
        <f t="shared" si="171"/>
        <v>41.574615384615385</v>
      </c>
      <c r="AT210" s="134">
        <f t="shared" si="172"/>
        <v>0</v>
      </c>
      <c r="AU210" s="134">
        <f t="shared" si="173"/>
        <v>0</v>
      </c>
      <c r="AV210" s="134">
        <f t="shared" si="174"/>
        <v>0</v>
      </c>
      <c r="AW210" s="134">
        <f t="shared" si="175"/>
        <v>2444.727307692307</v>
      </c>
      <c r="AX210" s="134">
        <f t="shared" si="176"/>
        <v>4995.5257692307687</v>
      </c>
      <c r="AY210" s="134">
        <f t="shared" si="177"/>
        <v>0</v>
      </c>
      <c r="AZ210" s="134">
        <f t="shared" si="178"/>
        <v>186.24576923076924</v>
      </c>
      <c r="BA210" s="134">
        <f t="shared" si="179"/>
        <v>0</v>
      </c>
      <c r="BB210" s="2"/>
      <c r="BC210" s="134">
        <f t="shared" si="180"/>
        <v>123.75759197975472</v>
      </c>
      <c r="BD210" s="134">
        <f t="shared" si="181"/>
        <v>16.532022581273115</v>
      </c>
      <c r="BE210" s="134">
        <f t="shared" si="182"/>
        <v>0</v>
      </c>
      <c r="BF210" s="134">
        <f t="shared" si="183"/>
        <v>37.244500681331516</v>
      </c>
      <c r="BG210" s="134">
        <f t="shared" si="184"/>
        <v>0</v>
      </c>
      <c r="BH210" s="134">
        <f t="shared" si="185"/>
        <v>0</v>
      </c>
      <c r="BI210" s="134">
        <f t="shared" si="186"/>
        <v>0</v>
      </c>
      <c r="BJ210" s="134">
        <f t="shared" si="187"/>
        <v>9.4736227370060337</v>
      </c>
      <c r="BK210" s="134">
        <f t="shared" si="188"/>
        <v>0</v>
      </c>
      <c r="BL210" s="134">
        <f t="shared" si="189"/>
        <v>0</v>
      </c>
      <c r="BM210" s="134">
        <f t="shared" si="190"/>
        <v>0</v>
      </c>
      <c r="BN210" s="134">
        <f t="shared" si="191"/>
        <v>26.734183375510984</v>
      </c>
      <c r="BO210" s="134">
        <f t="shared" si="192"/>
        <v>19.0112906365583</v>
      </c>
      <c r="BP210" s="134">
        <f t="shared" si="193"/>
        <v>0</v>
      </c>
      <c r="BQ210" s="134">
        <f t="shared" si="194"/>
        <v>13.222698072805137</v>
      </c>
      <c r="BR210" s="134">
        <f t="shared" si="195"/>
        <v>5.2605606385049635</v>
      </c>
      <c r="BS210" s="134">
        <f t="shared" si="196"/>
        <v>0</v>
      </c>
      <c r="BT210" s="134">
        <f t="shared" si="197"/>
        <v>0</v>
      </c>
      <c r="BU210" s="134">
        <f t="shared" si="198"/>
        <v>0</v>
      </c>
      <c r="BV210" s="134">
        <f t="shared" si="199"/>
        <v>309.33867043021206</v>
      </c>
      <c r="BW210" s="134">
        <f t="shared" si="200"/>
        <v>632.09884173642195</v>
      </c>
      <c r="BX210" s="134">
        <f t="shared" si="201"/>
        <v>0</v>
      </c>
      <c r="BY210" s="134">
        <f t="shared" si="202"/>
        <v>23.566235156706249</v>
      </c>
      <c r="BZ210" s="134">
        <f t="shared" si="203"/>
        <v>0</v>
      </c>
    </row>
    <row r="211" spans="1:78" x14ac:dyDescent="0.25">
      <c r="A211" s="18" t="s">
        <v>419</v>
      </c>
      <c r="B211" s="21" t="s">
        <v>420</v>
      </c>
      <c r="C211" s="22">
        <f t="shared" si="153"/>
        <v>354.38947368421054</v>
      </c>
      <c r="D211" s="159">
        <f t="shared" si="154"/>
        <v>1687.47</v>
      </c>
      <c r="E211" s="162">
        <v>90401.330000000031</v>
      </c>
      <c r="F211" s="162">
        <v>21604.719999999994</v>
      </c>
      <c r="G211" s="162">
        <v>0</v>
      </c>
      <c r="H211" s="162">
        <v>34607.62000000001</v>
      </c>
      <c r="I211" s="162">
        <v>0</v>
      </c>
      <c r="J211" s="162">
        <v>34244.729999999996</v>
      </c>
      <c r="K211" s="162">
        <v>0</v>
      </c>
      <c r="L211" s="162">
        <v>17411.32</v>
      </c>
      <c r="M211" s="162">
        <v>4647.2199999999993</v>
      </c>
      <c r="N211" s="162">
        <v>16672.59</v>
      </c>
      <c r="O211" s="162">
        <v>0</v>
      </c>
      <c r="P211" s="162">
        <v>115</v>
      </c>
      <c r="Q211" s="162">
        <v>13957.6</v>
      </c>
      <c r="R211" s="162">
        <v>27847.39000000001</v>
      </c>
      <c r="S211" s="162">
        <v>0</v>
      </c>
      <c r="T211" s="162">
        <v>23423.980000000007</v>
      </c>
      <c r="U211" s="162">
        <v>0</v>
      </c>
      <c r="V211" s="162">
        <v>0</v>
      </c>
      <c r="W211" s="162">
        <v>62011.239999999976</v>
      </c>
      <c r="X211" s="162">
        <v>451424.18000000005</v>
      </c>
      <c r="Y211" s="162">
        <v>993815.72</v>
      </c>
      <c r="Z211" s="162">
        <v>0</v>
      </c>
      <c r="AA211" s="162">
        <v>6398.75</v>
      </c>
      <c r="AB211" s="162">
        <v>5067.2299999999996</v>
      </c>
      <c r="AC211" s="162">
        <f t="shared" si="155"/>
        <v>1803650.62</v>
      </c>
      <c r="AD211" s="200">
        <f t="shared" si="156"/>
        <v>255.0903362342948</v>
      </c>
      <c r="AE211" s="134">
        <f t="shared" si="157"/>
        <v>60.963210265244875</v>
      </c>
      <c r="AF211" s="134">
        <f t="shared" si="158"/>
        <v>0</v>
      </c>
      <c r="AG211" s="134">
        <f t="shared" si="159"/>
        <v>97.654198473282463</v>
      </c>
      <c r="AH211" s="134">
        <f t="shared" si="160"/>
        <v>0</v>
      </c>
      <c r="AI211" s="134">
        <f t="shared" si="161"/>
        <v>96.630212077108126</v>
      </c>
      <c r="AJ211" s="134">
        <f t="shared" si="162"/>
        <v>0</v>
      </c>
      <c r="AK211" s="134">
        <f t="shared" si="163"/>
        <v>49.130466034989752</v>
      </c>
      <c r="AL211" s="134">
        <f t="shared" si="164"/>
        <v>13.113312739477825</v>
      </c>
      <c r="AM211" s="134">
        <f t="shared" si="165"/>
        <v>47.045951525232418</v>
      </c>
      <c r="AN211" s="134">
        <f t="shared" si="166"/>
        <v>0</v>
      </c>
      <c r="AO211" s="134">
        <f t="shared" si="167"/>
        <v>0.32450173760655832</v>
      </c>
      <c r="AP211" s="134">
        <f t="shared" si="168"/>
        <v>39.384916981019991</v>
      </c>
      <c r="AQ211" s="134">
        <f t="shared" si="169"/>
        <v>78.578490807021737</v>
      </c>
      <c r="AR211" s="134">
        <f t="shared" si="170"/>
        <v>0</v>
      </c>
      <c r="AS211" s="134">
        <f t="shared" si="171"/>
        <v>66.096714884011064</v>
      </c>
      <c r="AT211" s="134">
        <f t="shared" si="172"/>
        <v>0</v>
      </c>
      <c r="AU211" s="134">
        <f t="shared" si="173"/>
        <v>0</v>
      </c>
      <c r="AV211" s="134">
        <f t="shared" si="174"/>
        <v>174.98047940119397</v>
      </c>
      <c r="AW211" s="134">
        <f t="shared" si="175"/>
        <v>1273.8080939792676</v>
      </c>
      <c r="AX211" s="134">
        <f t="shared" si="176"/>
        <v>2804.3037217453289</v>
      </c>
      <c r="AY211" s="134">
        <f t="shared" si="177"/>
        <v>0</v>
      </c>
      <c r="AZ211" s="134">
        <f t="shared" si="178"/>
        <v>18.055699943564914</v>
      </c>
      <c r="BA211" s="134">
        <f t="shared" si="179"/>
        <v>14.298477737844177</v>
      </c>
      <c r="BB211" s="2"/>
      <c r="BC211" s="134">
        <f t="shared" si="180"/>
        <v>53.572110911601406</v>
      </c>
      <c r="BD211" s="134">
        <f t="shared" si="181"/>
        <v>12.803024646364079</v>
      </c>
      <c r="BE211" s="134">
        <f t="shared" si="182"/>
        <v>0</v>
      </c>
      <c r="BF211" s="134">
        <f t="shared" si="183"/>
        <v>20.508583856305599</v>
      </c>
      <c r="BG211" s="134">
        <f t="shared" si="184"/>
        <v>0</v>
      </c>
      <c r="BH211" s="134">
        <f t="shared" si="185"/>
        <v>20.293534107273015</v>
      </c>
      <c r="BI211" s="134">
        <f t="shared" si="186"/>
        <v>0</v>
      </c>
      <c r="BJ211" s="134">
        <f t="shared" si="187"/>
        <v>10.318002690418199</v>
      </c>
      <c r="BK211" s="134">
        <f t="shared" si="188"/>
        <v>2.7539571073856122</v>
      </c>
      <c r="BL211" s="134">
        <f t="shared" si="189"/>
        <v>9.8802289818485658</v>
      </c>
      <c r="BM211" s="134">
        <f t="shared" si="190"/>
        <v>0</v>
      </c>
      <c r="BN211" s="134">
        <f t="shared" si="191"/>
        <v>6.8149359692320458E-2</v>
      </c>
      <c r="BO211" s="134">
        <f t="shared" si="192"/>
        <v>8.2713174160133214</v>
      </c>
      <c r="BP211" s="134">
        <f t="shared" si="193"/>
        <v>16.502450413933289</v>
      </c>
      <c r="BQ211" s="134">
        <f t="shared" si="194"/>
        <v>0</v>
      </c>
      <c r="BR211" s="134">
        <f t="shared" si="195"/>
        <v>13.881123812571486</v>
      </c>
      <c r="BS211" s="134">
        <f t="shared" si="196"/>
        <v>0</v>
      </c>
      <c r="BT211" s="134">
        <f t="shared" si="197"/>
        <v>0</v>
      </c>
      <c r="BU211" s="134">
        <f t="shared" si="198"/>
        <v>36.748054780233119</v>
      </c>
      <c r="BV211" s="134">
        <f t="shared" si="199"/>
        <v>267.515381014181</v>
      </c>
      <c r="BW211" s="134">
        <f t="shared" si="200"/>
        <v>588.93830408836891</v>
      </c>
      <c r="BX211" s="134">
        <f t="shared" si="201"/>
        <v>0</v>
      </c>
      <c r="BY211" s="134">
        <f t="shared" si="202"/>
        <v>3.791919263749874</v>
      </c>
      <c r="BZ211" s="134">
        <f t="shared" si="203"/>
        <v>3.0028563470757996</v>
      </c>
    </row>
    <row r="212" spans="1:78" x14ac:dyDescent="0.25">
      <c r="A212" s="18" t="s">
        <v>421</v>
      </c>
      <c r="B212" s="21" t="s">
        <v>422</v>
      </c>
      <c r="C212" s="22">
        <f t="shared" si="153"/>
        <v>129</v>
      </c>
      <c r="D212" s="159">
        <f t="shared" si="154"/>
        <v>539.03</v>
      </c>
      <c r="E212" s="162">
        <v>30399.489999999998</v>
      </c>
      <c r="F212" s="162">
        <v>0</v>
      </c>
      <c r="G212" s="162">
        <v>0</v>
      </c>
      <c r="H212" s="162">
        <v>0</v>
      </c>
      <c r="I212" s="162">
        <v>0</v>
      </c>
      <c r="J212" s="162">
        <v>0</v>
      </c>
      <c r="K212" s="162">
        <v>0</v>
      </c>
      <c r="L212" s="162">
        <v>4127.0200000000004</v>
      </c>
      <c r="M212" s="162">
        <v>0</v>
      </c>
      <c r="N212" s="162">
        <v>8385.8500000000022</v>
      </c>
      <c r="O212" s="162">
        <v>0</v>
      </c>
      <c r="P212" s="162">
        <v>10303.969999999996</v>
      </c>
      <c r="Q212" s="162">
        <v>12966.970000000001</v>
      </c>
      <c r="R212" s="162">
        <v>21140.69000000001</v>
      </c>
      <c r="S212" s="162">
        <v>0</v>
      </c>
      <c r="T212" s="162">
        <v>3676.8899999999994</v>
      </c>
      <c r="U212" s="162">
        <v>0</v>
      </c>
      <c r="V212" s="162">
        <v>0</v>
      </c>
      <c r="W212" s="162">
        <v>16357.99</v>
      </c>
      <c r="X212" s="162">
        <v>58221.98</v>
      </c>
      <c r="Y212" s="162">
        <v>367646.7099999999</v>
      </c>
      <c r="Z212" s="162">
        <v>0</v>
      </c>
      <c r="AA212" s="162">
        <v>3624</v>
      </c>
      <c r="AB212" s="162">
        <v>228.32</v>
      </c>
      <c r="AC212" s="162">
        <f t="shared" si="155"/>
        <v>537079.87999999989</v>
      </c>
      <c r="AD212" s="200">
        <f t="shared" si="156"/>
        <v>235.65496124031006</v>
      </c>
      <c r="AE212" s="134">
        <f t="shared" si="157"/>
        <v>0</v>
      </c>
      <c r="AF212" s="134">
        <f t="shared" si="158"/>
        <v>0</v>
      </c>
      <c r="AG212" s="134">
        <f t="shared" si="159"/>
        <v>0</v>
      </c>
      <c r="AH212" s="134">
        <f t="shared" si="160"/>
        <v>0</v>
      </c>
      <c r="AI212" s="134">
        <f t="shared" si="161"/>
        <v>0</v>
      </c>
      <c r="AJ212" s="134">
        <f t="shared" si="162"/>
        <v>0</v>
      </c>
      <c r="AK212" s="134">
        <f t="shared" si="163"/>
        <v>31.992403100775196</v>
      </c>
      <c r="AL212" s="134">
        <f t="shared" si="164"/>
        <v>0</v>
      </c>
      <c r="AM212" s="134">
        <f t="shared" si="165"/>
        <v>65.006589147286832</v>
      </c>
      <c r="AN212" s="134">
        <f t="shared" si="166"/>
        <v>0</v>
      </c>
      <c r="AO212" s="134">
        <f t="shared" si="167"/>
        <v>79.875736434108489</v>
      </c>
      <c r="AP212" s="134">
        <f t="shared" si="168"/>
        <v>100.51914728682172</v>
      </c>
      <c r="AQ212" s="134">
        <f t="shared" si="169"/>
        <v>163.88131782945743</v>
      </c>
      <c r="AR212" s="134">
        <f t="shared" si="170"/>
        <v>0</v>
      </c>
      <c r="AS212" s="134">
        <f t="shared" si="171"/>
        <v>28.50302325581395</v>
      </c>
      <c r="AT212" s="134">
        <f t="shared" si="172"/>
        <v>0</v>
      </c>
      <c r="AU212" s="134">
        <f t="shared" si="173"/>
        <v>0</v>
      </c>
      <c r="AV212" s="134">
        <f t="shared" si="174"/>
        <v>126.80612403100776</v>
      </c>
      <c r="AW212" s="134">
        <f t="shared" si="175"/>
        <v>451.33317829457366</v>
      </c>
      <c r="AX212" s="134">
        <f t="shared" si="176"/>
        <v>2849.9744961240303</v>
      </c>
      <c r="AY212" s="134">
        <f t="shared" si="177"/>
        <v>0</v>
      </c>
      <c r="AZ212" s="134">
        <f t="shared" si="178"/>
        <v>28.093023255813954</v>
      </c>
      <c r="BA212" s="134">
        <f t="shared" si="179"/>
        <v>1.769922480620155</v>
      </c>
      <c r="BB212" s="2"/>
      <c r="BC212" s="134">
        <f t="shared" si="180"/>
        <v>56.396656957868764</v>
      </c>
      <c r="BD212" s="134">
        <f t="shared" si="181"/>
        <v>0</v>
      </c>
      <c r="BE212" s="134">
        <f t="shared" si="182"/>
        <v>0</v>
      </c>
      <c r="BF212" s="134">
        <f t="shared" si="183"/>
        <v>0</v>
      </c>
      <c r="BG212" s="134">
        <f t="shared" si="184"/>
        <v>0</v>
      </c>
      <c r="BH212" s="134">
        <f t="shared" si="185"/>
        <v>0</v>
      </c>
      <c r="BI212" s="134">
        <f t="shared" si="186"/>
        <v>0</v>
      </c>
      <c r="BJ212" s="134">
        <f t="shared" si="187"/>
        <v>7.656382761627369</v>
      </c>
      <c r="BK212" s="134">
        <f t="shared" si="188"/>
        <v>0</v>
      </c>
      <c r="BL212" s="134">
        <f t="shared" si="189"/>
        <v>15.557297367493465</v>
      </c>
      <c r="BM212" s="134">
        <f t="shared" si="190"/>
        <v>0</v>
      </c>
      <c r="BN212" s="134">
        <f t="shared" si="191"/>
        <v>19.115763501103828</v>
      </c>
      <c r="BO212" s="134">
        <f t="shared" si="192"/>
        <v>24.056119325454986</v>
      </c>
      <c r="BP212" s="134">
        <f t="shared" si="193"/>
        <v>39.219876444724804</v>
      </c>
      <c r="BQ212" s="134">
        <f t="shared" si="194"/>
        <v>0</v>
      </c>
      <c r="BR212" s="134">
        <f t="shared" si="195"/>
        <v>6.8213086470140798</v>
      </c>
      <c r="BS212" s="134">
        <f t="shared" si="196"/>
        <v>0</v>
      </c>
      <c r="BT212" s="134">
        <f t="shared" si="197"/>
        <v>0</v>
      </c>
      <c r="BU212" s="134">
        <f t="shared" si="198"/>
        <v>30.347086433037123</v>
      </c>
      <c r="BV212" s="134">
        <f t="shared" si="199"/>
        <v>108.01250394226668</v>
      </c>
      <c r="BW212" s="134">
        <f t="shared" si="200"/>
        <v>682.05240895682971</v>
      </c>
      <c r="BX212" s="134">
        <f t="shared" si="201"/>
        <v>0</v>
      </c>
      <c r="BY212" s="134">
        <f t="shared" si="202"/>
        <v>6.723187948722706</v>
      </c>
      <c r="BZ212" s="134">
        <f t="shared" si="203"/>
        <v>0.42357568224403097</v>
      </c>
    </row>
    <row r="213" spans="1:78" x14ac:dyDescent="0.25">
      <c r="A213" s="18" t="s">
        <v>423</v>
      </c>
      <c r="B213" s="21" t="s">
        <v>424</v>
      </c>
      <c r="C213" s="22">
        <f t="shared" si="153"/>
        <v>69</v>
      </c>
      <c r="D213" s="159">
        <f t="shared" si="154"/>
        <v>322.5</v>
      </c>
      <c r="E213" s="162">
        <v>31847.280000000002</v>
      </c>
      <c r="F213" s="162">
        <v>0</v>
      </c>
      <c r="G213" s="162">
        <v>0</v>
      </c>
      <c r="H213" s="162">
        <v>9274.7900000000045</v>
      </c>
      <c r="I213" s="162">
        <v>0</v>
      </c>
      <c r="J213" s="162">
        <v>2633.2399999999993</v>
      </c>
      <c r="K213" s="162">
        <v>0</v>
      </c>
      <c r="L213" s="162">
        <v>3307.07</v>
      </c>
      <c r="M213" s="162">
        <v>0</v>
      </c>
      <c r="N213" s="162">
        <v>2487.4700000000003</v>
      </c>
      <c r="O213" s="162">
        <v>0</v>
      </c>
      <c r="P213" s="162">
        <v>27849.32</v>
      </c>
      <c r="Q213" s="162">
        <v>8563.82</v>
      </c>
      <c r="R213" s="162">
        <v>10792.090000000002</v>
      </c>
      <c r="S213" s="162">
        <v>0</v>
      </c>
      <c r="T213" s="162">
        <v>0</v>
      </c>
      <c r="U213" s="162">
        <v>0</v>
      </c>
      <c r="V213" s="162">
        <v>0</v>
      </c>
      <c r="W213" s="162">
        <v>15611.46</v>
      </c>
      <c r="X213" s="162">
        <v>69676.609999999986</v>
      </c>
      <c r="Y213" s="162">
        <v>230664.43000000002</v>
      </c>
      <c r="Z213" s="162">
        <v>0</v>
      </c>
      <c r="AA213" s="162">
        <v>5055</v>
      </c>
      <c r="AB213" s="162">
        <v>606.16999999999996</v>
      </c>
      <c r="AC213" s="162">
        <f t="shared" si="155"/>
        <v>418368.75</v>
      </c>
      <c r="AD213" s="200">
        <f t="shared" si="156"/>
        <v>461.55478260869569</v>
      </c>
      <c r="AE213" s="134">
        <f t="shared" si="157"/>
        <v>0</v>
      </c>
      <c r="AF213" s="134">
        <f t="shared" si="158"/>
        <v>0</v>
      </c>
      <c r="AG213" s="134">
        <f t="shared" si="159"/>
        <v>134.41724637681165</v>
      </c>
      <c r="AH213" s="134">
        <f t="shared" si="160"/>
        <v>0</v>
      </c>
      <c r="AI213" s="134">
        <f t="shared" si="161"/>
        <v>38.162898550724627</v>
      </c>
      <c r="AJ213" s="134">
        <f t="shared" si="162"/>
        <v>0</v>
      </c>
      <c r="AK213" s="134">
        <f t="shared" si="163"/>
        <v>47.928550724637681</v>
      </c>
      <c r="AL213" s="134">
        <f t="shared" si="164"/>
        <v>0</v>
      </c>
      <c r="AM213" s="134">
        <f t="shared" si="165"/>
        <v>36.050289855072471</v>
      </c>
      <c r="AN213" s="134">
        <f t="shared" si="166"/>
        <v>0</v>
      </c>
      <c r="AO213" s="134">
        <f t="shared" si="167"/>
        <v>403.61333333333334</v>
      </c>
      <c r="AP213" s="134">
        <f t="shared" si="168"/>
        <v>124.11333333333333</v>
      </c>
      <c r="AQ213" s="134">
        <f t="shared" si="169"/>
        <v>156.40710144927539</v>
      </c>
      <c r="AR213" s="134">
        <f t="shared" si="170"/>
        <v>0</v>
      </c>
      <c r="AS213" s="134">
        <f t="shared" si="171"/>
        <v>0</v>
      </c>
      <c r="AT213" s="134">
        <f t="shared" si="172"/>
        <v>0</v>
      </c>
      <c r="AU213" s="134">
        <f t="shared" si="173"/>
        <v>0</v>
      </c>
      <c r="AV213" s="134">
        <f t="shared" si="174"/>
        <v>226.25304347826085</v>
      </c>
      <c r="AW213" s="134">
        <f t="shared" si="175"/>
        <v>1009.8059420289853</v>
      </c>
      <c r="AX213" s="134">
        <f t="shared" si="176"/>
        <v>3342.9627536231887</v>
      </c>
      <c r="AY213" s="134">
        <f t="shared" si="177"/>
        <v>0</v>
      </c>
      <c r="AZ213" s="134">
        <f t="shared" si="178"/>
        <v>73.260869565217391</v>
      </c>
      <c r="BA213" s="134">
        <f t="shared" si="179"/>
        <v>8.785072463768115</v>
      </c>
      <c r="BB213" s="2"/>
      <c r="BC213" s="134">
        <f t="shared" si="180"/>
        <v>98.751255813953492</v>
      </c>
      <c r="BD213" s="134">
        <f t="shared" si="181"/>
        <v>0</v>
      </c>
      <c r="BE213" s="134">
        <f t="shared" si="182"/>
        <v>0</v>
      </c>
      <c r="BF213" s="134">
        <f t="shared" si="183"/>
        <v>28.759038759689936</v>
      </c>
      <c r="BG213" s="134">
        <f t="shared" si="184"/>
        <v>0</v>
      </c>
      <c r="BH213" s="134">
        <f t="shared" si="185"/>
        <v>8.1650852713178281</v>
      </c>
      <c r="BI213" s="134">
        <f t="shared" si="186"/>
        <v>0</v>
      </c>
      <c r="BJ213" s="134">
        <f t="shared" si="187"/>
        <v>10.254480620155039</v>
      </c>
      <c r="BK213" s="134">
        <f t="shared" si="188"/>
        <v>0</v>
      </c>
      <c r="BL213" s="134">
        <f t="shared" si="189"/>
        <v>7.7130852713178299</v>
      </c>
      <c r="BM213" s="134">
        <f t="shared" si="190"/>
        <v>0</v>
      </c>
      <c r="BN213" s="134">
        <f t="shared" si="191"/>
        <v>86.354480620155044</v>
      </c>
      <c r="BO213" s="134">
        <f t="shared" si="192"/>
        <v>26.554480620155037</v>
      </c>
      <c r="BP213" s="134">
        <f t="shared" si="193"/>
        <v>33.463844961240319</v>
      </c>
      <c r="BQ213" s="134">
        <f t="shared" si="194"/>
        <v>0</v>
      </c>
      <c r="BR213" s="134">
        <f t="shared" si="195"/>
        <v>0</v>
      </c>
      <c r="BS213" s="134">
        <f t="shared" si="196"/>
        <v>0</v>
      </c>
      <c r="BT213" s="134">
        <f t="shared" si="197"/>
        <v>0</v>
      </c>
      <c r="BU213" s="134">
        <f t="shared" si="198"/>
        <v>48.407627906976742</v>
      </c>
      <c r="BV213" s="134">
        <f t="shared" si="199"/>
        <v>216.05150387596896</v>
      </c>
      <c r="BW213" s="134">
        <f t="shared" si="200"/>
        <v>715.23854263565897</v>
      </c>
      <c r="BX213" s="134">
        <f t="shared" si="201"/>
        <v>0</v>
      </c>
      <c r="BY213" s="134">
        <f t="shared" si="202"/>
        <v>15.674418604651162</v>
      </c>
      <c r="BZ213" s="134">
        <f t="shared" si="203"/>
        <v>1.879596899224806</v>
      </c>
    </row>
    <row r="214" spans="1:78" x14ac:dyDescent="0.25">
      <c r="A214" s="18" t="s">
        <v>425</v>
      </c>
      <c r="B214" s="21" t="s">
        <v>426</v>
      </c>
      <c r="C214" s="22">
        <f t="shared" si="153"/>
        <v>106</v>
      </c>
      <c r="D214" s="159">
        <f t="shared" si="154"/>
        <v>407.7</v>
      </c>
      <c r="E214" s="162">
        <v>38732.25</v>
      </c>
      <c r="F214" s="162">
        <v>0</v>
      </c>
      <c r="G214" s="162">
        <v>0</v>
      </c>
      <c r="H214" s="162">
        <v>17370.390000000003</v>
      </c>
      <c r="I214" s="162">
        <v>0</v>
      </c>
      <c r="J214" s="162">
        <v>1139.7200000000003</v>
      </c>
      <c r="K214" s="162">
        <v>0</v>
      </c>
      <c r="L214" s="162">
        <v>5667.4400000000005</v>
      </c>
      <c r="M214" s="162">
        <v>11241.599999999999</v>
      </c>
      <c r="N214" s="162">
        <v>5120.0699999999988</v>
      </c>
      <c r="O214" s="162">
        <v>0</v>
      </c>
      <c r="P214" s="162">
        <v>5301.32</v>
      </c>
      <c r="Q214" s="162">
        <v>13797.4</v>
      </c>
      <c r="R214" s="162">
        <v>18548.580000000005</v>
      </c>
      <c r="S214" s="162">
        <v>0</v>
      </c>
      <c r="T214" s="162">
        <v>1850.9099999999999</v>
      </c>
      <c r="U214" s="162">
        <v>0</v>
      </c>
      <c r="V214" s="162">
        <v>0</v>
      </c>
      <c r="W214" s="162">
        <v>16260.089999999997</v>
      </c>
      <c r="X214" s="162">
        <v>87705.269999999975</v>
      </c>
      <c r="Y214" s="162">
        <v>305305.12999999995</v>
      </c>
      <c r="Z214" s="162">
        <v>0</v>
      </c>
      <c r="AA214" s="162">
        <v>960</v>
      </c>
      <c r="AB214" s="162">
        <v>1097.3999999999999</v>
      </c>
      <c r="AC214" s="162">
        <f t="shared" si="155"/>
        <v>530097.56999999995</v>
      </c>
      <c r="AD214" s="200">
        <f t="shared" si="156"/>
        <v>365.39858490566036</v>
      </c>
      <c r="AE214" s="134">
        <f t="shared" si="157"/>
        <v>0</v>
      </c>
      <c r="AF214" s="134">
        <f t="shared" si="158"/>
        <v>0</v>
      </c>
      <c r="AG214" s="134">
        <f t="shared" si="159"/>
        <v>163.87160377358492</v>
      </c>
      <c r="AH214" s="134">
        <f t="shared" si="160"/>
        <v>0</v>
      </c>
      <c r="AI214" s="134">
        <f t="shared" si="161"/>
        <v>10.752075471698115</v>
      </c>
      <c r="AJ214" s="134">
        <f t="shared" si="162"/>
        <v>0</v>
      </c>
      <c r="AK214" s="134">
        <f t="shared" si="163"/>
        <v>53.466415094339631</v>
      </c>
      <c r="AL214" s="134">
        <f t="shared" si="164"/>
        <v>106.05283018867924</v>
      </c>
      <c r="AM214" s="134">
        <f t="shared" si="165"/>
        <v>48.302547169811312</v>
      </c>
      <c r="AN214" s="134">
        <f t="shared" si="166"/>
        <v>0</v>
      </c>
      <c r="AO214" s="134">
        <f t="shared" si="167"/>
        <v>50.012452830188678</v>
      </c>
      <c r="AP214" s="134">
        <f t="shared" si="168"/>
        <v>130.16415094339624</v>
      </c>
      <c r="AQ214" s="134">
        <f t="shared" si="169"/>
        <v>174.98660377358496</v>
      </c>
      <c r="AR214" s="134">
        <f t="shared" si="170"/>
        <v>0</v>
      </c>
      <c r="AS214" s="134">
        <f t="shared" si="171"/>
        <v>17.461415094339621</v>
      </c>
      <c r="AT214" s="134">
        <f t="shared" si="172"/>
        <v>0</v>
      </c>
      <c r="AU214" s="134">
        <f t="shared" si="173"/>
        <v>0</v>
      </c>
      <c r="AV214" s="134">
        <f t="shared" si="174"/>
        <v>153.39707547169809</v>
      </c>
      <c r="AW214" s="134">
        <f t="shared" si="175"/>
        <v>827.40820754716958</v>
      </c>
      <c r="AX214" s="134">
        <f t="shared" si="176"/>
        <v>2880.2370754716976</v>
      </c>
      <c r="AY214" s="134">
        <f t="shared" si="177"/>
        <v>0</v>
      </c>
      <c r="AZ214" s="134">
        <f t="shared" si="178"/>
        <v>9.0566037735849054</v>
      </c>
      <c r="BA214" s="134">
        <f t="shared" si="179"/>
        <v>10.352830188679244</v>
      </c>
      <c r="BB214" s="2"/>
      <c r="BC214" s="134">
        <f t="shared" si="180"/>
        <v>95.001839587932309</v>
      </c>
      <c r="BD214" s="134">
        <f t="shared" si="181"/>
        <v>0</v>
      </c>
      <c r="BE214" s="134">
        <f t="shared" si="182"/>
        <v>0</v>
      </c>
      <c r="BF214" s="134">
        <f t="shared" si="183"/>
        <v>42.60581309786609</v>
      </c>
      <c r="BG214" s="134">
        <f t="shared" si="184"/>
        <v>0</v>
      </c>
      <c r="BH214" s="134">
        <f t="shared" si="185"/>
        <v>2.7954868776060837</v>
      </c>
      <c r="BI214" s="134">
        <f t="shared" si="186"/>
        <v>0</v>
      </c>
      <c r="BJ214" s="134">
        <f t="shared" si="187"/>
        <v>13.901005641402994</v>
      </c>
      <c r="BK214" s="134">
        <f t="shared" si="188"/>
        <v>27.573215599705662</v>
      </c>
      <c r="BL214" s="134">
        <f t="shared" si="189"/>
        <v>12.558425312729947</v>
      </c>
      <c r="BM214" s="134">
        <f t="shared" si="190"/>
        <v>0</v>
      </c>
      <c r="BN214" s="134">
        <f t="shared" si="191"/>
        <v>13.00299239636988</v>
      </c>
      <c r="BO214" s="134">
        <f t="shared" si="192"/>
        <v>33.8420407162129</v>
      </c>
      <c r="BP214" s="134">
        <f t="shared" si="193"/>
        <v>45.495658572479776</v>
      </c>
      <c r="BQ214" s="134">
        <f t="shared" si="194"/>
        <v>0</v>
      </c>
      <c r="BR214" s="134">
        <f t="shared" si="195"/>
        <v>4.5398822663723326</v>
      </c>
      <c r="BS214" s="134">
        <f t="shared" si="196"/>
        <v>0</v>
      </c>
      <c r="BT214" s="134">
        <f t="shared" si="197"/>
        <v>0</v>
      </c>
      <c r="BU214" s="134">
        <f t="shared" si="198"/>
        <v>39.88248712288447</v>
      </c>
      <c r="BV214" s="134">
        <f t="shared" si="199"/>
        <v>215.12207505518759</v>
      </c>
      <c r="BW214" s="134">
        <f t="shared" si="200"/>
        <v>748.84751042433152</v>
      </c>
      <c r="BX214" s="134">
        <f t="shared" si="201"/>
        <v>0</v>
      </c>
      <c r="BY214" s="134">
        <f t="shared" si="202"/>
        <v>2.3546725533480499</v>
      </c>
      <c r="BZ214" s="134">
        <f t="shared" si="203"/>
        <v>2.6916850625459894</v>
      </c>
    </row>
    <row r="215" spans="1:78" x14ac:dyDescent="0.25">
      <c r="A215" s="18" t="s">
        <v>427</v>
      </c>
      <c r="B215" s="21" t="s">
        <v>428</v>
      </c>
      <c r="C215" s="22">
        <f t="shared" si="153"/>
        <v>52</v>
      </c>
      <c r="D215" s="159">
        <f t="shared" si="154"/>
        <v>286.83</v>
      </c>
      <c r="E215" s="162">
        <v>23127.829999999991</v>
      </c>
      <c r="F215" s="162">
        <v>0</v>
      </c>
      <c r="G215" s="162">
        <v>0</v>
      </c>
      <c r="H215" s="162">
        <v>5628.55</v>
      </c>
      <c r="I215" s="162">
        <v>0</v>
      </c>
      <c r="J215" s="162">
        <v>0</v>
      </c>
      <c r="K215" s="162">
        <v>0</v>
      </c>
      <c r="L215" s="162">
        <v>2705.2700000000004</v>
      </c>
      <c r="M215" s="162">
        <v>0</v>
      </c>
      <c r="N215" s="162">
        <v>2981.64</v>
      </c>
      <c r="O215" s="162">
        <v>0</v>
      </c>
      <c r="P215" s="162">
        <v>3618.7600000000016</v>
      </c>
      <c r="Q215" s="162">
        <v>11229.11</v>
      </c>
      <c r="R215" s="162">
        <v>9629.6600000000017</v>
      </c>
      <c r="S215" s="162">
        <v>0</v>
      </c>
      <c r="T215" s="162">
        <v>3721.87</v>
      </c>
      <c r="U215" s="162">
        <v>0</v>
      </c>
      <c r="V215" s="162">
        <v>0</v>
      </c>
      <c r="W215" s="162">
        <v>7467.29</v>
      </c>
      <c r="X215" s="162">
        <v>85486.169999999984</v>
      </c>
      <c r="Y215" s="162">
        <v>233592.87999999998</v>
      </c>
      <c r="Z215" s="162">
        <v>0</v>
      </c>
      <c r="AA215" s="162">
        <v>1851.5</v>
      </c>
      <c r="AB215" s="162">
        <v>924.38999999999987</v>
      </c>
      <c r="AC215" s="162">
        <f t="shared" si="155"/>
        <v>391964.91999999993</v>
      </c>
      <c r="AD215" s="200">
        <f t="shared" si="156"/>
        <v>444.76596153846134</v>
      </c>
      <c r="AE215" s="134">
        <f t="shared" si="157"/>
        <v>0</v>
      </c>
      <c r="AF215" s="134">
        <f t="shared" si="158"/>
        <v>0</v>
      </c>
      <c r="AG215" s="134">
        <f t="shared" si="159"/>
        <v>108.24134615384615</v>
      </c>
      <c r="AH215" s="134">
        <f t="shared" si="160"/>
        <v>0</v>
      </c>
      <c r="AI215" s="134">
        <f t="shared" si="161"/>
        <v>0</v>
      </c>
      <c r="AJ215" s="134">
        <f t="shared" si="162"/>
        <v>0</v>
      </c>
      <c r="AK215" s="134">
        <f t="shared" si="163"/>
        <v>52.024423076923085</v>
      </c>
      <c r="AL215" s="134">
        <f t="shared" si="164"/>
        <v>0</v>
      </c>
      <c r="AM215" s="134">
        <f t="shared" si="165"/>
        <v>57.339230769230767</v>
      </c>
      <c r="AN215" s="134">
        <f t="shared" si="166"/>
        <v>0</v>
      </c>
      <c r="AO215" s="134">
        <f t="shared" si="167"/>
        <v>69.591538461538491</v>
      </c>
      <c r="AP215" s="134">
        <f t="shared" si="168"/>
        <v>215.9444230769231</v>
      </c>
      <c r="AQ215" s="134">
        <f t="shared" si="169"/>
        <v>185.18576923076927</v>
      </c>
      <c r="AR215" s="134">
        <f t="shared" si="170"/>
        <v>0</v>
      </c>
      <c r="AS215" s="134">
        <f t="shared" si="171"/>
        <v>71.574423076923068</v>
      </c>
      <c r="AT215" s="134">
        <f t="shared" si="172"/>
        <v>0</v>
      </c>
      <c r="AU215" s="134">
        <f t="shared" si="173"/>
        <v>0</v>
      </c>
      <c r="AV215" s="134">
        <f t="shared" si="174"/>
        <v>143.60173076923076</v>
      </c>
      <c r="AW215" s="134">
        <f t="shared" si="175"/>
        <v>1643.9648076923074</v>
      </c>
      <c r="AX215" s="134">
        <f t="shared" si="176"/>
        <v>4492.1707692307691</v>
      </c>
      <c r="AY215" s="134">
        <f t="shared" si="177"/>
        <v>0</v>
      </c>
      <c r="AZ215" s="134">
        <f t="shared" si="178"/>
        <v>35.605769230769234</v>
      </c>
      <c r="BA215" s="134">
        <f t="shared" si="179"/>
        <v>17.776730769230767</v>
      </c>
      <c r="BB215" s="2"/>
      <c r="BC215" s="134">
        <f t="shared" si="180"/>
        <v>80.632534951016254</v>
      </c>
      <c r="BD215" s="134">
        <f t="shared" si="181"/>
        <v>0</v>
      </c>
      <c r="BE215" s="134">
        <f t="shared" si="182"/>
        <v>0</v>
      </c>
      <c r="BF215" s="134">
        <f t="shared" si="183"/>
        <v>19.623296029006731</v>
      </c>
      <c r="BG215" s="134">
        <f t="shared" si="184"/>
        <v>0</v>
      </c>
      <c r="BH215" s="134">
        <f t="shared" si="185"/>
        <v>0</v>
      </c>
      <c r="BI215" s="134">
        <f t="shared" si="186"/>
        <v>0</v>
      </c>
      <c r="BJ215" s="134">
        <f t="shared" si="187"/>
        <v>9.4316145452009916</v>
      </c>
      <c r="BK215" s="134">
        <f t="shared" si="188"/>
        <v>0</v>
      </c>
      <c r="BL215" s="134">
        <f t="shared" si="189"/>
        <v>10.395146951155738</v>
      </c>
      <c r="BM215" s="134">
        <f t="shared" si="190"/>
        <v>0</v>
      </c>
      <c r="BN215" s="134">
        <f t="shared" si="191"/>
        <v>12.61639298539205</v>
      </c>
      <c r="BO215" s="134">
        <f t="shared" si="192"/>
        <v>39.149008123278598</v>
      </c>
      <c r="BP215" s="134">
        <f t="shared" si="193"/>
        <v>33.572708573022354</v>
      </c>
      <c r="BQ215" s="134">
        <f t="shared" si="194"/>
        <v>0</v>
      </c>
      <c r="BR215" s="134">
        <f t="shared" si="195"/>
        <v>12.975874211205245</v>
      </c>
      <c r="BS215" s="134">
        <f t="shared" si="196"/>
        <v>0</v>
      </c>
      <c r="BT215" s="134">
        <f t="shared" si="197"/>
        <v>0</v>
      </c>
      <c r="BU215" s="134">
        <f t="shared" si="198"/>
        <v>26.033852804797267</v>
      </c>
      <c r="BV215" s="134">
        <f t="shared" si="199"/>
        <v>298.03775755674087</v>
      </c>
      <c r="BW215" s="134">
        <f t="shared" si="200"/>
        <v>814.39486804030253</v>
      </c>
      <c r="BX215" s="134">
        <f t="shared" si="201"/>
        <v>0</v>
      </c>
      <c r="BY215" s="134">
        <f t="shared" si="202"/>
        <v>6.4550430568629507</v>
      </c>
      <c r="BZ215" s="134">
        <f t="shared" si="203"/>
        <v>3.2227800439284593</v>
      </c>
    </row>
    <row r="216" spans="1:78" x14ac:dyDescent="0.25">
      <c r="A216" s="18" t="s">
        <v>429</v>
      </c>
      <c r="B216" s="21" t="s">
        <v>430</v>
      </c>
      <c r="C216" s="22">
        <f t="shared" si="153"/>
        <v>72</v>
      </c>
      <c r="D216" s="159">
        <f t="shared" si="154"/>
        <v>381.41</v>
      </c>
      <c r="E216" s="162">
        <v>25133.669999999987</v>
      </c>
      <c r="F216" s="162">
        <v>9312.9600000000009</v>
      </c>
      <c r="G216" s="162">
        <v>0</v>
      </c>
      <c r="H216" s="162">
        <v>0</v>
      </c>
      <c r="I216" s="162">
        <v>0</v>
      </c>
      <c r="J216" s="162">
        <v>0</v>
      </c>
      <c r="K216" s="162">
        <v>0</v>
      </c>
      <c r="L216" s="162">
        <v>6820.9599999999991</v>
      </c>
      <c r="M216" s="162">
        <v>0</v>
      </c>
      <c r="N216" s="162">
        <v>4467.78</v>
      </c>
      <c r="O216" s="162">
        <v>0</v>
      </c>
      <c r="P216" s="162">
        <v>11611.96</v>
      </c>
      <c r="Q216" s="162">
        <v>11219.43</v>
      </c>
      <c r="R216" s="162">
        <v>284.8</v>
      </c>
      <c r="S216" s="162">
        <v>0</v>
      </c>
      <c r="T216" s="162">
        <v>3032.5399999999991</v>
      </c>
      <c r="U216" s="162">
        <v>0</v>
      </c>
      <c r="V216" s="162">
        <v>0</v>
      </c>
      <c r="W216" s="162">
        <v>6471.1999999999989</v>
      </c>
      <c r="X216" s="162">
        <v>64026.440000000017</v>
      </c>
      <c r="Y216" s="162">
        <v>223992.37000000008</v>
      </c>
      <c r="Z216" s="162">
        <v>0</v>
      </c>
      <c r="AA216" s="162">
        <v>2574</v>
      </c>
      <c r="AB216" s="162">
        <v>2324.2899999999995</v>
      </c>
      <c r="AC216" s="162">
        <f t="shared" si="155"/>
        <v>371272.40000000008</v>
      </c>
      <c r="AD216" s="200">
        <f t="shared" si="156"/>
        <v>349.07874999999984</v>
      </c>
      <c r="AE216" s="134">
        <f t="shared" si="157"/>
        <v>129.34666666666669</v>
      </c>
      <c r="AF216" s="134">
        <f t="shared" si="158"/>
        <v>0</v>
      </c>
      <c r="AG216" s="134">
        <f t="shared" si="159"/>
        <v>0</v>
      </c>
      <c r="AH216" s="134">
        <f t="shared" si="160"/>
        <v>0</v>
      </c>
      <c r="AI216" s="134">
        <f t="shared" si="161"/>
        <v>0</v>
      </c>
      <c r="AJ216" s="134">
        <f t="shared" si="162"/>
        <v>0</v>
      </c>
      <c r="AK216" s="134">
        <f t="shared" si="163"/>
        <v>94.73555555555555</v>
      </c>
      <c r="AL216" s="134">
        <f t="shared" si="164"/>
        <v>0</v>
      </c>
      <c r="AM216" s="134">
        <f t="shared" si="165"/>
        <v>62.052499999999995</v>
      </c>
      <c r="AN216" s="134">
        <f t="shared" si="166"/>
        <v>0</v>
      </c>
      <c r="AO216" s="134">
        <f t="shared" si="167"/>
        <v>161.27722222222221</v>
      </c>
      <c r="AP216" s="134">
        <f t="shared" si="168"/>
        <v>155.82541666666668</v>
      </c>
      <c r="AQ216" s="134">
        <f t="shared" si="169"/>
        <v>3.9555555555555557</v>
      </c>
      <c r="AR216" s="134">
        <f t="shared" si="170"/>
        <v>0</v>
      </c>
      <c r="AS216" s="134">
        <f t="shared" si="171"/>
        <v>42.1186111111111</v>
      </c>
      <c r="AT216" s="134">
        <f t="shared" si="172"/>
        <v>0</v>
      </c>
      <c r="AU216" s="134">
        <f t="shared" si="173"/>
        <v>0</v>
      </c>
      <c r="AV216" s="134">
        <f t="shared" si="174"/>
        <v>89.877777777777766</v>
      </c>
      <c r="AW216" s="134">
        <f t="shared" si="175"/>
        <v>889.2561111111113</v>
      </c>
      <c r="AX216" s="134">
        <f t="shared" si="176"/>
        <v>3111.0051388888901</v>
      </c>
      <c r="AY216" s="134">
        <f t="shared" si="177"/>
        <v>0</v>
      </c>
      <c r="AZ216" s="134">
        <f t="shared" si="178"/>
        <v>35.75</v>
      </c>
      <c r="BA216" s="134">
        <f t="shared" si="179"/>
        <v>32.28180555555555</v>
      </c>
      <c r="BB216" s="2"/>
      <c r="BC216" s="134">
        <f t="shared" si="180"/>
        <v>65.896725308722864</v>
      </c>
      <c r="BD216" s="134">
        <f t="shared" si="181"/>
        <v>24.417188851891666</v>
      </c>
      <c r="BE216" s="134">
        <f t="shared" si="182"/>
        <v>0</v>
      </c>
      <c r="BF216" s="134">
        <f t="shared" si="183"/>
        <v>0</v>
      </c>
      <c r="BG216" s="134">
        <f t="shared" si="184"/>
        <v>0</v>
      </c>
      <c r="BH216" s="134">
        <f t="shared" si="185"/>
        <v>0</v>
      </c>
      <c r="BI216" s="134">
        <f t="shared" si="186"/>
        <v>0</v>
      </c>
      <c r="BJ216" s="134">
        <f t="shared" si="187"/>
        <v>17.88353740069741</v>
      </c>
      <c r="BK216" s="134">
        <f t="shared" si="188"/>
        <v>0</v>
      </c>
      <c r="BL216" s="134">
        <f t="shared" si="189"/>
        <v>11.71385123620251</v>
      </c>
      <c r="BM216" s="134">
        <f t="shared" si="190"/>
        <v>0</v>
      </c>
      <c r="BN216" s="134">
        <f t="shared" si="191"/>
        <v>30.444823156183631</v>
      </c>
      <c r="BO216" s="134">
        <f t="shared" si="192"/>
        <v>29.415668178600455</v>
      </c>
      <c r="BP216" s="134">
        <f t="shared" si="193"/>
        <v>0.7467030229936289</v>
      </c>
      <c r="BQ216" s="134">
        <f t="shared" si="194"/>
        <v>0</v>
      </c>
      <c r="BR216" s="134">
        <f t="shared" si="195"/>
        <v>7.9508665215909362</v>
      </c>
      <c r="BS216" s="134">
        <f t="shared" si="196"/>
        <v>0</v>
      </c>
      <c r="BT216" s="134">
        <f t="shared" si="197"/>
        <v>0</v>
      </c>
      <c r="BU216" s="134">
        <f t="shared" si="198"/>
        <v>16.96651896908838</v>
      </c>
      <c r="BV216" s="134">
        <f t="shared" si="199"/>
        <v>167.8677538606749</v>
      </c>
      <c r="BW216" s="134">
        <f t="shared" si="200"/>
        <v>587.27450774756846</v>
      </c>
      <c r="BX216" s="134">
        <f t="shared" si="201"/>
        <v>0</v>
      </c>
      <c r="BY216" s="134">
        <f t="shared" si="202"/>
        <v>6.7486431923651713</v>
      </c>
      <c r="BZ216" s="134">
        <f t="shared" si="203"/>
        <v>6.0939409034896812</v>
      </c>
    </row>
    <row r="217" spans="1:78" x14ac:dyDescent="0.25">
      <c r="A217" s="18" t="s">
        <v>431</v>
      </c>
      <c r="B217" s="21" t="s">
        <v>432</v>
      </c>
      <c r="C217" s="22">
        <f t="shared" si="153"/>
        <v>15.44</v>
      </c>
      <c r="D217" s="159">
        <f t="shared" si="154"/>
        <v>195.23000000000002</v>
      </c>
      <c r="E217" s="162">
        <v>7408.32</v>
      </c>
      <c r="F217" s="162">
        <v>3397</v>
      </c>
      <c r="G217" s="162">
        <v>0</v>
      </c>
      <c r="H217" s="162">
        <v>7750.6699999999992</v>
      </c>
      <c r="I217" s="162">
        <v>0</v>
      </c>
      <c r="J217" s="162">
        <v>0</v>
      </c>
      <c r="K217" s="162">
        <v>0</v>
      </c>
      <c r="L217" s="162">
        <v>2821.08</v>
      </c>
      <c r="M217" s="162">
        <v>0</v>
      </c>
      <c r="N217" s="162">
        <v>1696.1</v>
      </c>
      <c r="O217" s="162">
        <v>0</v>
      </c>
      <c r="P217" s="162">
        <v>4139.9999999999973</v>
      </c>
      <c r="Q217" s="162">
        <v>3075.87</v>
      </c>
      <c r="R217" s="162">
        <v>0</v>
      </c>
      <c r="S217" s="162">
        <v>0</v>
      </c>
      <c r="T217" s="162">
        <v>1647.7</v>
      </c>
      <c r="U217" s="162">
        <v>0</v>
      </c>
      <c r="V217" s="162">
        <v>0</v>
      </c>
      <c r="W217" s="162">
        <v>34</v>
      </c>
      <c r="X217" s="162">
        <v>37694.05000000001</v>
      </c>
      <c r="Y217" s="162">
        <v>112225.38000000002</v>
      </c>
      <c r="Z217" s="162">
        <v>0</v>
      </c>
      <c r="AA217" s="162">
        <v>2971.5499999999997</v>
      </c>
      <c r="AB217" s="162">
        <v>728.7</v>
      </c>
      <c r="AC217" s="162">
        <f t="shared" si="155"/>
        <v>185590.42000000004</v>
      </c>
      <c r="AD217" s="200">
        <f t="shared" si="156"/>
        <v>479.81347150259069</v>
      </c>
      <c r="AE217" s="134">
        <f t="shared" si="157"/>
        <v>220.01295336787567</v>
      </c>
      <c r="AF217" s="134">
        <f t="shared" si="158"/>
        <v>0</v>
      </c>
      <c r="AG217" s="134">
        <f t="shared" si="159"/>
        <v>501.98639896373055</v>
      </c>
      <c r="AH217" s="134">
        <f t="shared" si="160"/>
        <v>0</v>
      </c>
      <c r="AI217" s="134">
        <f t="shared" si="161"/>
        <v>0</v>
      </c>
      <c r="AJ217" s="134">
        <f t="shared" si="162"/>
        <v>0</v>
      </c>
      <c r="AK217" s="134">
        <f t="shared" si="163"/>
        <v>182.71243523316062</v>
      </c>
      <c r="AL217" s="134">
        <f t="shared" si="164"/>
        <v>0</v>
      </c>
      <c r="AM217" s="134">
        <f t="shared" si="165"/>
        <v>109.85103626943005</v>
      </c>
      <c r="AN217" s="134">
        <f t="shared" si="166"/>
        <v>0</v>
      </c>
      <c r="AO217" s="134">
        <f t="shared" si="167"/>
        <v>268.13471502590659</v>
      </c>
      <c r="AP217" s="134">
        <f t="shared" si="168"/>
        <v>199.21437823834196</v>
      </c>
      <c r="AQ217" s="134">
        <f t="shared" si="169"/>
        <v>0</v>
      </c>
      <c r="AR217" s="134">
        <f t="shared" si="170"/>
        <v>0</v>
      </c>
      <c r="AS217" s="134">
        <f t="shared" si="171"/>
        <v>106.71632124352332</v>
      </c>
      <c r="AT217" s="134">
        <f t="shared" si="172"/>
        <v>0</v>
      </c>
      <c r="AU217" s="134">
        <f t="shared" si="173"/>
        <v>0</v>
      </c>
      <c r="AV217" s="134">
        <f t="shared" si="174"/>
        <v>2.2020725388601039</v>
      </c>
      <c r="AW217" s="134">
        <f t="shared" si="175"/>
        <v>2441.3244818652856</v>
      </c>
      <c r="AX217" s="134">
        <f t="shared" si="176"/>
        <v>7268.4831606217631</v>
      </c>
      <c r="AY217" s="134">
        <f t="shared" si="177"/>
        <v>0</v>
      </c>
      <c r="AZ217" s="134">
        <f t="shared" si="178"/>
        <v>192.45790155440415</v>
      </c>
      <c r="BA217" s="134">
        <f t="shared" si="179"/>
        <v>47.195595854922281</v>
      </c>
      <c r="BB217" s="2"/>
      <c r="BC217" s="134">
        <f t="shared" si="180"/>
        <v>37.946627055268138</v>
      </c>
      <c r="BD217" s="134">
        <f t="shared" si="181"/>
        <v>17.399989755672795</v>
      </c>
      <c r="BE217" s="134">
        <f t="shared" si="182"/>
        <v>0</v>
      </c>
      <c r="BF217" s="134">
        <f t="shared" si="183"/>
        <v>39.700199764380464</v>
      </c>
      <c r="BG217" s="134">
        <f t="shared" si="184"/>
        <v>0</v>
      </c>
      <c r="BH217" s="134">
        <f t="shared" si="185"/>
        <v>0</v>
      </c>
      <c r="BI217" s="134">
        <f t="shared" si="186"/>
        <v>0</v>
      </c>
      <c r="BJ217" s="134">
        <f t="shared" si="187"/>
        <v>14.450033294063411</v>
      </c>
      <c r="BK217" s="134">
        <f t="shared" si="188"/>
        <v>0</v>
      </c>
      <c r="BL217" s="134">
        <f t="shared" si="189"/>
        <v>8.6877016851918238</v>
      </c>
      <c r="BM217" s="134">
        <f t="shared" si="190"/>
        <v>0</v>
      </c>
      <c r="BN217" s="134">
        <f t="shared" si="191"/>
        <v>21.205757311888526</v>
      </c>
      <c r="BO217" s="134">
        <f t="shared" si="192"/>
        <v>15.755109358192898</v>
      </c>
      <c r="BP217" s="134">
        <f t="shared" si="193"/>
        <v>0</v>
      </c>
      <c r="BQ217" s="134">
        <f t="shared" si="194"/>
        <v>0</v>
      </c>
      <c r="BR217" s="134">
        <f t="shared" si="195"/>
        <v>8.4397889668596004</v>
      </c>
      <c r="BS217" s="134">
        <f t="shared" si="196"/>
        <v>0</v>
      </c>
      <c r="BT217" s="134">
        <f t="shared" si="197"/>
        <v>0</v>
      </c>
      <c r="BU217" s="134">
        <f t="shared" si="198"/>
        <v>0.17415356246478511</v>
      </c>
      <c r="BV217" s="134">
        <f t="shared" si="199"/>
        <v>193.07509091840396</v>
      </c>
      <c r="BW217" s="134">
        <f t="shared" si="200"/>
        <v>574.8367566460073</v>
      </c>
      <c r="BX217" s="134">
        <f t="shared" si="201"/>
        <v>0</v>
      </c>
      <c r="BY217" s="134">
        <f t="shared" si="202"/>
        <v>15.220765251242122</v>
      </c>
      <c r="BZ217" s="134">
        <f t="shared" si="203"/>
        <v>3.7325206167084977</v>
      </c>
    </row>
    <row r="218" spans="1:78" x14ac:dyDescent="0.25">
      <c r="A218" s="18" t="s">
        <v>433</v>
      </c>
      <c r="B218" s="21" t="s">
        <v>434</v>
      </c>
      <c r="C218" s="22">
        <f t="shared" si="153"/>
        <v>35</v>
      </c>
      <c r="D218" s="159">
        <f t="shared" si="154"/>
        <v>409.34000000000003</v>
      </c>
      <c r="E218" s="162">
        <v>20566.75</v>
      </c>
      <c r="F218" s="162">
        <v>0</v>
      </c>
      <c r="G218" s="162">
        <v>0</v>
      </c>
      <c r="H218" s="162">
        <v>14146.860000000006</v>
      </c>
      <c r="I218" s="162">
        <v>0</v>
      </c>
      <c r="J218" s="162">
        <v>0</v>
      </c>
      <c r="K218" s="162">
        <v>0</v>
      </c>
      <c r="L218" s="162">
        <v>5445.62</v>
      </c>
      <c r="M218" s="162">
        <v>0</v>
      </c>
      <c r="N218" s="162">
        <v>3613.1400000000003</v>
      </c>
      <c r="O218" s="162">
        <v>0</v>
      </c>
      <c r="P218" s="162">
        <v>4276.22</v>
      </c>
      <c r="Q218" s="162">
        <v>5887.82</v>
      </c>
      <c r="R218" s="162">
        <v>8732.260000000002</v>
      </c>
      <c r="S218" s="162">
        <v>585.12</v>
      </c>
      <c r="T218" s="162">
        <v>1464.5800000000002</v>
      </c>
      <c r="U218" s="162">
        <v>0</v>
      </c>
      <c r="V218" s="162">
        <v>0</v>
      </c>
      <c r="W218" s="162">
        <v>1114</v>
      </c>
      <c r="X218" s="162">
        <v>72510</v>
      </c>
      <c r="Y218" s="162">
        <v>218707.46999999997</v>
      </c>
      <c r="Z218" s="162">
        <v>0</v>
      </c>
      <c r="AA218" s="162">
        <v>3537.27</v>
      </c>
      <c r="AB218" s="162">
        <v>1601.7700000000002</v>
      </c>
      <c r="AC218" s="162">
        <f t="shared" si="155"/>
        <v>362188.88</v>
      </c>
      <c r="AD218" s="200">
        <f t="shared" si="156"/>
        <v>587.62142857142862</v>
      </c>
      <c r="AE218" s="134">
        <f t="shared" si="157"/>
        <v>0</v>
      </c>
      <c r="AF218" s="134">
        <f t="shared" si="158"/>
        <v>0</v>
      </c>
      <c r="AG218" s="134">
        <f t="shared" si="159"/>
        <v>404.1960000000002</v>
      </c>
      <c r="AH218" s="134">
        <f t="shared" si="160"/>
        <v>0</v>
      </c>
      <c r="AI218" s="134">
        <f t="shared" si="161"/>
        <v>0</v>
      </c>
      <c r="AJ218" s="134">
        <f t="shared" si="162"/>
        <v>0</v>
      </c>
      <c r="AK218" s="134">
        <f t="shared" si="163"/>
        <v>155.58914285714286</v>
      </c>
      <c r="AL218" s="134">
        <f t="shared" si="164"/>
        <v>0</v>
      </c>
      <c r="AM218" s="134">
        <f t="shared" si="165"/>
        <v>103.23257142857143</v>
      </c>
      <c r="AN218" s="134">
        <f t="shared" si="166"/>
        <v>0</v>
      </c>
      <c r="AO218" s="134">
        <f t="shared" si="167"/>
        <v>122.17771428571429</v>
      </c>
      <c r="AP218" s="134">
        <f t="shared" si="168"/>
        <v>168.22342857142857</v>
      </c>
      <c r="AQ218" s="134">
        <f t="shared" si="169"/>
        <v>249.49314285714291</v>
      </c>
      <c r="AR218" s="134">
        <f t="shared" si="170"/>
        <v>16.717714285714287</v>
      </c>
      <c r="AS218" s="134">
        <f t="shared" si="171"/>
        <v>41.845142857142861</v>
      </c>
      <c r="AT218" s="134">
        <f t="shared" si="172"/>
        <v>0</v>
      </c>
      <c r="AU218" s="134">
        <f t="shared" si="173"/>
        <v>0</v>
      </c>
      <c r="AV218" s="134">
        <f t="shared" si="174"/>
        <v>31.828571428571429</v>
      </c>
      <c r="AW218" s="134">
        <f t="shared" si="175"/>
        <v>2071.7142857142858</v>
      </c>
      <c r="AX218" s="134">
        <f t="shared" si="176"/>
        <v>6248.7848571428567</v>
      </c>
      <c r="AY218" s="134">
        <f t="shared" si="177"/>
        <v>0</v>
      </c>
      <c r="AZ218" s="134">
        <f t="shared" si="178"/>
        <v>101.06485714285714</v>
      </c>
      <c r="BA218" s="134">
        <f t="shared" si="179"/>
        <v>45.764857142857146</v>
      </c>
      <c r="BB218" s="2"/>
      <c r="BC218" s="134">
        <f t="shared" si="180"/>
        <v>50.243684956271068</v>
      </c>
      <c r="BD218" s="134">
        <f t="shared" si="181"/>
        <v>0</v>
      </c>
      <c r="BE218" s="134">
        <f t="shared" si="182"/>
        <v>0</v>
      </c>
      <c r="BF218" s="134">
        <f t="shared" si="183"/>
        <v>34.560170029804084</v>
      </c>
      <c r="BG218" s="134">
        <f t="shared" si="184"/>
        <v>0</v>
      </c>
      <c r="BH218" s="134">
        <f t="shared" si="185"/>
        <v>0</v>
      </c>
      <c r="BI218" s="134">
        <f t="shared" si="186"/>
        <v>0</v>
      </c>
      <c r="BJ218" s="134">
        <f t="shared" si="187"/>
        <v>13.303415253823227</v>
      </c>
      <c r="BK218" s="134">
        <f t="shared" si="188"/>
        <v>0</v>
      </c>
      <c r="BL218" s="134">
        <f t="shared" si="189"/>
        <v>8.8267454927444184</v>
      </c>
      <c r="BM218" s="134">
        <f t="shared" si="190"/>
        <v>0</v>
      </c>
      <c r="BN218" s="134">
        <f t="shared" si="191"/>
        <v>10.446621390531099</v>
      </c>
      <c r="BO218" s="134">
        <f t="shared" si="192"/>
        <v>14.383690819367761</v>
      </c>
      <c r="BP218" s="134">
        <f t="shared" si="193"/>
        <v>21.332535300728004</v>
      </c>
      <c r="BQ218" s="134">
        <f t="shared" si="194"/>
        <v>1.4294229735672057</v>
      </c>
      <c r="BR218" s="134">
        <f t="shared" si="195"/>
        <v>3.5779058972980895</v>
      </c>
      <c r="BS218" s="134">
        <f t="shared" si="196"/>
        <v>0</v>
      </c>
      <c r="BT218" s="134">
        <f t="shared" si="197"/>
        <v>0</v>
      </c>
      <c r="BU218" s="134">
        <f t="shared" si="198"/>
        <v>2.7214540479796745</v>
      </c>
      <c r="BV218" s="134">
        <f t="shared" si="199"/>
        <v>177.13880881418868</v>
      </c>
      <c r="BW218" s="134">
        <f t="shared" si="200"/>
        <v>534.29293496848572</v>
      </c>
      <c r="BX218" s="134">
        <f t="shared" si="201"/>
        <v>0</v>
      </c>
      <c r="BY218" s="134">
        <f t="shared" si="202"/>
        <v>8.641398348561097</v>
      </c>
      <c r="BZ218" s="134">
        <f t="shared" si="203"/>
        <v>3.9130551619680465</v>
      </c>
    </row>
    <row r="219" spans="1:78" x14ac:dyDescent="0.25">
      <c r="A219" s="18" t="s">
        <v>435</v>
      </c>
      <c r="B219" s="21" t="s">
        <v>436</v>
      </c>
      <c r="C219" s="22">
        <f t="shared" si="153"/>
        <v>61</v>
      </c>
      <c r="D219" s="159">
        <f t="shared" si="154"/>
        <v>202.14000000000001</v>
      </c>
      <c r="E219" s="162">
        <v>21301.240000000005</v>
      </c>
      <c r="F219" s="162">
        <v>0</v>
      </c>
      <c r="G219" s="162">
        <v>0</v>
      </c>
      <c r="H219" s="162">
        <v>0</v>
      </c>
      <c r="I219" s="162">
        <v>0</v>
      </c>
      <c r="J219" s="162">
        <v>0</v>
      </c>
      <c r="K219" s="162">
        <v>0</v>
      </c>
      <c r="L219" s="162">
        <v>1142.95</v>
      </c>
      <c r="M219" s="162">
        <v>5546.8699999999981</v>
      </c>
      <c r="N219" s="162">
        <v>0</v>
      </c>
      <c r="O219" s="162">
        <v>0</v>
      </c>
      <c r="P219" s="162">
        <v>4052.5599999999981</v>
      </c>
      <c r="Q219" s="162">
        <v>21961.690000000002</v>
      </c>
      <c r="R219" s="162">
        <v>10613.330000000004</v>
      </c>
      <c r="S219" s="162">
        <v>2843.58</v>
      </c>
      <c r="T219" s="162">
        <v>2279.66</v>
      </c>
      <c r="U219" s="162">
        <v>0</v>
      </c>
      <c r="V219" s="162">
        <v>0</v>
      </c>
      <c r="W219" s="162">
        <v>25734.470000000005</v>
      </c>
      <c r="X219" s="162">
        <v>59259.55000000001</v>
      </c>
      <c r="Y219" s="162">
        <v>248962.23999999996</v>
      </c>
      <c r="Z219" s="162">
        <v>0</v>
      </c>
      <c r="AA219" s="162">
        <v>3524.4</v>
      </c>
      <c r="AB219" s="162">
        <v>748.99</v>
      </c>
      <c r="AC219" s="162">
        <f t="shared" si="155"/>
        <v>407971.53</v>
      </c>
      <c r="AD219" s="200">
        <f t="shared" si="156"/>
        <v>349.20065573770501</v>
      </c>
      <c r="AE219" s="134">
        <f t="shared" si="157"/>
        <v>0</v>
      </c>
      <c r="AF219" s="134">
        <f t="shared" si="158"/>
        <v>0</v>
      </c>
      <c r="AG219" s="134">
        <f t="shared" si="159"/>
        <v>0</v>
      </c>
      <c r="AH219" s="134">
        <f t="shared" si="160"/>
        <v>0</v>
      </c>
      <c r="AI219" s="134">
        <f t="shared" si="161"/>
        <v>0</v>
      </c>
      <c r="AJ219" s="134">
        <f t="shared" si="162"/>
        <v>0</v>
      </c>
      <c r="AK219" s="134">
        <f t="shared" si="163"/>
        <v>18.73688524590164</v>
      </c>
      <c r="AL219" s="134">
        <f t="shared" si="164"/>
        <v>90.932295081967183</v>
      </c>
      <c r="AM219" s="134">
        <f t="shared" si="165"/>
        <v>0</v>
      </c>
      <c r="AN219" s="134">
        <f t="shared" si="166"/>
        <v>0</v>
      </c>
      <c r="AO219" s="134">
        <f t="shared" si="167"/>
        <v>66.435409836065546</v>
      </c>
      <c r="AP219" s="134">
        <f t="shared" si="168"/>
        <v>360.02770491803284</v>
      </c>
      <c r="AQ219" s="134">
        <f t="shared" si="169"/>
        <v>173.98901639344268</v>
      </c>
      <c r="AR219" s="134">
        <f t="shared" si="170"/>
        <v>46.616065573770491</v>
      </c>
      <c r="AS219" s="134">
        <f t="shared" si="171"/>
        <v>37.371475409836066</v>
      </c>
      <c r="AT219" s="134">
        <f t="shared" si="172"/>
        <v>0</v>
      </c>
      <c r="AU219" s="134">
        <f t="shared" si="173"/>
        <v>0</v>
      </c>
      <c r="AV219" s="134">
        <f t="shared" si="174"/>
        <v>421.87655737704927</v>
      </c>
      <c r="AW219" s="134">
        <f t="shared" si="175"/>
        <v>971.46803278688537</v>
      </c>
      <c r="AX219" s="134">
        <f t="shared" si="176"/>
        <v>4081.3481967213111</v>
      </c>
      <c r="AY219" s="134">
        <f t="shared" si="177"/>
        <v>0</v>
      </c>
      <c r="AZ219" s="134">
        <f t="shared" si="178"/>
        <v>57.777049180327872</v>
      </c>
      <c r="BA219" s="134">
        <f t="shared" si="179"/>
        <v>12.278524590163935</v>
      </c>
      <c r="BB219" s="2"/>
      <c r="BC219" s="134">
        <f t="shared" si="180"/>
        <v>105.37864846146238</v>
      </c>
      <c r="BD219" s="134">
        <f t="shared" si="181"/>
        <v>0</v>
      </c>
      <c r="BE219" s="134">
        <f t="shared" si="182"/>
        <v>0</v>
      </c>
      <c r="BF219" s="134">
        <f t="shared" si="183"/>
        <v>0</v>
      </c>
      <c r="BG219" s="134">
        <f t="shared" si="184"/>
        <v>0</v>
      </c>
      <c r="BH219" s="134">
        <f t="shared" si="185"/>
        <v>0</v>
      </c>
      <c r="BI219" s="134">
        <f t="shared" si="186"/>
        <v>0</v>
      </c>
      <c r="BJ219" s="134">
        <f t="shared" si="187"/>
        <v>5.654249530028693</v>
      </c>
      <c r="BK219" s="134">
        <f t="shared" si="188"/>
        <v>27.440734144652211</v>
      </c>
      <c r="BL219" s="134">
        <f t="shared" si="189"/>
        <v>0</v>
      </c>
      <c r="BM219" s="134">
        <f t="shared" si="190"/>
        <v>0</v>
      </c>
      <c r="BN219" s="134">
        <f t="shared" si="191"/>
        <v>20.048283367962789</v>
      </c>
      <c r="BO219" s="134">
        <f t="shared" si="192"/>
        <v>108.64593845849411</v>
      </c>
      <c r="BP219" s="134">
        <f t="shared" si="193"/>
        <v>52.504848125061855</v>
      </c>
      <c r="BQ219" s="134">
        <f t="shared" si="194"/>
        <v>14.067379044226772</v>
      </c>
      <c r="BR219" s="134">
        <f t="shared" si="195"/>
        <v>11.277629365786087</v>
      </c>
      <c r="BS219" s="134">
        <f t="shared" si="196"/>
        <v>0</v>
      </c>
      <c r="BT219" s="134">
        <f t="shared" si="197"/>
        <v>0</v>
      </c>
      <c r="BU219" s="134">
        <f t="shared" si="198"/>
        <v>127.31013159196598</v>
      </c>
      <c r="BV219" s="134">
        <f t="shared" si="199"/>
        <v>293.16092806965474</v>
      </c>
      <c r="BW219" s="134">
        <f t="shared" si="200"/>
        <v>1231.6327297912335</v>
      </c>
      <c r="BX219" s="134">
        <f t="shared" si="201"/>
        <v>0</v>
      </c>
      <c r="BY219" s="134">
        <f t="shared" si="202"/>
        <v>17.435440783615316</v>
      </c>
      <c r="BZ219" s="134">
        <f t="shared" si="203"/>
        <v>3.7053032551696843</v>
      </c>
    </row>
    <row r="220" spans="1:78" x14ac:dyDescent="0.25">
      <c r="A220" s="18" t="s">
        <v>437</v>
      </c>
      <c r="B220" s="21" t="s">
        <v>438</v>
      </c>
      <c r="C220" s="22">
        <f t="shared" si="153"/>
        <v>26</v>
      </c>
      <c r="D220" s="159">
        <f t="shared" si="154"/>
        <v>273.23</v>
      </c>
      <c r="E220" s="162">
        <v>11714.859999999999</v>
      </c>
      <c r="F220" s="162">
        <v>0</v>
      </c>
      <c r="G220" s="162">
        <v>0</v>
      </c>
      <c r="H220" s="162">
        <v>0</v>
      </c>
      <c r="I220" s="162">
        <v>0</v>
      </c>
      <c r="J220" s="162">
        <v>0</v>
      </c>
      <c r="K220" s="162">
        <v>0</v>
      </c>
      <c r="L220" s="162">
        <v>2452.2600000000002</v>
      </c>
      <c r="M220" s="162">
        <v>0</v>
      </c>
      <c r="N220" s="162">
        <v>6768.78</v>
      </c>
      <c r="O220" s="162">
        <v>0</v>
      </c>
      <c r="P220" s="162">
        <v>849.00000000000011</v>
      </c>
      <c r="Q220" s="162">
        <v>4099.91</v>
      </c>
      <c r="R220" s="162">
        <v>5746.0299999999979</v>
      </c>
      <c r="S220" s="162">
        <v>0</v>
      </c>
      <c r="T220" s="162">
        <v>3373.92</v>
      </c>
      <c r="U220" s="162">
        <v>0</v>
      </c>
      <c r="V220" s="162">
        <v>0</v>
      </c>
      <c r="W220" s="162">
        <v>10264.880000000001</v>
      </c>
      <c r="X220" s="162">
        <v>37240.259999999958</v>
      </c>
      <c r="Y220" s="162">
        <v>154687.13999999993</v>
      </c>
      <c r="Z220" s="162">
        <v>0</v>
      </c>
      <c r="AA220" s="162">
        <v>433</v>
      </c>
      <c r="AB220" s="162">
        <v>415.61</v>
      </c>
      <c r="AC220" s="162">
        <f t="shared" si="155"/>
        <v>238045.64999999988</v>
      </c>
      <c r="AD220" s="200">
        <f t="shared" si="156"/>
        <v>450.57153846153841</v>
      </c>
      <c r="AE220" s="134">
        <f t="shared" si="157"/>
        <v>0</v>
      </c>
      <c r="AF220" s="134">
        <f t="shared" si="158"/>
        <v>0</v>
      </c>
      <c r="AG220" s="134">
        <f t="shared" si="159"/>
        <v>0</v>
      </c>
      <c r="AH220" s="134">
        <f t="shared" si="160"/>
        <v>0</v>
      </c>
      <c r="AI220" s="134">
        <f t="shared" si="161"/>
        <v>0</v>
      </c>
      <c r="AJ220" s="134">
        <f t="shared" si="162"/>
        <v>0</v>
      </c>
      <c r="AK220" s="134">
        <f t="shared" si="163"/>
        <v>94.317692307692312</v>
      </c>
      <c r="AL220" s="134">
        <f t="shared" si="164"/>
        <v>0</v>
      </c>
      <c r="AM220" s="134">
        <f t="shared" si="165"/>
        <v>260.33769230769229</v>
      </c>
      <c r="AN220" s="134">
        <f t="shared" si="166"/>
        <v>0</v>
      </c>
      <c r="AO220" s="134">
        <f t="shared" si="167"/>
        <v>32.65384615384616</v>
      </c>
      <c r="AP220" s="134">
        <f t="shared" si="168"/>
        <v>157.68884615384616</v>
      </c>
      <c r="AQ220" s="134">
        <f t="shared" si="169"/>
        <v>221.00115384615376</v>
      </c>
      <c r="AR220" s="134">
        <f t="shared" si="170"/>
        <v>0</v>
      </c>
      <c r="AS220" s="134">
        <f t="shared" si="171"/>
        <v>129.76615384615386</v>
      </c>
      <c r="AT220" s="134">
        <f t="shared" si="172"/>
        <v>0</v>
      </c>
      <c r="AU220" s="134">
        <f t="shared" si="173"/>
        <v>0</v>
      </c>
      <c r="AV220" s="134">
        <f t="shared" si="174"/>
        <v>394.80307692307696</v>
      </c>
      <c r="AW220" s="134">
        <f t="shared" si="175"/>
        <v>1432.3176923076908</v>
      </c>
      <c r="AX220" s="134">
        <f t="shared" si="176"/>
        <v>5949.5053846153814</v>
      </c>
      <c r="AY220" s="134">
        <f t="shared" si="177"/>
        <v>0</v>
      </c>
      <c r="AZ220" s="134">
        <f t="shared" si="178"/>
        <v>16.653846153846153</v>
      </c>
      <c r="BA220" s="134">
        <f t="shared" si="179"/>
        <v>15.985000000000001</v>
      </c>
      <c r="BB220" s="2"/>
      <c r="BC220" s="134">
        <f t="shared" si="180"/>
        <v>42.875452915126445</v>
      </c>
      <c r="BD220" s="134">
        <f t="shared" si="181"/>
        <v>0</v>
      </c>
      <c r="BE220" s="134">
        <f t="shared" si="182"/>
        <v>0</v>
      </c>
      <c r="BF220" s="134">
        <f t="shared" si="183"/>
        <v>0</v>
      </c>
      <c r="BG220" s="134">
        <f t="shared" si="184"/>
        <v>0</v>
      </c>
      <c r="BH220" s="134">
        <f t="shared" si="185"/>
        <v>0</v>
      </c>
      <c r="BI220" s="134">
        <f t="shared" si="186"/>
        <v>0</v>
      </c>
      <c r="BJ220" s="134">
        <f t="shared" si="187"/>
        <v>8.9750759433444358</v>
      </c>
      <c r="BK220" s="134">
        <f t="shared" si="188"/>
        <v>0</v>
      </c>
      <c r="BL220" s="134">
        <f t="shared" si="189"/>
        <v>24.773194744354569</v>
      </c>
      <c r="BM220" s="134">
        <f t="shared" si="190"/>
        <v>0</v>
      </c>
      <c r="BN220" s="134">
        <f t="shared" si="191"/>
        <v>3.1072722614647001</v>
      </c>
      <c r="BO220" s="134">
        <f t="shared" si="192"/>
        <v>15.005343483512059</v>
      </c>
      <c r="BP220" s="134">
        <f t="shared" si="193"/>
        <v>21.030011345752655</v>
      </c>
      <c r="BQ220" s="134">
        <f t="shared" si="194"/>
        <v>0</v>
      </c>
      <c r="BR220" s="134">
        <f t="shared" si="195"/>
        <v>12.348278007539434</v>
      </c>
      <c r="BS220" s="134">
        <f t="shared" si="196"/>
        <v>0</v>
      </c>
      <c r="BT220" s="134">
        <f t="shared" si="197"/>
        <v>0</v>
      </c>
      <c r="BU220" s="134">
        <f t="shared" si="198"/>
        <v>37.568641803608685</v>
      </c>
      <c r="BV220" s="134">
        <f t="shared" si="199"/>
        <v>136.29638033890845</v>
      </c>
      <c r="BW220" s="134">
        <f t="shared" si="200"/>
        <v>566.14259049152702</v>
      </c>
      <c r="BX220" s="134">
        <f t="shared" si="201"/>
        <v>0</v>
      </c>
      <c r="BY220" s="134">
        <f t="shared" si="202"/>
        <v>1.5847454525491342</v>
      </c>
      <c r="BZ220" s="134">
        <f t="shared" si="203"/>
        <v>1.5210994400322073</v>
      </c>
    </row>
    <row r="221" spans="1:78" x14ac:dyDescent="0.25">
      <c r="A221" s="18" t="s">
        <v>443</v>
      </c>
      <c r="B221" s="21" t="s">
        <v>444</v>
      </c>
      <c r="C221" s="22">
        <f t="shared" si="153"/>
        <v>62.645263157894739</v>
      </c>
      <c r="D221" s="159">
        <f t="shared" si="154"/>
        <v>359.26</v>
      </c>
      <c r="E221" s="162">
        <v>34727.800000000003</v>
      </c>
      <c r="F221" s="162">
        <v>1720.7599999999998</v>
      </c>
      <c r="G221" s="162">
        <v>0</v>
      </c>
      <c r="H221" s="162">
        <v>0</v>
      </c>
      <c r="I221" s="162">
        <v>0</v>
      </c>
      <c r="J221" s="162">
        <v>0</v>
      </c>
      <c r="K221" s="162">
        <v>0</v>
      </c>
      <c r="L221" s="162">
        <v>6232.4400000000005</v>
      </c>
      <c r="M221" s="162">
        <v>20397.390000000003</v>
      </c>
      <c r="N221" s="162">
        <v>0</v>
      </c>
      <c r="O221" s="162">
        <v>0</v>
      </c>
      <c r="P221" s="162">
        <v>16313.560000000016</v>
      </c>
      <c r="Q221" s="162">
        <v>6233.119999999999</v>
      </c>
      <c r="R221" s="162">
        <v>15496.479999999996</v>
      </c>
      <c r="S221" s="162">
        <v>0</v>
      </c>
      <c r="T221" s="162">
        <v>1199.8899999999999</v>
      </c>
      <c r="U221" s="162">
        <v>0</v>
      </c>
      <c r="V221" s="162">
        <v>0</v>
      </c>
      <c r="W221" s="162">
        <v>10209.730000000003</v>
      </c>
      <c r="X221" s="162">
        <v>69556.430000000022</v>
      </c>
      <c r="Y221" s="162">
        <v>183223.97999999998</v>
      </c>
      <c r="Z221" s="162">
        <v>0</v>
      </c>
      <c r="AA221" s="162">
        <v>2849.5</v>
      </c>
      <c r="AB221" s="162">
        <v>4229.46</v>
      </c>
      <c r="AC221" s="162">
        <f t="shared" si="155"/>
        <v>372390.54000000004</v>
      </c>
      <c r="AD221" s="200">
        <f t="shared" si="156"/>
        <v>554.35635911481529</v>
      </c>
      <c r="AE221" s="134">
        <f t="shared" si="157"/>
        <v>27.468317846520925</v>
      </c>
      <c r="AF221" s="134">
        <f t="shared" si="158"/>
        <v>0</v>
      </c>
      <c r="AG221" s="134">
        <f t="shared" si="159"/>
        <v>0</v>
      </c>
      <c r="AH221" s="134">
        <f t="shared" si="160"/>
        <v>0</v>
      </c>
      <c r="AI221" s="134">
        <f t="shared" si="161"/>
        <v>0</v>
      </c>
      <c r="AJ221" s="134">
        <f t="shared" si="162"/>
        <v>0</v>
      </c>
      <c r="AK221" s="134">
        <f t="shared" si="163"/>
        <v>99.487809386184537</v>
      </c>
      <c r="AL221" s="134">
        <f t="shared" si="164"/>
        <v>325.6014736276108</v>
      </c>
      <c r="AM221" s="134">
        <f t="shared" si="165"/>
        <v>0</v>
      </c>
      <c r="AN221" s="134">
        <f t="shared" si="166"/>
        <v>0</v>
      </c>
      <c r="AO221" s="134">
        <f t="shared" si="167"/>
        <v>260.41170836623957</v>
      </c>
      <c r="AP221" s="134">
        <f t="shared" si="168"/>
        <v>99.498664157410971</v>
      </c>
      <c r="AQ221" s="134">
        <f t="shared" si="169"/>
        <v>247.36874296372213</v>
      </c>
      <c r="AR221" s="134">
        <f t="shared" si="170"/>
        <v>0</v>
      </c>
      <c r="AS221" s="134">
        <f t="shared" si="171"/>
        <v>19.15372271604523</v>
      </c>
      <c r="AT221" s="134">
        <f t="shared" si="172"/>
        <v>0</v>
      </c>
      <c r="AU221" s="134">
        <f t="shared" si="173"/>
        <v>0</v>
      </c>
      <c r="AV221" s="134">
        <f t="shared" si="174"/>
        <v>162.9768874027524</v>
      </c>
      <c r="AW221" s="134">
        <f t="shared" si="175"/>
        <v>1110.32225732193</v>
      </c>
      <c r="AX221" s="134">
        <f t="shared" si="176"/>
        <v>2924.7858619125227</v>
      </c>
      <c r="AY221" s="134">
        <f t="shared" si="177"/>
        <v>0</v>
      </c>
      <c r="AZ221" s="134">
        <f t="shared" si="178"/>
        <v>45.486280308504021</v>
      </c>
      <c r="BA221" s="134">
        <f t="shared" si="179"/>
        <v>67.514442222707643</v>
      </c>
      <c r="BB221" s="2"/>
      <c r="BC221" s="134">
        <f t="shared" si="180"/>
        <v>96.664811000389705</v>
      </c>
      <c r="BD221" s="134">
        <f t="shared" si="181"/>
        <v>4.7897344541557638</v>
      </c>
      <c r="BE221" s="134">
        <f t="shared" si="182"/>
        <v>0</v>
      </c>
      <c r="BF221" s="134">
        <f t="shared" si="183"/>
        <v>0</v>
      </c>
      <c r="BG221" s="134">
        <f t="shared" si="184"/>
        <v>0</v>
      </c>
      <c r="BH221" s="134">
        <f t="shared" si="185"/>
        <v>0</v>
      </c>
      <c r="BI221" s="134">
        <f t="shared" si="186"/>
        <v>0</v>
      </c>
      <c r="BJ221" s="134">
        <f t="shared" si="187"/>
        <v>17.347993096921453</v>
      </c>
      <c r="BK221" s="134">
        <f t="shared" si="188"/>
        <v>56.77612314201415</v>
      </c>
      <c r="BL221" s="134">
        <f t="shared" si="189"/>
        <v>0</v>
      </c>
      <c r="BM221" s="134">
        <f t="shared" si="190"/>
        <v>0</v>
      </c>
      <c r="BN221" s="134">
        <f t="shared" si="191"/>
        <v>45.408784724155254</v>
      </c>
      <c r="BO221" s="134">
        <f t="shared" si="192"/>
        <v>17.349885876523963</v>
      </c>
      <c r="BP221" s="134">
        <f t="shared" si="193"/>
        <v>43.134443021766955</v>
      </c>
      <c r="BQ221" s="134">
        <f t="shared" si="194"/>
        <v>0</v>
      </c>
      <c r="BR221" s="134">
        <f t="shared" si="195"/>
        <v>3.3398931136224457</v>
      </c>
      <c r="BS221" s="134">
        <f t="shared" si="196"/>
        <v>0</v>
      </c>
      <c r="BT221" s="134">
        <f t="shared" si="197"/>
        <v>0</v>
      </c>
      <c r="BU221" s="134">
        <f t="shared" si="198"/>
        <v>28.418777487056737</v>
      </c>
      <c r="BV221" s="134">
        <f t="shared" si="199"/>
        <v>193.6102822468408</v>
      </c>
      <c r="BW221" s="134">
        <f t="shared" si="200"/>
        <v>510.00384122919331</v>
      </c>
      <c r="BX221" s="134">
        <f t="shared" si="201"/>
        <v>0</v>
      </c>
      <c r="BY221" s="134">
        <f t="shared" si="202"/>
        <v>7.9315815843678674</v>
      </c>
      <c r="BZ221" s="134">
        <f t="shared" si="203"/>
        <v>11.772699437733118</v>
      </c>
    </row>
    <row r="222" spans="1:78" x14ac:dyDescent="0.25">
      <c r="A222" s="18" t="s">
        <v>447</v>
      </c>
      <c r="B222" s="21" t="s">
        <v>448</v>
      </c>
      <c r="C222" s="22">
        <f t="shared" si="153"/>
        <v>319.22842105263157</v>
      </c>
      <c r="D222" s="159">
        <f t="shared" si="154"/>
        <v>1409.4</v>
      </c>
      <c r="E222" s="162">
        <v>67226.679999999993</v>
      </c>
      <c r="F222" s="162">
        <v>0</v>
      </c>
      <c r="G222" s="162">
        <v>0</v>
      </c>
      <c r="H222" s="162">
        <v>24637.84</v>
      </c>
      <c r="I222" s="162">
        <v>330.63000000000005</v>
      </c>
      <c r="J222" s="162">
        <v>28278.799999999992</v>
      </c>
      <c r="K222" s="162">
        <v>0</v>
      </c>
      <c r="L222" s="162">
        <v>15696.330000000002</v>
      </c>
      <c r="M222" s="162">
        <v>60038.909999999996</v>
      </c>
      <c r="N222" s="162">
        <v>8759.9699999999993</v>
      </c>
      <c r="O222" s="162">
        <v>0</v>
      </c>
      <c r="P222" s="162">
        <v>25368.000000000025</v>
      </c>
      <c r="Q222" s="162">
        <v>22515.05</v>
      </c>
      <c r="R222" s="162">
        <v>48015.400000000009</v>
      </c>
      <c r="S222" s="162">
        <v>0</v>
      </c>
      <c r="T222" s="162">
        <v>6994.22</v>
      </c>
      <c r="U222" s="162">
        <v>0</v>
      </c>
      <c r="V222" s="162">
        <v>0</v>
      </c>
      <c r="W222" s="162">
        <v>6219.3400000000011</v>
      </c>
      <c r="X222" s="162">
        <v>364968.85999999975</v>
      </c>
      <c r="Y222" s="162">
        <v>816753.58999999985</v>
      </c>
      <c r="Z222" s="162">
        <v>0</v>
      </c>
      <c r="AA222" s="162">
        <v>8502.5</v>
      </c>
      <c r="AB222" s="162">
        <v>10646.05</v>
      </c>
      <c r="AC222" s="162">
        <f t="shared" si="155"/>
        <v>1514952.1699999997</v>
      </c>
      <c r="AD222" s="200">
        <f t="shared" si="156"/>
        <v>210.59114905347431</v>
      </c>
      <c r="AE222" s="134">
        <f t="shared" si="157"/>
        <v>0</v>
      </c>
      <c r="AF222" s="134">
        <f t="shared" si="158"/>
        <v>0</v>
      </c>
      <c r="AG222" s="134">
        <f t="shared" si="159"/>
        <v>77.17934361470256</v>
      </c>
      <c r="AH222" s="134">
        <f t="shared" si="160"/>
        <v>1.0357160521916333</v>
      </c>
      <c r="AI222" s="134">
        <f t="shared" si="161"/>
        <v>88.584844378056275</v>
      </c>
      <c r="AJ222" s="134">
        <f t="shared" si="162"/>
        <v>0</v>
      </c>
      <c r="AK222" s="134">
        <f t="shared" si="163"/>
        <v>49.16958818466896</v>
      </c>
      <c r="AL222" s="134">
        <f t="shared" si="164"/>
        <v>188.07507740703736</v>
      </c>
      <c r="AM222" s="134">
        <f t="shared" si="165"/>
        <v>27.441071728872576</v>
      </c>
      <c r="AN222" s="134">
        <f t="shared" si="166"/>
        <v>0</v>
      </c>
      <c r="AO222" s="134">
        <f t="shared" si="167"/>
        <v>79.46660863199763</v>
      </c>
      <c r="AP222" s="134">
        <f t="shared" si="168"/>
        <v>70.529591086402405</v>
      </c>
      <c r="AQ222" s="134">
        <f t="shared" si="169"/>
        <v>150.41079312948659</v>
      </c>
      <c r="AR222" s="134">
        <f t="shared" si="170"/>
        <v>0</v>
      </c>
      <c r="AS222" s="134">
        <f t="shared" si="171"/>
        <v>21.909765981791622</v>
      </c>
      <c r="AT222" s="134">
        <f t="shared" si="172"/>
        <v>0</v>
      </c>
      <c r="AU222" s="134">
        <f t="shared" si="173"/>
        <v>0</v>
      </c>
      <c r="AV222" s="134">
        <f t="shared" si="174"/>
        <v>19.482413187059592</v>
      </c>
      <c r="AW222" s="134">
        <f t="shared" si="175"/>
        <v>1143.2843566889894</v>
      </c>
      <c r="AX222" s="134">
        <f t="shared" si="176"/>
        <v>2558.5240415211674</v>
      </c>
      <c r="AY222" s="134">
        <f t="shared" si="177"/>
        <v>0</v>
      </c>
      <c r="AZ222" s="134">
        <f t="shared" si="178"/>
        <v>26.634533266065876</v>
      </c>
      <c r="BA222" s="134">
        <f t="shared" si="179"/>
        <v>33.349317598024179</v>
      </c>
      <c r="BB222" s="2"/>
      <c r="BC222" s="134">
        <f t="shared" si="180"/>
        <v>47.698793812970052</v>
      </c>
      <c r="BD222" s="134">
        <f t="shared" si="181"/>
        <v>0</v>
      </c>
      <c r="BE222" s="134">
        <f t="shared" si="182"/>
        <v>0</v>
      </c>
      <c r="BF222" s="134">
        <f t="shared" si="183"/>
        <v>17.481084149283383</v>
      </c>
      <c r="BG222" s="134">
        <f t="shared" si="184"/>
        <v>0.23458918688803748</v>
      </c>
      <c r="BH222" s="134">
        <f t="shared" si="185"/>
        <v>20.064424577834533</v>
      </c>
      <c r="BI222" s="134">
        <f t="shared" si="186"/>
        <v>0</v>
      </c>
      <c r="BJ222" s="134">
        <f t="shared" si="187"/>
        <v>11.13688803746275</v>
      </c>
      <c r="BK222" s="134">
        <f t="shared" si="188"/>
        <v>42.598914431673045</v>
      </c>
      <c r="BL222" s="134">
        <f t="shared" si="189"/>
        <v>6.215389527458492</v>
      </c>
      <c r="BM222" s="134">
        <f t="shared" si="190"/>
        <v>0</v>
      </c>
      <c r="BN222" s="134">
        <f t="shared" si="191"/>
        <v>17.999148573861234</v>
      </c>
      <c r="BO222" s="134">
        <f t="shared" si="192"/>
        <v>15.974918404995032</v>
      </c>
      <c r="BP222" s="134">
        <f t="shared" si="193"/>
        <v>34.06797218674614</v>
      </c>
      <c r="BQ222" s="134">
        <f t="shared" si="194"/>
        <v>0</v>
      </c>
      <c r="BR222" s="134">
        <f t="shared" si="195"/>
        <v>4.9625514403292179</v>
      </c>
      <c r="BS222" s="134">
        <f t="shared" si="196"/>
        <v>0</v>
      </c>
      <c r="BT222" s="134">
        <f t="shared" si="197"/>
        <v>0</v>
      </c>
      <c r="BU222" s="134">
        <f t="shared" si="198"/>
        <v>4.412757201646091</v>
      </c>
      <c r="BV222" s="134">
        <f t="shared" si="199"/>
        <v>258.95335603803017</v>
      </c>
      <c r="BW222" s="134">
        <f t="shared" si="200"/>
        <v>579.50446289201068</v>
      </c>
      <c r="BX222" s="134">
        <f t="shared" si="201"/>
        <v>0</v>
      </c>
      <c r="BY222" s="134">
        <f t="shared" si="202"/>
        <v>6.0327089541648924</v>
      </c>
      <c r="BZ222" s="134">
        <f t="shared" si="203"/>
        <v>7.5536043706541784</v>
      </c>
    </row>
    <row r="223" spans="1:78" x14ac:dyDescent="0.25">
      <c r="A223" s="18" t="s">
        <v>453</v>
      </c>
      <c r="B223" s="21" t="s">
        <v>454</v>
      </c>
      <c r="C223" s="22">
        <f t="shared" si="153"/>
        <v>82</v>
      </c>
      <c r="D223" s="159">
        <f t="shared" si="154"/>
        <v>530.54999999999995</v>
      </c>
      <c r="E223" s="162">
        <v>36438.289999999994</v>
      </c>
      <c r="F223" s="162">
        <v>0</v>
      </c>
      <c r="G223" s="162">
        <v>0</v>
      </c>
      <c r="H223" s="162">
        <v>0</v>
      </c>
      <c r="I223" s="162">
        <v>0</v>
      </c>
      <c r="J223" s="162">
        <v>0</v>
      </c>
      <c r="K223" s="162">
        <v>0</v>
      </c>
      <c r="L223" s="162">
        <v>6599.8299999999981</v>
      </c>
      <c r="M223" s="162">
        <v>0</v>
      </c>
      <c r="N223" s="162">
        <v>0</v>
      </c>
      <c r="O223" s="162">
        <v>0</v>
      </c>
      <c r="P223" s="162">
        <v>9540.35</v>
      </c>
      <c r="Q223" s="162">
        <v>17312.61</v>
      </c>
      <c r="R223" s="162">
        <v>14575.740000000003</v>
      </c>
      <c r="S223" s="162">
        <v>3925.99</v>
      </c>
      <c r="T223" s="162">
        <v>0</v>
      </c>
      <c r="U223" s="162">
        <v>0</v>
      </c>
      <c r="V223" s="162">
        <v>0</v>
      </c>
      <c r="W223" s="162">
        <v>16535.539999999997</v>
      </c>
      <c r="X223" s="162">
        <v>112788.75999999995</v>
      </c>
      <c r="Y223" s="162">
        <v>222780.41000000006</v>
      </c>
      <c r="Z223" s="162">
        <v>0</v>
      </c>
      <c r="AA223" s="162">
        <v>2351.4</v>
      </c>
      <c r="AB223" s="162">
        <v>2689.14</v>
      </c>
      <c r="AC223" s="162">
        <f t="shared" si="155"/>
        <v>445538.06000000006</v>
      </c>
      <c r="AD223" s="200">
        <f t="shared" si="156"/>
        <v>444.36939024390239</v>
      </c>
      <c r="AE223" s="134">
        <f t="shared" si="157"/>
        <v>0</v>
      </c>
      <c r="AF223" s="134">
        <f t="shared" si="158"/>
        <v>0</v>
      </c>
      <c r="AG223" s="134">
        <f t="shared" si="159"/>
        <v>0</v>
      </c>
      <c r="AH223" s="134">
        <f t="shared" si="160"/>
        <v>0</v>
      </c>
      <c r="AI223" s="134">
        <f t="shared" si="161"/>
        <v>0</v>
      </c>
      <c r="AJ223" s="134">
        <f t="shared" si="162"/>
        <v>0</v>
      </c>
      <c r="AK223" s="134">
        <f t="shared" si="163"/>
        <v>80.485731707317044</v>
      </c>
      <c r="AL223" s="134">
        <f t="shared" si="164"/>
        <v>0</v>
      </c>
      <c r="AM223" s="134">
        <f t="shared" si="165"/>
        <v>0</v>
      </c>
      <c r="AN223" s="134">
        <f t="shared" si="166"/>
        <v>0</v>
      </c>
      <c r="AO223" s="134">
        <f t="shared" si="167"/>
        <v>116.34573170731707</v>
      </c>
      <c r="AP223" s="134">
        <f t="shared" si="168"/>
        <v>211.12939024390244</v>
      </c>
      <c r="AQ223" s="134">
        <f t="shared" si="169"/>
        <v>177.75292682926835</v>
      </c>
      <c r="AR223" s="134">
        <f t="shared" si="170"/>
        <v>47.87792682926829</v>
      </c>
      <c r="AS223" s="134">
        <f t="shared" si="171"/>
        <v>0</v>
      </c>
      <c r="AT223" s="134">
        <f t="shared" si="172"/>
        <v>0</v>
      </c>
      <c r="AU223" s="134">
        <f t="shared" si="173"/>
        <v>0</v>
      </c>
      <c r="AV223" s="134">
        <f t="shared" si="174"/>
        <v>201.65292682926827</v>
      </c>
      <c r="AW223" s="134">
        <f t="shared" si="175"/>
        <v>1375.4726829268286</v>
      </c>
      <c r="AX223" s="134">
        <f t="shared" si="176"/>
        <v>2716.8342682926836</v>
      </c>
      <c r="AY223" s="134">
        <f t="shared" si="177"/>
        <v>0</v>
      </c>
      <c r="AZ223" s="134">
        <f t="shared" si="178"/>
        <v>28.675609756097561</v>
      </c>
      <c r="BA223" s="134">
        <f t="shared" si="179"/>
        <v>32.794390243902434</v>
      </c>
      <c r="BB223" s="2"/>
      <c r="BC223" s="134">
        <f t="shared" si="180"/>
        <v>68.68021864103288</v>
      </c>
      <c r="BD223" s="134">
        <f t="shared" si="181"/>
        <v>0</v>
      </c>
      <c r="BE223" s="134">
        <f t="shared" si="182"/>
        <v>0</v>
      </c>
      <c r="BF223" s="134">
        <f t="shared" si="183"/>
        <v>0</v>
      </c>
      <c r="BG223" s="134">
        <f t="shared" si="184"/>
        <v>0</v>
      </c>
      <c r="BH223" s="134">
        <f t="shared" si="185"/>
        <v>0</v>
      </c>
      <c r="BI223" s="134">
        <f t="shared" si="186"/>
        <v>0</v>
      </c>
      <c r="BJ223" s="134">
        <f t="shared" si="187"/>
        <v>12.439600414664026</v>
      </c>
      <c r="BK223" s="134">
        <f t="shared" si="188"/>
        <v>0</v>
      </c>
      <c r="BL223" s="134">
        <f t="shared" si="189"/>
        <v>0</v>
      </c>
      <c r="BM223" s="134">
        <f t="shared" si="190"/>
        <v>0</v>
      </c>
      <c r="BN223" s="134">
        <f t="shared" si="191"/>
        <v>17.981999811516353</v>
      </c>
      <c r="BO223" s="134">
        <f t="shared" si="192"/>
        <v>32.631439072660449</v>
      </c>
      <c r="BP223" s="134">
        <f t="shared" si="193"/>
        <v>27.47288662708511</v>
      </c>
      <c r="BQ223" s="134">
        <f t="shared" si="194"/>
        <v>7.3998492130807652</v>
      </c>
      <c r="BR223" s="134">
        <f t="shared" si="195"/>
        <v>0</v>
      </c>
      <c r="BS223" s="134">
        <f t="shared" si="196"/>
        <v>0</v>
      </c>
      <c r="BT223" s="134">
        <f t="shared" si="197"/>
        <v>0</v>
      </c>
      <c r="BU223" s="134">
        <f t="shared" si="198"/>
        <v>31.166789181038542</v>
      </c>
      <c r="BV223" s="134">
        <f t="shared" si="199"/>
        <v>212.58837055885394</v>
      </c>
      <c r="BW223" s="134">
        <f t="shared" si="200"/>
        <v>419.9046461219491</v>
      </c>
      <c r="BX223" s="134">
        <f t="shared" si="201"/>
        <v>0</v>
      </c>
      <c r="BY223" s="134">
        <f t="shared" si="202"/>
        <v>4.4320045236075778</v>
      </c>
      <c r="BZ223" s="134">
        <f t="shared" si="203"/>
        <v>5.0685891998869099</v>
      </c>
    </row>
    <row r="224" spans="1:78" x14ac:dyDescent="0.25">
      <c r="A224" s="18" t="s">
        <v>455</v>
      </c>
      <c r="B224" s="21" t="s">
        <v>456</v>
      </c>
      <c r="C224" s="22">
        <f t="shared" si="153"/>
        <v>215</v>
      </c>
      <c r="D224" s="159">
        <f t="shared" si="154"/>
        <v>860.09</v>
      </c>
      <c r="E224" s="162">
        <v>49985.729999999996</v>
      </c>
      <c r="F224" s="162">
        <v>3317.3999999999996</v>
      </c>
      <c r="G224" s="162">
        <v>0</v>
      </c>
      <c r="H224" s="162">
        <v>13835.970000000008</v>
      </c>
      <c r="I224" s="162">
        <v>0</v>
      </c>
      <c r="J224" s="162">
        <v>12388.560000000003</v>
      </c>
      <c r="K224" s="162">
        <v>0</v>
      </c>
      <c r="L224" s="162">
        <v>12396.179999999998</v>
      </c>
      <c r="M224" s="162">
        <v>0</v>
      </c>
      <c r="N224" s="162">
        <v>9034.16</v>
      </c>
      <c r="O224" s="162">
        <v>0</v>
      </c>
      <c r="P224" s="162">
        <v>4993.9499999999971</v>
      </c>
      <c r="Q224" s="162">
        <v>6556.15</v>
      </c>
      <c r="R224" s="162">
        <v>22238.380000000008</v>
      </c>
      <c r="S224" s="162">
        <v>0</v>
      </c>
      <c r="T224" s="162">
        <v>7769.3099999999995</v>
      </c>
      <c r="U224" s="162">
        <v>0</v>
      </c>
      <c r="V224" s="162">
        <v>0</v>
      </c>
      <c r="W224" s="162">
        <v>17040.19999999999</v>
      </c>
      <c r="X224" s="162">
        <v>219312.31999999998</v>
      </c>
      <c r="Y224" s="162">
        <v>569094.54999999981</v>
      </c>
      <c r="Z224" s="162">
        <v>0</v>
      </c>
      <c r="AA224" s="162">
        <v>2946</v>
      </c>
      <c r="AB224" s="162">
        <v>5292.2900000000009</v>
      </c>
      <c r="AC224" s="162">
        <f t="shared" si="155"/>
        <v>956201.14999999979</v>
      </c>
      <c r="AD224" s="200">
        <f t="shared" si="156"/>
        <v>232.49176744186045</v>
      </c>
      <c r="AE224" s="134">
        <f t="shared" si="157"/>
        <v>15.429767441860463</v>
      </c>
      <c r="AF224" s="134">
        <f t="shared" si="158"/>
        <v>0</v>
      </c>
      <c r="AG224" s="134">
        <f t="shared" si="159"/>
        <v>64.353348837209339</v>
      </c>
      <c r="AH224" s="134">
        <f t="shared" si="160"/>
        <v>0</v>
      </c>
      <c r="AI224" s="134">
        <f t="shared" si="161"/>
        <v>57.621209302325596</v>
      </c>
      <c r="AJ224" s="134">
        <f t="shared" si="162"/>
        <v>0</v>
      </c>
      <c r="AK224" s="134">
        <f t="shared" si="163"/>
        <v>57.656651162790688</v>
      </c>
      <c r="AL224" s="134">
        <f t="shared" si="164"/>
        <v>0</v>
      </c>
      <c r="AM224" s="134">
        <f t="shared" si="165"/>
        <v>42.0193488372093</v>
      </c>
      <c r="AN224" s="134">
        <f t="shared" si="166"/>
        <v>0</v>
      </c>
      <c r="AO224" s="134">
        <f t="shared" si="167"/>
        <v>23.227674418604639</v>
      </c>
      <c r="AP224" s="134">
        <f t="shared" si="168"/>
        <v>30.493720930232556</v>
      </c>
      <c r="AQ224" s="134">
        <f t="shared" si="169"/>
        <v>103.43432558139538</v>
      </c>
      <c r="AR224" s="134">
        <f t="shared" si="170"/>
        <v>0</v>
      </c>
      <c r="AS224" s="134">
        <f t="shared" si="171"/>
        <v>36.136325581395347</v>
      </c>
      <c r="AT224" s="134">
        <f t="shared" si="172"/>
        <v>0</v>
      </c>
      <c r="AU224" s="134">
        <f t="shared" si="173"/>
        <v>0</v>
      </c>
      <c r="AV224" s="134">
        <f t="shared" si="174"/>
        <v>79.256744186046461</v>
      </c>
      <c r="AW224" s="134">
        <f t="shared" si="175"/>
        <v>1020.0573023255813</v>
      </c>
      <c r="AX224" s="134">
        <f t="shared" si="176"/>
        <v>2646.9513953488363</v>
      </c>
      <c r="AY224" s="134">
        <f t="shared" si="177"/>
        <v>0</v>
      </c>
      <c r="AZ224" s="134">
        <f t="shared" si="178"/>
        <v>13.702325581395348</v>
      </c>
      <c r="BA224" s="134">
        <f t="shared" si="179"/>
        <v>24.6153023255814</v>
      </c>
      <c r="BB224" s="2"/>
      <c r="BC224" s="134">
        <f t="shared" si="180"/>
        <v>58.116859863502647</v>
      </c>
      <c r="BD224" s="134">
        <f t="shared" si="181"/>
        <v>3.857038216930786</v>
      </c>
      <c r="BE224" s="134">
        <f t="shared" si="182"/>
        <v>0</v>
      </c>
      <c r="BF224" s="134">
        <f t="shared" si="183"/>
        <v>16.086653722284886</v>
      </c>
      <c r="BG224" s="134">
        <f t="shared" si="184"/>
        <v>0</v>
      </c>
      <c r="BH224" s="134">
        <f t="shared" si="185"/>
        <v>14.403794951691106</v>
      </c>
      <c r="BI224" s="134">
        <f t="shared" si="186"/>
        <v>0</v>
      </c>
      <c r="BJ224" s="134">
        <f t="shared" si="187"/>
        <v>14.41265448964643</v>
      </c>
      <c r="BK224" s="134">
        <f t="shared" si="188"/>
        <v>0</v>
      </c>
      <c r="BL224" s="134">
        <f t="shared" si="189"/>
        <v>10.503737980908975</v>
      </c>
      <c r="BM224" s="134">
        <f t="shared" si="190"/>
        <v>0</v>
      </c>
      <c r="BN224" s="134">
        <f t="shared" si="191"/>
        <v>5.8063109674568905</v>
      </c>
      <c r="BO224" s="134">
        <f t="shared" si="192"/>
        <v>7.6226325152018966</v>
      </c>
      <c r="BP224" s="134">
        <f t="shared" si="193"/>
        <v>25.855875547907786</v>
      </c>
      <c r="BQ224" s="134">
        <f t="shared" si="194"/>
        <v>0</v>
      </c>
      <c r="BR224" s="134">
        <f t="shared" si="195"/>
        <v>9.0331360671557626</v>
      </c>
      <c r="BS224" s="134">
        <f t="shared" si="196"/>
        <v>0</v>
      </c>
      <c r="BT224" s="134">
        <f t="shared" si="197"/>
        <v>0</v>
      </c>
      <c r="BU224" s="134">
        <f t="shared" si="198"/>
        <v>19.812112685881697</v>
      </c>
      <c r="BV224" s="134">
        <f t="shared" si="199"/>
        <v>254.98764082828538</v>
      </c>
      <c r="BW224" s="134">
        <f t="shared" si="200"/>
        <v>661.66860444837141</v>
      </c>
      <c r="BX224" s="134">
        <f t="shared" si="201"/>
        <v>0</v>
      </c>
      <c r="BY224" s="134">
        <f t="shared" si="202"/>
        <v>3.4252229417851621</v>
      </c>
      <c r="BZ224" s="134">
        <f t="shared" si="203"/>
        <v>6.1531816437814655</v>
      </c>
    </row>
    <row r="225" spans="1:78" x14ac:dyDescent="0.25">
      <c r="A225" s="18" t="s">
        <v>457</v>
      </c>
      <c r="B225" s="21" t="s">
        <v>458</v>
      </c>
      <c r="C225" s="22">
        <f t="shared" si="153"/>
        <v>438.85157894736841</v>
      </c>
      <c r="D225" s="159">
        <f t="shared" si="154"/>
        <v>1885.55</v>
      </c>
      <c r="E225" s="162">
        <v>97347.990000000049</v>
      </c>
      <c r="F225" s="162">
        <v>19069.3</v>
      </c>
      <c r="G225" s="162">
        <v>0</v>
      </c>
      <c r="H225" s="162">
        <v>0</v>
      </c>
      <c r="I225" s="162">
        <v>1.62</v>
      </c>
      <c r="J225" s="162">
        <v>0</v>
      </c>
      <c r="K225" s="162">
        <v>0</v>
      </c>
      <c r="L225" s="162">
        <v>26011.489999999998</v>
      </c>
      <c r="M225" s="162">
        <v>0</v>
      </c>
      <c r="N225" s="162">
        <v>21350.250000000004</v>
      </c>
      <c r="O225" s="162">
        <v>0</v>
      </c>
      <c r="P225" s="162">
        <v>61642.579999999987</v>
      </c>
      <c r="Q225" s="162">
        <v>42528.69</v>
      </c>
      <c r="R225" s="162">
        <v>50006.390000000007</v>
      </c>
      <c r="S225" s="162">
        <v>0</v>
      </c>
      <c r="T225" s="162">
        <v>16233.25</v>
      </c>
      <c r="U225" s="162">
        <v>0</v>
      </c>
      <c r="V225" s="162">
        <v>0</v>
      </c>
      <c r="W225" s="162">
        <v>91173.309999999896</v>
      </c>
      <c r="X225" s="162">
        <v>364950.96999999991</v>
      </c>
      <c r="Y225" s="162">
        <v>1186228.07</v>
      </c>
      <c r="Z225" s="162">
        <v>0</v>
      </c>
      <c r="AA225" s="162">
        <v>3464.92</v>
      </c>
      <c r="AB225" s="162">
        <v>8470.08</v>
      </c>
      <c r="AC225" s="162">
        <f t="shared" si="155"/>
        <v>1988478.91</v>
      </c>
      <c r="AD225" s="200">
        <f t="shared" si="156"/>
        <v>221.8244041265601</v>
      </c>
      <c r="AE225" s="134">
        <f t="shared" si="157"/>
        <v>43.452731891132117</v>
      </c>
      <c r="AF225" s="134">
        <f t="shared" si="158"/>
        <v>0</v>
      </c>
      <c r="AG225" s="134">
        <f t="shared" si="159"/>
        <v>0</v>
      </c>
      <c r="AH225" s="134">
        <f t="shared" si="160"/>
        <v>3.6914530509055935E-3</v>
      </c>
      <c r="AI225" s="134">
        <f t="shared" si="161"/>
        <v>0</v>
      </c>
      <c r="AJ225" s="134">
        <f t="shared" si="162"/>
        <v>0</v>
      </c>
      <c r="AK225" s="134">
        <f t="shared" si="163"/>
        <v>59.271724764876744</v>
      </c>
      <c r="AL225" s="134">
        <f t="shared" si="164"/>
        <v>0</v>
      </c>
      <c r="AM225" s="134">
        <f t="shared" si="165"/>
        <v>48.650275000059978</v>
      </c>
      <c r="AN225" s="134">
        <f t="shared" si="166"/>
        <v>0</v>
      </c>
      <c r="AO225" s="134">
        <f t="shared" si="167"/>
        <v>140.46338889301978</v>
      </c>
      <c r="AP225" s="134">
        <f t="shared" si="168"/>
        <v>96.909050895998888</v>
      </c>
      <c r="AQ225" s="134">
        <f t="shared" si="169"/>
        <v>113.94829687054012</v>
      </c>
      <c r="AR225" s="134">
        <f t="shared" si="170"/>
        <v>0</v>
      </c>
      <c r="AS225" s="134">
        <f t="shared" si="171"/>
        <v>36.990296443588413</v>
      </c>
      <c r="AT225" s="134">
        <f t="shared" si="172"/>
        <v>0</v>
      </c>
      <c r="AU225" s="134">
        <f t="shared" si="173"/>
        <v>0</v>
      </c>
      <c r="AV225" s="134">
        <f t="shared" si="174"/>
        <v>207.75431688929694</v>
      </c>
      <c r="AW225" s="134">
        <f t="shared" si="175"/>
        <v>831.60455039349097</v>
      </c>
      <c r="AX225" s="134">
        <f t="shared" si="176"/>
        <v>2703.0279185625641</v>
      </c>
      <c r="AY225" s="134">
        <f t="shared" si="177"/>
        <v>0</v>
      </c>
      <c r="AZ225" s="134">
        <f t="shared" si="178"/>
        <v>7.8954256204591413</v>
      </c>
      <c r="BA225" s="134">
        <f t="shared" si="179"/>
        <v>19.300557195934843</v>
      </c>
      <c r="BB225" s="2"/>
      <c r="BC225" s="134">
        <f t="shared" si="180"/>
        <v>51.628432022486834</v>
      </c>
      <c r="BD225" s="134">
        <f t="shared" si="181"/>
        <v>10.113388666436849</v>
      </c>
      <c r="BE225" s="134">
        <f t="shared" si="182"/>
        <v>0</v>
      </c>
      <c r="BF225" s="134">
        <f t="shared" si="183"/>
        <v>0</v>
      </c>
      <c r="BG225" s="134">
        <f t="shared" si="184"/>
        <v>8.5916576065339038E-4</v>
      </c>
      <c r="BH225" s="134">
        <f t="shared" si="185"/>
        <v>0</v>
      </c>
      <c r="BI225" s="134">
        <f t="shared" si="186"/>
        <v>0</v>
      </c>
      <c r="BJ225" s="134">
        <f t="shared" si="187"/>
        <v>13.795173821961761</v>
      </c>
      <c r="BK225" s="134">
        <f t="shared" si="188"/>
        <v>0</v>
      </c>
      <c r="BL225" s="134">
        <f t="shared" si="189"/>
        <v>11.323088753944475</v>
      </c>
      <c r="BM225" s="134">
        <f t="shared" si="190"/>
        <v>0</v>
      </c>
      <c r="BN225" s="134">
        <f t="shared" si="191"/>
        <v>32.692095144652747</v>
      </c>
      <c r="BO225" s="134">
        <f t="shared" si="192"/>
        <v>22.555058205828541</v>
      </c>
      <c r="BP225" s="134">
        <f t="shared" si="193"/>
        <v>26.520850680172899</v>
      </c>
      <c r="BQ225" s="134">
        <f t="shared" si="194"/>
        <v>0</v>
      </c>
      <c r="BR225" s="134">
        <f t="shared" si="195"/>
        <v>8.6092917185966957</v>
      </c>
      <c r="BS225" s="134">
        <f t="shared" si="196"/>
        <v>0</v>
      </c>
      <c r="BT225" s="134">
        <f t="shared" si="197"/>
        <v>0</v>
      </c>
      <c r="BU225" s="134">
        <f t="shared" si="198"/>
        <v>48.35369520829461</v>
      </c>
      <c r="BV225" s="134">
        <f t="shared" si="199"/>
        <v>193.55146774150774</v>
      </c>
      <c r="BW225" s="134">
        <f t="shared" si="200"/>
        <v>629.11514942589702</v>
      </c>
      <c r="BX225" s="134">
        <f t="shared" si="201"/>
        <v>0</v>
      </c>
      <c r="BY225" s="134">
        <f t="shared" si="202"/>
        <v>1.8376176712365093</v>
      </c>
      <c r="BZ225" s="134">
        <f t="shared" si="203"/>
        <v>4.4921004481451039</v>
      </c>
    </row>
    <row r="226" spans="1:78" x14ac:dyDescent="0.25">
      <c r="A226" s="18" t="s">
        <v>459</v>
      </c>
      <c r="B226" s="21" t="s">
        <v>460</v>
      </c>
      <c r="C226" s="22">
        <f t="shared" si="153"/>
        <v>161.39368421052632</v>
      </c>
      <c r="D226" s="159">
        <f t="shared" si="154"/>
        <v>1193.96</v>
      </c>
      <c r="E226" s="162">
        <v>56966.890000000014</v>
      </c>
      <c r="F226" s="162">
        <v>0</v>
      </c>
      <c r="G226" s="162">
        <v>0</v>
      </c>
      <c r="H226" s="162">
        <v>5328.04</v>
      </c>
      <c r="I226" s="162">
        <v>0</v>
      </c>
      <c r="J226" s="162">
        <v>0</v>
      </c>
      <c r="K226" s="162">
        <v>0</v>
      </c>
      <c r="L226" s="162">
        <v>11869.36</v>
      </c>
      <c r="M226" s="162">
        <v>0</v>
      </c>
      <c r="N226" s="162">
        <v>10737.72</v>
      </c>
      <c r="O226" s="162">
        <v>0</v>
      </c>
      <c r="P226" s="162">
        <v>13939.979999999996</v>
      </c>
      <c r="Q226" s="162">
        <v>16871.449999999997</v>
      </c>
      <c r="R226" s="162">
        <v>16256.889999999998</v>
      </c>
      <c r="S226" s="162">
        <v>0</v>
      </c>
      <c r="T226" s="162">
        <v>7591.4399999999978</v>
      </c>
      <c r="U226" s="162">
        <v>0</v>
      </c>
      <c r="V226" s="162">
        <v>0</v>
      </c>
      <c r="W226" s="162">
        <v>43020.750000000044</v>
      </c>
      <c r="X226" s="162">
        <v>145852.32</v>
      </c>
      <c r="Y226" s="162">
        <v>507048.96999999986</v>
      </c>
      <c r="Z226" s="162">
        <v>0</v>
      </c>
      <c r="AA226" s="162">
        <v>8035.5</v>
      </c>
      <c r="AB226" s="162">
        <v>6328.1799999999994</v>
      </c>
      <c r="AC226" s="162">
        <f t="shared" si="155"/>
        <v>849847.48999999987</v>
      </c>
      <c r="AD226" s="200">
        <f t="shared" si="156"/>
        <v>352.9685209099685</v>
      </c>
      <c r="AE226" s="134">
        <f t="shared" si="157"/>
        <v>0</v>
      </c>
      <c r="AF226" s="134">
        <f t="shared" si="158"/>
        <v>0</v>
      </c>
      <c r="AG226" s="134">
        <f t="shared" si="159"/>
        <v>33.012692076909026</v>
      </c>
      <c r="AH226" s="134">
        <f t="shared" si="160"/>
        <v>0</v>
      </c>
      <c r="AI226" s="134">
        <f t="shared" si="161"/>
        <v>0</v>
      </c>
      <c r="AJ226" s="134">
        <f t="shared" si="162"/>
        <v>0</v>
      </c>
      <c r="AK226" s="134">
        <f t="shared" si="163"/>
        <v>73.542902611463305</v>
      </c>
      <c r="AL226" s="134">
        <f t="shared" si="164"/>
        <v>0</v>
      </c>
      <c r="AM226" s="134">
        <f t="shared" si="165"/>
        <v>66.531227987790558</v>
      </c>
      <c r="AN226" s="134">
        <f t="shared" si="166"/>
        <v>0</v>
      </c>
      <c r="AO226" s="134">
        <f t="shared" si="167"/>
        <v>86.372524849338632</v>
      </c>
      <c r="AP226" s="134">
        <f t="shared" si="168"/>
        <v>104.53599893036966</v>
      </c>
      <c r="AQ226" s="134">
        <f t="shared" si="169"/>
        <v>100.72816714930472</v>
      </c>
      <c r="AR226" s="134">
        <f t="shared" si="170"/>
        <v>0</v>
      </c>
      <c r="AS226" s="134">
        <f t="shared" si="171"/>
        <v>47.036784847773326</v>
      </c>
      <c r="AT226" s="134">
        <f t="shared" si="172"/>
        <v>0</v>
      </c>
      <c r="AU226" s="134">
        <f t="shared" si="173"/>
        <v>0</v>
      </c>
      <c r="AV226" s="134">
        <f t="shared" si="174"/>
        <v>266.55782851999714</v>
      </c>
      <c r="AW226" s="134">
        <f t="shared" si="175"/>
        <v>903.70525162401191</v>
      </c>
      <c r="AX226" s="134">
        <f t="shared" si="176"/>
        <v>3141.6902865826605</v>
      </c>
      <c r="AY226" s="134">
        <f t="shared" si="177"/>
        <v>0</v>
      </c>
      <c r="AZ226" s="134">
        <f t="shared" si="178"/>
        <v>49.788193629177428</v>
      </c>
      <c r="BA226" s="134">
        <f t="shared" si="179"/>
        <v>39.209588844538359</v>
      </c>
      <c r="BB226" s="2"/>
      <c r="BC226" s="134">
        <f t="shared" si="180"/>
        <v>47.71256155985126</v>
      </c>
      <c r="BD226" s="134">
        <f t="shared" si="181"/>
        <v>0</v>
      </c>
      <c r="BE226" s="134">
        <f t="shared" si="182"/>
        <v>0</v>
      </c>
      <c r="BF226" s="134">
        <f t="shared" si="183"/>
        <v>4.4624945559315217</v>
      </c>
      <c r="BG226" s="134">
        <f t="shared" si="184"/>
        <v>0</v>
      </c>
      <c r="BH226" s="134">
        <f t="shared" si="185"/>
        <v>0</v>
      </c>
      <c r="BI226" s="134">
        <f t="shared" si="186"/>
        <v>0</v>
      </c>
      <c r="BJ226" s="134">
        <f t="shared" si="187"/>
        <v>9.9411705584776708</v>
      </c>
      <c r="BK226" s="134">
        <f t="shared" si="188"/>
        <v>0</v>
      </c>
      <c r="BL226" s="134">
        <f t="shared" si="189"/>
        <v>8.9933666119467972</v>
      </c>
      <c r="BM226" s="134">
        <f t="shared" si="190"/>
        <v>0</v>
      </c>
      <c r="BN226" s="134">
        <f t="shared" si="191"/>
        <v>11.675416261851314</v>
      </c>
      <c r="BO226" s="134">
        <f t="shared" si="192"/>
        <v>14.130666018962106</v>
      </c>
      <c r="BP226" s="134">
        <f t="shared" si="193"/>
        <v>13.615941907601592</v>
      </c>
      <c r="BQ226" s="134">
        <f t="shared" si="194"/>
        <v>0</v>
      </c>
      <c r="BR226" s="134">
        <f t="shared" si="195"/>
        <v>6.3582029548728576</v>
      </c>
      <c r="BS226" s="134">
        <f t="shared" si="196"/>
        <v>0</v>
      </c>
      <c r="BT226" s="134">
        <f t="shared" si="197"/>
        <v>0</v>
      </c>
      <c r="BU226" s="134">
        <f t="shared" si="198"/>
        <v>36.031985996180815</v>
      </c>
      <c r="BV226" s="134">
        <f t="shared" si="199"/>
        <v>122.15846427015981</v>
      </c>
      <c r="BW226" s="134">
        <f t="shared" si="200"/>
        <v>424.67835605882931</v>
      </c>
      <c r="BX226" s="134">
        <f t="shared" si="201"/>
        <v>0</v>
      </c>
      <c r="BY226" s="134">
        <f t="shared" si="202"/>
        <v>6.7301249623102946</v>
      </c>
      <c r="BZ226" s="134">
        <f t="shared" si="203"/>
        <v>5.30016080940735</v>
      </c>
    </row>
    <row r="227" spans="1:78" x14ac:dyDescent="0.25">
      <c r="A227" s="18" t="s">
        <v>461</v>
      </c>
      <c r="B227" s="21" t="s">
        <v>462</v>
      </c>
      <c r="C227" s="22">
        <f t="shared" si="153"/>
        <v>110</v>
      </c>
      <c r="D227" s="159">
        <f t="shared" si="154"/>
        <v>665.69</v>
      </c>
      <c r="E227" s="162">
        <v>12826.100000000002</v>
      </c>
      <c r="F227" s="162">
        <v>0</v>
      </c>
      <c r="G227" s="162">
        <v>0</v>
      </c>
      <c r="H227" s="162">
        <v>0</v>
      </c>
      <c r="I227" s="162">
        <v>0</v>
      </c>
      <c r="J227" s="162">
        <v>2035.15</v>
      </c>
      <c r="K227" s="162">
        <v>0</v>
      </c>
      <c r="L227" s="162">
        <v>6763.6799999999994</v>
      </c>
      <c r="M227" s="162">
        <v>0</v>
      </c>
      <c r="N227" s="162">
        <v>9892.0500000000029</v>
      </c>
      <c r="O227" s="162">
        <v>0</v>
      </c>
      <c r="P227" s="162">
        <v>4966.58</v>
      </c>
      <c r="Q227" s="162">
        <v>5051.41</v>
      </c>
      <c r="R227" s="162">
        <v>6729.9499999999989</v>
      </c>
      <c r="S227" s="162">
        <v>0</v>
      </c>
      <c r="T227" s="162">
        <v>6796.7599999999993</v>
      </c>
      <c r="U227" s="162">
        <v>-54</v>
      </c>
      <c r="V227" s="162">
        <v>0</v>
      </c>
      <c r="W227" s="162">
        <v>25961.000000000004</v>
      </c>
      <c r="X227" s="162">
        <v>144543.71000000002</v>
      </c>
      <c r="Y227" s="162">
        <v>281935.15999999997</v>
      </c>
      <c r="Z227" s="162">
        <v>0</v>
      </c>
      <c r="AA227" s="162">
        <v>297</v>
      </c>
      <c r="AB227" s="162">
        <v>2953.5400000000004</v>
      </c>
      <c r="AC227" s="162">
        <f t="shared" si="155"/>
        <v>510698.08999999997</v>
      </c>
      <c r="AD227" s="200">
        <f t="shared" si="156"/>
        <v>116.60090909090911</v>
      </c>
      <c r="AE227" s="134">
        <f t="shared" si="157"/>
        <v>0</v>
      </c>
      <c r="AF227" s="134">
        <f t="shared" si="158"/>
        <v>0</v>
      </c>
      <c r="AG227" s="134">
        <f t="shared" si="159"/>
        <v>0</v>
      </c>
      <c r="AH227" s="134">
        <f t="shared" si="160"/>
        <v>0</v>
      </c>
      <c r="AI227" s="134">
        <f t="shared" si="161"/>
        <v>18.501363636363639</v>
      </c>
      <c r="AJ227" s="134">
        <f t="shared" si="162"/>
        <v>0</v>
      </c>
      <c r="AK227" s="134">
        <f t="shared" si="163"/>
        <v>61.487999999999992</v>
      </c>
      <c r="AL227" s="134">
        <f t="shared" si="164"/>
        <v>0</v>
      </c>
      <c r="AM227" s="134">
        <f t="shared" si="165"/>
        <v>89.927727272727296</v>
      </c>
      <c r="AN227" s="134">
        <f t="shared" si="166"/>
        <v>0</v>
      </c>
      <c r="AO227" s="134">
        <f t="shared" si="167"/>
        <v>45.150727272727273</v>
      </c>
      <c r="AP227" s="134">
        <f t="shared" si="168"/>
        <v>45.921909090909089</v>
      </c>
      <c r="AQ227" s="134">
        <f t="shared" si="169"/>
        <v>61.181363636363628</v>
      </c>
      <c r="AR227" s="134">
        <f t="shared" si="170"/>
        <v>0</v>
      </c>
      <c r="AS227" s="134">
        <f t="shared" si="171"/>
        <v>61.788727272727265</v>
      </c>
      <c r="AT227" s="134">
        <f t="shared" si="172"/>
        <v>-0.49090909090909091</v>
      </c>
      <c r="AU227" s="134">
        <f t="shared" si="173"/>
        <v>0</v>
      </c>
      <c r="AV227" s="134">
        <f t="shared" si="174"/>
        <v>236.00909090909093</v>
      </c>
      <c r="AW227" s="134">
        <f t="shared" si="175"/>
        <v>1314.0337272727274</v>
      </c>
      <c r="AX227" s="134">
        <f t="shared" si="176"/>
        <v>2563.0469090909087</v>
      </c>
      <c r="AY227" s="134">
        <f t="shared" si="177"/>
        <v>0</v>
      </c>
      <c r="AZ227" s="134">
        <f t="shared" si="178"/>
        <v>2.7</v>
      </c>
      <c r="BA227" s="134">
        <f t="shared" si="179"/>
        <v>26.850363636363639</v>
      </c>
      <c r="BB227" s="2"/>
      <c r="BC227" s="134">
        <f t="shared" si="180"/>
        <v>19.267376706875574</v>
      </c>
      <c r="BD227" s="134">
        <f t="shared" si="181"/>
        <v>0</v>
      </c>
      <c r="BE227" s="134">
        <f t="shared" si="182"/>
        <v>0</v>
      </c>
      <c r="BF227" s="134">
        <f t="shared" si="183"/>
        <v>0</v>
      </c>
      <c r="BG227" s="134">
        <f t="shared" si="184"/>
        <v>0</v>
      </c>
      <c r="BH227" s="134">
        <f t="shared" si="185"/>
        <v>3.0572038035722331</v>
      </c>
      <c r="BI227" s="134">
        <f t="shared" si="186"/>
        <v>0</v>
      </c>
      <c r="BJ227" s="134">
        <f t="shared" si="187"/>
        <v>10.160404993315206</v>
      </c>
      <c r="BK227" s="134">
        <f t="shared" si="188"/>
        <v>0</v>
      </c>
      <c r="BL227" s="134">
        <f t="shared" si="189"/>
        <v>14.859844672445135</v>
      </c>
      <c r="BM227" s="134">
        <f t="shared" si="190"/>
        <v>0</v>
      </c>
      <c r="BN227" s="134">
        <f t="shared" si="191"/>
        <v>7.4608000721056342</v>
      </c>
      <c r="BO227" s="134">
        <f t="shared" si="192"/>
        <v>7.5882317595277069</v>
      </c>
      <c r="BP227" s="134">
        <f t="shared" si="193"/>
        <v>10.109735762892635</v>
      </c>
      <c r="BQ227" s="134">
        <f t="shared" si="194"/>
        <v>0</v>
      </c>
      <c r="BR227" s="134">
        <f t="shared" si="195"/>
        <v>10.210097793267135</v>
      </c>
      <c r="BS227" s="134">
        <f t="shared" si="196"/>
        <v>-8.1118839099280443E-2</v>
      </c>
      <c r="BT227" s="134">
        <f t="shared" si="197"/>
        <v>0</v>
      </c>
      <c r="BU227" s="134">
        <f t="shared" si="198"/>
        <v>38.998632997341105</v>
      </c>
      <c r="BV227" s="134">
        <f t="shared" si="199"/>
        <v>217.13366582042693</v>
      </c>
      <c r="BW227" s="134">
        <f t="shared" si="200"/>
        <v>423.52320149018306</v>
      </c>
      <c r="BX227" s="134">
        <f t="shared" si="201"/>
        <v>0</v>
      </c>
      <c r="BY227" s="134">
        <f t="shared" si="202"/>
        <v>0.4461536150460424</v>
      </c>
      <c r="BZ227" s="134">
        <f t="shared" si="203"/>
        <v>4.4368099265423853</v>
      </c>
    </row>
    <row r="228" spans="1:78" x14ac:dyDescent="0.25">
      <c r="A228" s="18" t="s">
        <v>463</v>
      </c>
      <c r="B228" s="21" t="s">
        <v>464</v>
      </c>
      <c r="C228" s="22">
        <f t="shared" si="153"/>
        <v>254.71157894736842</v>
      </c>
      <c r="D228" s="159">
        <f t="shared" si="154"/>
        <v>1722.88</v>
      </c>
      <c r="E228" s="162">
        <v>74268.369999999981</v>
      </c>
      <c r="F228" s="162">
        <v>5962.5</v>
      </c>
      <c r="G228" s="162">
        <v>0</v>
      </c>
      <c r="H228" s="162">
        <v>32775.200000000004</v>
      </c>
      <c r="I228" s="162">
        <v>0</v>
      </c>
      <c r="J228" s="162">
        <v>30492.580000000009</v>
      </c>
      <c r="K228" s="162">
        <v>0</v>
      </c>
      <c r="L228" s="162">
        <v>14474.999999999998</v>
      </c>
      <c r="M228" s="162">
        <v>0</v>
      </c>
      <c r="N228" s="162">
        <v>21802.05</v>
      </c>
      <c r="O228" s="162">
        <v>0</v>
      </c>
      <c r="P228" s="162">
        <v>14217.179999999993</v>
      </c>
      <c r="Q228" s="162">
        <v>49936.62000000001</v>
      </c>
      <c r="R228" s="162">
        <v>54509.33</v>
      </c>
      <c r="S228" s="162">
        <v>0</v>
      </c>
      <c r="T228" s="162">
        <v>73.75</v>
      </c>
      <c r="U228" s="162">
        <v>0</v>
      </c>
      <c r="V228" s="162">
        <v>0</v>
      </c>
      <c r="W228" s="162">
        <v>34654.349999999991</v>
      </c>
      <c r="X228" s="162">
        <v>263335.40999999997</v>
      </c>
      <c r="Y228" s="162">
        <v>596321.36</v>
      </c>
      <c r="Z228" s="162">
        <v>0</v>
      </c>
      <c r="AA228" s="162">
        <v>3183.17</v>
      </c>
      <c r="AB228" s="162">
        <v>7227.3399999999983</v>
      </c>
      <c r="AC228" s="162">
        <f t="shared" si="155"/>
        <v>1203234.21</v>
      </c>
      <c r="AD228" s="200">
        <f t="shared" si="156"/>
        <v>291.578303220154</v>
      </c>
      <c r="AE228" s="134">
        <f t="shared" si="157"/>
        <v>23.408829801302609</v>
      </c>
      <c r="AF228" s="134">
        <f t="shared" si="158"/>
        <v>0</v>
      </c>
      <c r="AG228" s="134">
        <f t="shared" si="159"/>
        <v>128.67573643667143</v>
      </c>
      <c r="AH228" s="134">
        <f t="shared" si="160"/>
        <v>0</v>
      </c>
      <c r="AI228" s="134">
        <f t="shared" si="161"/>
        <v>119.71414933712438</v>
      </c>
      <c r="AJ228" s="134">
        <f t="shared" si="162"/>
        <v>0</v>
      </c>
      <c r="AK228" s="134">
        <f t="shared" si="163"/>
        <v>56.828983039640285</v>
      </c>
      <c r="AL228" s="134">
        <f t="shared" si="164"/>
        <v>0</v>
      </c>
      <c r="AM228" s="134">
        <f t="shared" si="165"/>
        <v>85.595048682513962</v>
      </c>
      <c r="AN228" s="134">
        <f t="shared" si="166"/>
        <v>0</v>
      </c>
      <c r="AO228" s="134">
        <f t="shared" si="167"/>
        <v>55.816779350018159</v>
      </c>
      <c r="AP228" s="134">
        <f t="shared" si="168"/>
        <v>196.05162908718225</v>
      </c>
      <c r="AQ228" s="134">
        <f t="shared" si="169"/>
        <v>214.00413057493304</v>
      </c>
      <c r="AR228" s="134">
        <f t="shared" si="170"/>
        <v>0</v>
      </c>
      <c r="AS228" s="134">
        <f t="shared" si="171"/>
        <v>0.2895431778358184</v>
      </c>
      <c r="AT228" s="134">
        <f t="shared" si="172"/>
        <v>0</v>
      </c>
      <c r="AU228" s="134">
        <f t="shared" si="173"/>
        <v>0</v>
      </c>
      <c r="AV228" s="134">
        <f t="shared" si="174"/>
        <v>136.05329660792802</v>
      </c>
      <c r="AW228" s="134">
        <f t="shared" si="175"/>
        <v>1033.8572399742122</v>
      </c>
      <c r="AX228" s="134">
        <f t="shared" si="176"/>
        <v>2341.16314014613</v>
      </c>
      <c r="AY228" s="134">
        <f t="shared" si="177"/>
        <v>0</v>
      </c>
      <c r="AZ228" s="134">
        <f t="shared" si="178"/>
        <v>12.497154676496843</v>
      </c>
      <c r="BA228" s="134">
        <f t="shared" si="179"/>
        <v>28.374603266439639</v>
      </c>
      <c r="BB228" s="2"/>
      <c r="BC228" s="134">
        <f t="shared" si="180"/>
        <v>43.107105544205041</v>
      </c>
      <c r="BD228" s="134">
        <f t="shared" si="181"/>
        <v>3.4607749814264483</v>
      </c>
      <c r="BE228" s="134">
        <f t="shared" si="182"/>
        <v>0</v>
      </c>
      <c r="BF228" s="134">
        <f t="shared" si="183"/>
        <v>19.0234955423477</v>
      </c>
      <c r="BG228" s="134">
        <f t="shared" si="184"/>
        <v>0</v>
      </c>
      <c r="BH228" s="134">
        <f t="shared" si="185"/>
        <v>17.698609305349187</v>
      </c>
      <c r="BI228" s="134">
        <f t="shared" si="186"/>
        <v>0</v>
      </c>
      <c r="BJ228" s="134">
        <f t="shared" si="187"/>
        <v>8.4016298291233262</v>
      </c>
      <c r="BK228" s="134">
        <f t="shared" si="188"/>
        <v>0</v>
      </c>
      <c r="BL228" s="134">
        <f t="shared" si="189"/>
        <v>12.654421666047547</v>
      </c>
      <c r="BM228" s="134">
        <f t="shared" si="190"/>
        <v>0</v>
      </c>
      <c r="BN228" s="134">
        <f t="shared" si="191"/>
        <v>8.2519850482912283</v>
      </c>
      <c r="BO228" s="134">
        <f t="shared" si="192"/>
        <v>28.984386608469542</v>
      </c>
      <c r="BP228" s="134">
        <f t="shared" si="193"/>
        <v>31.638494845839524</v>
      </c>
      <c r="BQ228" s="134">
        <f t="shared" si="194"/>
        <v>0</v>
      </c>
      <c r="BR228" s="134">
        <f t="shared" si="195"/>
        <v>4.2806231426448738E-2</v>
      </c>
      <c r="BS228" s="134">
        <f t="shared" si="196"/>
        <v>0</v>
      </c>
      <c r="BT228" s="134">
        <f t="shared" si="197"/>
        <v>0</v>
      </c>
      <c r="BU228" s="134">
        <f t="shared" si="198"/>
        <v>20.114198319093603</v>
      </c>
      <c r="BV228" s="134">
        <f t="shared" si="199"/>
        <v>152.84605428120355</v>
      </c>
      <c r="BW228" s="134">
        <f t="shared" si="200"/>
        <v>346.11891716196135</v>
      </c>
      <c r="BX228" s="134">
        <f t="shared" si="201"/>
        <v>0</v>
      </c>
      <c r="BY228" s="134">
        <f t="shared" si="202"/>
        <v>1.8475865991827636</v>
      </c>
      <c r="BZ228" s="134">
        <f t="shared" si="203"/>
        <v>4.1949178120356603</v>
      </c>
    </row>
    <row r="229" spans="1:78" x14ac:dyDescent="0.25">
      <c r="A229" s="18" t="s">
        <v>465</v>
      </c>
      <c r="B229" s="21" t="s">
        <v>466</v>
      </c>
      <c r="C229" s="22">
        <f t="shared" si="153"/>
        <v>26</v>
      </c>
      <c r="D229" s="159">
        <f t="shared" si="154"/>
        <v>230.37</v>
      </c>
      <c r="E229" s="162">
        <v>16898.259999999995</v>
      </c>
      <c r="F229" s="162">
        <v>3270.9100000000003</v>
      </c>
      <c r="G229" s="162">
        <v>0</v>
      </c>
      <c r="H229" s="162">
        <v>0</v>
      </c>
      <c r="I229" s="162">
        <v>0</v>
      </c>
      <c r="J229" s="162">
        <v>0</v>
      </c>
      <c r="K229" s="162">
        <v>0</v>
      </c>
      <c r="L229" s="162">
        <v>3161.63</v>
      </c>
      <c r="M229" s="162">
        <v>0</v>
      </c>
      <c r="N229" s="162">
        <v>0</v>
      </c>
      <c r="O229" s="162">
        <v>0</v>
      </c>
      <c r="P229" s="162">
        <v>2562.73</v>
      </c>
      <c r="Q229" s="162">
        <v>8151.2899999999991</v>
      </c>
      <c r="R229" s="162">
        <v>2661.6399999999994</v>
      </c>
      <c r="S229" s="162">
        <v>3926.37</v>
      </c>
      <c r="T229" s="162">
        <v>1623.5999999999995</v>
      </c>
      <c r="U229" s="162">
        <v>0</v>
      </c>
      <c r="V229" s="162">
        <v>0</v>
      </c>
      <c r="W229" s="162">
        <v>5712.2800000000016</v>
      </c>
      <c r="X229" s="162">
        <v>43347.660000000018</v>
      </c>
      <c r="Y229" s="162">
        <v>131048.32999999999</v>
      </c>
      <c r="Z229" s="162">
        <v>0</v>
      </c>
      <c r="AA229" s="162">
        <v>6053.71</v>
      </c>
      <c r="AB229" s="162">
        <v>323.38</v>
      </c>
      <c r="AC229" s="162">
        <f t="shared" si="155"/>
        <v>228741.79</v>
      </c>
      <c r="AD229" s="200">
        <f t="shared" si="156"/>
        <v>649.93307692307667</v>
      </c>
      <c r="AE229" s="134">
        <f t="shared" si="157"/>
        <v>125.80423076923078</v>
      </c>
      <c r="AF229" s="134">
        <f t="shared" si="158"/>
        <v>0</v>
      </c>
      <c r="AG229" s="134">
        <f t="shared" si="159"/>
        <v>0</v>
      </c>
      <c r="AH229" s="134">
        <f t="shared" si="160"/>
        <v>0</v>
      </c>
      <c r="AI229" s="134">
        <f t="shared" si="161"/>
        <v>0</v>
      </c>
      <c r="AJ229" s="134">
        <f t="shared" si="162"/>
        <v>0</v>
      </c>
      <c r="AK229" s="134">
        <f t="shared" si="163"/>
        <v>121.60115384615385</v>
      </c>
      <c r="AL229" s="134">
        <f t="shared" si="164"/>
        <v>0</v>
      </c>
      <c r="AM229" s="134">
        <f t="shared" si="165"/>
        <v>0</v>
      </c>
      <c r="AN229" s="134">
        <f t="shared" si="166"/>
        <v>0</v>
      </c>
      <c r="AO229" s="134">
        <f t="shared" si="167"/>
        <v>98.566538461538457</v>
      </c>
      <c r="AP229" s="134">
        <f t="shared" si="168"/>
        <v>313.51115384615383</v>
      </c>
      <c r="AQ229" s="134">
        <f t="shared" si="169"/>
        <v>102.37076923076921</v>
      </c>
      <c r="AR229" s="134">
        <f t="shared" si="170"/>
        <v>151.01423076923078</v>
      </c>
      <c r="AS229" s="134">
        <f t="shared" si="171"/>
        <v>62.446153846153827</v>
      </c>
      <c r="AT229" s="134">
        <f t="shared" si="172"/>
        <v>0</v>
      </c>
      <c r="AU229" s="134">
        <f t="shared" si="173"/>
        <v>0</v>
      </c>
      <c r="AV229" s="134">
        <f t="shared" si="174"/>
        <v>219.70307692307699</v>
      </c>
      <c r="AW229" s="134">
        <f t="shared" si="175"/>
        <v>1667.2176923076929</v>
      </c>
      <c r="AX229" s="134">
        <f t="shared" si="176"/>
        <v>5040.3203846153838</v>
      </c>
      <c r="AY229" s="134">
        <f t="shared" si="177"/>
        <v>0</v>
      </c>
      <c r="AZ229" s="134">
        <f t="shared" si="178"/>
        <v>232.83500000000001</v>
      </c>
      <c r="BA229" s="134">
        <f t="shared" si="179"/>
        <v>12.437692307692307</v>
      </c>
      <c r="BB229" s="2"/>
      <c r="BC229" s="134">
        <f t="shared" si="180"/>
        <v>73.35269349307633</v>
      </c>
      <c r="BD229" s="134">
        <f t="shared" si="181"/>
        <v>14.198506750010853</v>
      </c>
      <c r="BE229" s="134">
        <f t="shared" si="182"/>
        <v>0</v>
      </c>
      <c r="BF229" s="134">
        <f t="shared" si="183"/>
        <v>0</v>
      </c>
      <c r="BG229" s="134">
        <f t="shared" si="184"/>
        <v>0</v>
      </c>
      <c r="BH229" s="134">
        <f t="shared" si="185"/>
        <v>0</v>
      </c>
      <c r="BI229" s="134">
        <f t="shared" si="186"/>
        <v>0</v>
      </c>
      <c r="BJ229" s="134">
        <f t="shared" si="187"/>
        <v>13.724139427876894</v>
      </c>
      <c r="BK229" s="134">
        <f t="shared" si="188"/>
        <v>0</v>
      </c>
      <c r="BL229" s="134">
        <f t="shared" si="189"/>
        <v>0</v>
      </c>
      <c r="BM229" s="134">
        <f t="shared" si="190"/>
        <v>0</v>
      </c>
      <c r="BN229" s="134">
        <f t="shared" si="191"/>
        <v>11.124408560142379</v>
      </c>
      <c r="BO229" s="134">
        <f t="shared" si="192"/>
        <v>35.383470069887565</v>
      </c>
      <c r="BP229" s="134">
        <f t="shared" si="193"/>
        <v>11.553761340452313</v>
      </c>
      <c r="BQ229" s="134">
        <f t="shared" si="194"/>
        <v>17.043755697356424</v>
      </c>
      <c r="BR229" s="134">
        <f t="shared" si="195"/>
        <v>7.0477926813387137</v>
      </c>
      <c r="BS229" s="134">
        <f t="shared" si="196"/>
        <v>0</v>
      </c>
      <c r="BT229" s="134">
        <f t="shared" si="197"/>
        <v>0</v>
      </c>
      <c r="BU229" s="134">
        <f t="shared" si="198"/>
        <v>24.796110604679434</v>
      </c>
      <c r="BV229" s="134">
        <f t="shared" si="199"/>
        <v>188.16538611798418</v>
      </c>
      <c r="BW229" s="134">
        <f t="shared" si="200"/>
        <v>568.86022485566696</v>
      </c>
      <c r="BX229" s="134">
        <f t="shared" si="201"/>
        <v>0</v>
      </c>
      <c r="BY229" s="134">
        <f t="shared" si="202"/>
        <v>26.278204627338628</v>
      </c>
      <c r="BZ229" s="134">
        <f t="shared" si="203"/>
        <v>1.4037418066588532</v>
      </c>
    </row>
    <row r="230" spans="1:78" x14ac:dyDescent="0.25">
      <c r="A230" s="18" t="s">
        <v>467</v>
      </c>
      <c r="B230" s="21" t="s">
        <v>468</v>
      </c>
      <c r="C230" s="22">
        <f t="shared" si="153"/>
        <v>88.557325404858304</v>
      </c>
      <c r="D230" s="159">
        <f t="shared" si="154"/>
        <v>691.9</v>
      </c>
      <c r="E230" s="162">
        <v>33083.839999999997</v>
      </c>
      <c r="F230" s="162">
        <v>18811.019999999997</v>
      </c>
      <c r="G230" s="162">
        <v>0</v>
      </c>
      <c r="H230" s="162">
        <v>17993.030000000002</v>
      </c>
      <c r="I230" s="162">
        <v>0</v>
      </c>
      <c r="J230" s="162">
        <v>0</v>
      </c>
      <c r="K230" s="162">
        <v>0</v>
      </c>
      <c r="L230" s="162">
        <v>11419.82</v>
      </c>
      <c r="M230" s="162">
        <v>0</v>
      </c>
      <c r="N230" s="162">
        <v>5650.7800000000016</v>
      </c>
      <c r="O230" s="162">
        <v>0</v>
      </c>
      <c r="P230" s="162">
        <v>4333.8599999999997</v>
      </c>
      <c r="Q230" s="162">
        <v>7911.58</v>
      </c>
      <c r="R230" s="162">
        <v>15788.770000000002</v>
      </c>
      <c r="S230" s="162">
        <v>0</v>
      </c>
      <c r="T230" s="162">
        <v>1858.6600000000003</v>
      </c>
      <c r="U230" s="162">
        <v>0</v>
      </c>
      <c r="V230" s="162">
        <v>0</v>
      </c>
      <c r="W230" s="162">
        <v>2104.91</v>
      </c>
      <c r="X230" s="162">
        <v>79027.639999999985</v>
      </c>
      <c r="Y230" s="162">
        <v>289078.87</v>
      </c>
      <c r="Z230" s="162">
        <v>0</v>
      </c>
      <c r="AA230" s="162">
        <v>715.95</v>
      </c>
      <c r="AB230" s="162">
        <v>2599.12</v>
      </c>
      <c r="AC230" s="162">
        <f t="shared" si="155"/>
        <v>490377.85</v>
      </c>
      <c r="AD230" s="200">
        <f t="shared" si="156"/>
        <v>373.58671175704904</v>
      </c>
      <c r="AE230" s="134">
        <f t="shared" si="157"/>
        <v>212.41630677080062</v>
      </c>
      <c r="AF230" s="134">
        <f t="shared" si="158"/>
        <v>0</v>
      </c>
      <c r="AG230" s="134">
        <f t="shared" si="159"/>
        <v>203.17946502721384</v>
      </c>
      <c r="AH230" s="134">
        <f t="shared" si="160"/>
        <v>0</v>
      </c>
      <c r="AI230" s="134">
        <f t="shared" si="161"/>
        <v>0</v>
      </c>
      <c r="AJ230" s="134">
        <f t="shared" si="162"/>
        <v>0</v>
      </c>
      <c r="AK230" s="134">
        <f t="shared" si="163"/>
        <v>128.95398486564389</v>
      </c>
      <c r="AL230" s="134">
        <f t="shared" si="164"/>
        <v>0</v>
      </c>
      <c r="AM230" s="134">
        <f t="shared" si="165"/>
        <v>63.809289340732469</v>
      </c>
      <c r="AN230" s="134">
        <f t="shared" si="166"/>
        <v>0</v>
      </c>
      <c r="AO230" s="134">
        <f t="shared" si="167"/>
        <v>48.938469857652699</v>
      </c>
      <c r="AP230" s="134">
        <f t="shared" si="168"/>
        <v>89.33851563188658</v>
      </c>
      <c r="AQ230" s="134">
        <f t="shared" si="169"/>
        <v>178.28869523575091</v>
      </c>
      <c r="AR230" s="134">
        <f t="shared" si="170"/>
        <v>0</v>
      </c>
      <c r="AS230" s="134">
        <f t="shared" si="171"/>
        <v>20.988212906190967</v>
      </c>
      <c r="AT230" s="134">
        <f t="shared" si="172"/>
        <v>0</v>
      </c>
      <c r="AU230" s="134">
        <f t="shared" si="173"/>
        <v>0</v>
      </c>
      <c r="AV230" s="134">
        <f t="shared" si="174"/>
        <v>23.768897608153413</v>
      </c>
      <c r="AW230" s="134">
        <f t="shared" si="175"/>
        <v>892.38964296526149</v>
      </c>
      <c r="AX230" s="134">
        <f t="shared" si="176"/>
        <v>3264.3134678968181</v>
      </c>
      <c r="AY230" s="134">
        <f t="shared" si="177"/>
        <v>0</v>
      </c>
      <c r="AZ230" s="134">
        <f t="shared" si="178"/>
        <v>8.0845937558173215</v>
      </c>
      <c r="BA230" s="134">
        <f t="shared" si="179"/>
        <v>29.349576538333562</v>
      </c>
      <c r="BB230" s="2"/>
      <c r="BC230" s="134">
        <f t="shared" si="180"/>
        <v>47.815927157103623</v>
      </c>
      <c r="BD230" s="134">
        <f t="shared" si="181"/>
        <v>27.187483740424913</v>
      </c>
      <c r="BE230" s="134">
        <f t="shared" si="182"/>
        <v>0</v>
      </c>
      <c r="BF230" s="134">
        <f t="shared" si="183"/>
        <v>26.005246422893485</v>
      </c>
      <c r="BG230" s="134">
        <f t="shared" si="184"/>
        <v>0</v>
      </c>
      <c r="BH230" s="134">
        <f t="shared" si="185"/>
        <v>0</v>
      </c>
      <c r="BI230" s="134">
        <f t="shared" si="186"/>
        <v>0</v>
      </c>
      <c r="BJ230" s="134">
        <f t="shared" si="187"/>
        <v>16.505015175603411</v>
      </c>
      <c r="BK230" s="134">
        <f t="shared" si="188"/>
        <v>0</v>
      </c>
      <c r="BL230" s="134">
        <f t="shared" si="189"/>
        <v>8.1670472611649103</v>
      </c>
      <c r="BM230" s="134">
        <f t="shared" si="190"/>
        <v>0</v>
      </c>
      <c r="BN230" s="134">
        <f t="shared" si="191"/>
        <v>6.2637086284145109</v>
      </c>
      <c r="BO230" s="134">
        <f t="shared" si="192"/>
        <v>11.434571469865588</v>
      </c>
      <c r="BP230" s="134">
        <f t="shared" si="193"/>
        <v>22.819439225321581</v>
      </c>
      <c r="BQ230" s="134">
        <f t="shared" si="194"/>
        <v>0</v>
      </c>
      <c r="BR230" s="134">
        <f t="shared" si="195"/>
        <v>2.6863130510189337</v>
      </c>
      <c r="BS230" s="134">
        <f t="shared" si="196"/>
        <v>0</v>
      </c>
      <c r="BT230" s="134">
        <f t="shared" si="197"/>
        <v>0</v>
      </c>
      <c r="BU230" s="134">
        <f t="shared" si="198"/>
        <v>3.0422170833935538</v>
      </c>
      <c r="BV230" s="134">
        <f t="shared" si="199"/>
        <v>114.21829744182683</v>
      </c>
      <c r="BW230" s="134">
        <f t="shared" si="200"/>
        <v>417.80440815146699</v>
      </c>
      <c r="BX230" s="134">
        <f t="shared" si="201"/>
        <v>0</v>
      </c>
      <c r="BY230" s="134">
        <f t="shared" si="202"/>
        <v>1.0347593582887702</v>
      </c>
      <c r="BZ230" s="134">
        <f t="shared" si="203"/>
        <v>3.7564966035554272</v>
      </c>
    </row>
    <row r="231" spans="1:78" x14ac:dyDescent="0.25">
      <c r="A231" s="18" t="s">
        <v>469</v>
      </c>
      <c r="B231" s="21" t="s">
        <v>470</v>
      </c>
      <c r="C231" s="22">
        <f t="shared" si="153"/>
        <v>129</v>
      </c>
      <c r="D231" s="159">
        <f t="shared" si="154"/>
        <v>652.91999999999996</v>
      </c>
      <c r="E231" s="162">
        <v>35683.530000000006</v>
      </c>
      <c r="F231" s="162">
        <v>14779.829999999998</v>
      </c>
      <c r="G231" s="162">
        <v>0</v>
      </c>
      <c r="H231" s="162">
        <v>335.28999999999996</v>
      </c>
      <c r="I231" s="162">
        <v>84.01</v>
      </c>
      <c r="J231" s="162">
        <v>17360.539999999997</v>
      </c>
      <c r="K231" s="162">
        <v>0</v>
      </c>
      <c r="L231" s="162">
        <v>6878.62</v>
      </c>
      <c r="M231" s="162">
        <v>6501.73</v>
      </c>
      <c r="N231" s="162">
        <v>4248.5700000000006</v>
      </c>
      <c r="O231" s="162">
        <v>0</v>
      </c>
      <c r="P231" s="162">
        <v>5190.8799999999983</v>
      </c>
      <c r="Q231" s="162">
        <v>9529.8199999999979</v>
      </c>
      <c r="R231" s="162">
        <v>26261.579999999998</v>
      </c>
      <c r="S231" s="162">
        <v>0</v>
      </c>
      <c r="T231" s="162">
        <v>3809.4399999999996</v>
      </c>
      <c r="U231" s="162">
        <v>0</v>
      </c>
      <c r="V231" s="162">
        <v>0</v>
      </c>
      <c r="W231" s="162">
        <v>32261.350000000002</v>
      </c>
      <c r="X231" s="162">
        <v>98483.920000000042</v>
      </c>
      <c r="Y231" s="162">
        <v>363869.41000000003</v>
      </c>
      <c r="Z231" s="162">
        <v>0</v>
      </c>
      <c r="AA231" s="162">
        <v>3627.3</v>
      </c>
      <c r="AB231" s="162">
        <v>2231.44</v>
      </c>
      <c r="AC231" s="162">
        <f t="shared" si="155"/>
        <v>631137.26</v>
      </c>
      <c r="AD231" s="200">
        <f t="shared" si="156"/>
        <v>276.61651162790702</v>
      </c>
      <c r="AE231" s="134">
        <f t="shared" si="157"/>
        <v>114.57232558139533</v>
      </c>
      <c r="AF231" s="134">
        <f t="shared" si="158"/>
        <v>0</v>
      </c>
      <c r="AG231" s="134">
        <f t="shared" si="159"/>
        <v>2.5991472868217049</v>
      </c>
      <c r="AH231" s="134">
        <f t="shared" si="160"/>
        <v>0.65124031007751937</v>
      </c>
      <c r="AI231" s="134">
        <f t="shared" si="161"/>
        <v>134.57782945736432</v>
      </c>
      <c r="AJ231" s="134">
        <f t="shared" si="162"/>
        <v>0</v>
      </c>
      <c r="AK231" s="134">
        <f t="shared" si="163"/>
        <v>53.322635658914727</v>
      </c>
      <c r="AL231" s="134">
        <f t="shared" si="164"/>
        <v>50.401007751937982</v>
      </c>
      <c r="AM231" s="134">
        <f t="shared" si="165"/>
        <v>32.934651162790701</v>
      </c>
      <c r="AN231" s="134">
        <f t="shared" si="166"/>
        <v>0</v>
      </c>
      <c r="AO231" s="134">
        <f t="shared" si="167"/>
        <v>40.239379844961228</v>
      </c>
      <c r="AP231" s="134">
        <f t="shared" si="168"/>
        <v>73.874573643410841</v>
      </c>
      <c r="AQ231" s="134">
        <f t="shared" si="169"/>
        <v>203.57813953488372</v>
      </c>
      <c r="AR231" s="134">
        <f t="shared" si="170"/>
        <v>0</v>
      </c>
      <c r="AS231" s="134">
        <f t="shared" si="171"/>
        <v>29.530542635658911</v>
      </c>
      <c r="AT231" s="134">
        <f t="shared" si="172"/>
        <v>0</v>
      </c>
      <c r="AU231" s="134">
        <f t="shared" si="173"/>
        <v>0</v>
      </c>
      <c r="AV231" s="134">
        <f t="shared" si="174"/>
        <v>250.08798449612405</v>
      </c>
      <c r="AW231" s="134">
        <f t="shared" si="175"/>
        <v>763.44124031007789</v>
      </c>
      <c r="AX231" s="134">
        <f t="shared" si="176"/>
        <v>2820.6931007751941</v>
      </c>
      <c r="AY231" s="134">
        <f t="shared" si="177"/>
        <v>0</v>
      </c>
      <c r="AZ231" s="134">
        <f t="shared" si="178"/>
        <v>28.118604651162791</v>
      </c>
      <c r="BA231" s="134">
        <f t="shared" si="179"/>
        <v>17.29798449612403</v>
      </c>
      <c r="BB231" s="2"/>
      <c r="BC231" s="134">
        <f t="shared" si="180"/>
        <v>54.652223855908851</v>
      </c>
      <c r="BD231" s="134">
        <f t="shared" si="181"/>
        <v>22.636509832751329</v>
      </c>
      <c r="BE231" s="134">
        <f t="shared" si="182"/>
        <v>0</v>
      </c>
      <c r="BF231" s="134">
        <f t="shared" si="183"/>
        <v>0.51352386203516509</v>
      </c>
      <c r="BG231" s="134">
        <f t="shared" si="184"/>
        <v>0.12866813698462293</v>
      </c>
      <c r="BH231" s="134">
        <f t="shared" si="185"/>
        <v>26.589076762849963</v>
      </c>
      <c r="BI231" s="134">
        <f t="shared" si="186"/>
        <v>0</v>
      </c>
      <c r="BJ231" s="134">
        <f t="shared" si="187"/>
        <v>10.535165104453839</v>
      </c>
      <c r="BK231" s="134">
        <f t="shared" si="188"/>
        <v>9.9579274643141584</v>
      </c>
      <c r="BL231" s="134">
        <f t="shared" si="189"/>
        <v>6.5070299577283599</v>
      </c>
      <c r="BM231" s="134">
        <f t="shared" si="190"/>
        <v>0</v>
      </c>
      <c r="BN231" s="134">
        <f t="shared" si="191"/>
        <v>7.9502542424799341</v>
      </c>
      <c r="BO231" s="134">
        <f t="shared" si="192"/>
        <v>14.595693193653124</v>
      </c>
      <c r="BP231" s="134">
        <f t="shared" si="193"/>
        <v>40.221742326778163</v>
      </c>
      <c r="BQ231" s="134">
        <f t="shared" si="194"/>
        <v>0</v>
      </c>
      <c r="BR231" s="134">
        <f t="shared" si="195"/>
        <v>5.8344667034246154</v>
      </c>
      <c r="BS231" s="134">
        <f t="shared" si="196"/>
        <v>0</v>
      </c>
      <c r="BT231" s="134">
        <f t="shared" si="197"/>
        <v>0</v>
      </c>
      <c r="BU231" s="134">
        <f t="shared" si="198"/>
        <v>49.410877289713909</v>
      </c>
      <c r="BV231" s="134">
        <f t="shared" si="199"/>
        <v>150.83612081112548</v>
      </c>
      <c r="BW231" s="134">
        <f t="shared" si="200"/>
        <v>557.29554922501995</v>
      </c>
      <c r="BX231" s="134">
        <f t="shared" si="201"/>
        <v>0</v>
      </c>
      <c r="BY231" s="134">
        <f t="shared" si="202"/>
        <v>5.5555045028487413</v>
      </c>
      <c r="BZ231" s="134">
        <f t="shared" si="203"/>
        <v>3.4176315628254614</v>
      </c>
    </row>
    <row r="232" spans="1:78" x14ac:dyDescent="0.25">
      <c r="A232" s="18" t="s">
        <v>471</v>
      </c>
      <c r="B232" s="21" t="s">
        <v>472</v>
      </c>
      <c r="C232" s="22">
        <f t="shared" si="153"/>
        <v>221.53210526315789</v>
      </c>
      <c r="D232" s="159">
        <f t="shared" si="154"/>
        <v>1129.9000000000001</v>
      </c>
      <c r="E232" s="162">
        <v>58042.049999999996</v>
      </c>
      <c r="F232" s="162">
        <v>8307.119999999999</v>
      </c>
      <c r="G232" s="162">
        <v>0</v>
      </c>
      <c r="H232" s="162">
        <v>29394.15</v>
      </c>
      <c r="I232" s="162">
        <v>0</v>
      </c>
      <c r="J232" s="162">
        <v>15899.44</v>
      </c>
      <c r="K232" s="162">
        <v>0</v>
      </c>
      <c r="L232" s="162">
        <v>14282.77</v>
      </c>
      <c r="M232" s="162">
        <v>0</v>
      </c>
      <c r="N232" s="162">
        <v>11931.609999999999</v>
      </c>
      <c r="O232" s="162">
        <v>0</v>
      </c>
      <c r="P232" s="162">
        <v>9313.0599999999959</v>
      </c>
      <c r="Q232" s="162">
        <v>13660.16</v>
      </c>
      <c r="R232" s="162">
        <v>30033.850000000002</v>
      </c>
      <c r="S232" s="162">
        <v>0</v>
      </c>
      <c r="T232" s="162">
        <v>3404.2200000000003</v>
      </c>
      <c r="U232" s="162">
        <v>0</v>
      </c>
      <c r="V232" s="162">
        <v>0</v>
      </c>
      <c r="W232" s="162">
        <v>51627.720000000016</v>
      </c>
      <c r="X232" s="162">
        <v>238735.15000000005</v>
      </c>
      <c r="Y232" s="162">
        <v>610309.20000000007</v>
      </c>
      <c r="Z232" s="162">
        <v>0</v>
      </c>
      <c r="AA232" s="162">
        <v>1601</v>
      </c>
      <c r="AB232" s="162">
        <v>7946.89</v>
      </c>
      <c r="AC232" s="162">
        <f t="shared" si="155"/>
        <v>1104488.3899999999</v>
      </c>
      <c r="AD232" s="200">
        <f t="shared" si="156"/>
        <v>262.0028818443804</v>
      </c>
      <c r="AE232" s="134">
        <f t="shared" si="157"/>
        <v>37.49849255543333</v>
      </c>
      <c r="AF232" s="134">
        <f t="shared" si="158"/>
        <v>0</v>
      </c>
      <c r="AG232" s="134">
        <f t="shared" si="159"/>
        <v>132.6857340387873</v>
      </c>
      <c r="AH232" s="134">
        <f t="shared" si="160"/>
        <v>0</v>
      </c>
      <c r="AI232" s="134">
        <f t="shared" si="161"/>
        <v>71.770364756444948</v>
      </c>
      <c r="AJ232" s="134">
        <f t="shared" si="162"/>
        <v>0</v>
      </c>
      <c r="AK232" s="134">
        <f t="shared" si="163"/>
        <v>64.472686624963472</v>
      </c>
      <c r="AL232" s="134">
        <f t="shared" si="164"/>
        <v>0</v>
      </c>
      <c r="AM232" s="134">
        <f t="shared" si="165"/>
        <v>53.859507116706375</v>
      </c>
      <c r="AN232" s="134">
        <f t="shared" si="166"/>
        <v>0</v>
      </c>
      <c r="AO232" s="134">
        <f t="shared" si="167"/>
        <v>42.039324227687068</v>
      </c>
      <c r="AP232" s="134">
        <f t="shared" si="168"/>
        <v>61.662213627108819</v>
      </c>
      <c r="AQ232" s="134">
        <f t="shared" si="169"/>
        <v>135.57335161114821</v>
      </c>
      <c r="AR232" s="134">
        <f t="shared" si="170"/>
        <v>0</v>
      </c>
      <c r="AS232" s="134">
        <f t="shared" si="171"/>
        <v>15.366711727657393</v>
      </c>
      <c r="AT232" s="134">
        <f t="shared" si="172"/>
        <v>0</v>
      </c>
      <c r="AU232" s="134">
        <f t="shared" si="173"/>
        <v>0</v>
      </c>
      <c r="AV232" s="134">
        <f t="shared" si="174"/>
        <v>233.04847818184851</v>
      </c>
      <c r="AW232" s="134">
        <f t="shared" si="175"/>
        <v>1077.6548605287105</v>
      </c>
      <c r="AX232" s="134">
        <f t="shared" si="176"/>
        <v>2754.9469602837657</v>
      </c>
      <c r="AY232" s="134">
        <f t="shared" si="177"/>
        <v>0</v>
      </c>
      <c r="AZ232" s="134">
        <f t="shared" si="178"/>
        <v>7.2269434631074025</v>
      </c>
      <c r="BA232" s="134">
        <f t="shared" si="179"/>
        <v>35.872407706142155</v>
      </c>
      <c r="BB232" s="2"/>
      <c r="BC232" s="134">
        <f t="shared" si="180"/>
        <v>51.3691919638906</v>
      </c>
      <c r="BD232" s="134">
        <f t="shared" si="181"/>
        <v>7.3520842552438257</v>
      </c>
      <c r="BE232" s="134">
        <f t="shared" si="182"/>
        <v>0</v>
      </c>
      <c r="BF232" s="134">
        <f t="shared" si="183"/>
        <v>26.014824320736349</v>
      </c>
      <c r="BG232" s="134">
        <f t="shared" si="184"/>
        <v>0</v>
      </c>
      <c r="BH232" s="134">
        <f t="shared" si="185"/>
        <v>14.071546154526949</v>
      </c>
      <c r="BI232" s="134">
        <f t="shared" si="186"/>
        <v>0</v>
      </c>
      <c r="BJ232" s="134">
        <f t="shared" si="187"/>
        <v>12.640738118417559</v>
      </c>
      <c r="BK232" s="134">
        <f t="shared" si="188"/>
        <v>0</v>
      </c>
      <c r="BL232" s="134">
        <f t="shared" si="189"/>
        <v>10.559881405434107</v>
      </c>
      <c r="BM232" s="134">
        <f t="shared" si="190"/>
        <v>0</v>
      </c>
      <c r="BN232" s="134">
        <f t="shared" si="191"/>
        <v>8.2423754314541071</v>
      </c>
      <c r="BO232" s="134">
        <f t="shared" si="192"/>
        <v>12.089707053721567</v>
      </c>
      <c r="BP232" s="134">
        <f t="shared" si="193"/>
        <v>26.580980617753784</v>
      </c>
      <c r="BQ232" s="134">
        <f t="shared" si="194"/>
        <v>0</v>
      </c>
      <c r="BR232" s="134">
        <f t="shared" si="195"/>
        <v>3.0128506947517479</v>
      </c>
      <c r="BS232" s="134">
        <f t="shared" si="196"/>
        <v>0</v>
      </c>
      <c r="BT232" s="134">
        <f t="shared" si="197"/>
        <v>0</v>
      </c>
      <c r="BU232" s="134">
        <f t="shared" si="198"/>
        <v>45.692291353217108</v>
      </c>
      <c r="BV232" s="134">
        <f t="shared" si="199"/>
        <v>211.28874236658115</v>
      </c>
      <c r="BW232" s="134">
        <f t="shared" si="200"/>
        <v>540.14443756084609</v>
      </c>
      <c r="BX232" s="134">
        <f t="shared" si="201"/>
        <v>0</v>
      </c>
      <c r="BY232" s="134">
        <f t="shared" si="202"/>
        <v>1.4169395521727586</v>
      </c>
      <c r="BZ232" s="134">
        <f t="shared" si="203"/>
        <v>7.0332684308345872</v>
      </c>
    </row>
    <row r="233" spans="1:78" x14ac:dyDescent="0.25">
      <c r="A233" s="18" t="s">
        <v>473</v>
      </c>
      <c r="B233" s="21" t="s">
        <v>474</v>
      </c>
      <c r="C233" s="22">
        <f t="shared" si="153"/>
        <v>64</v>
      </c>
      <c r="D233" s="159">
        <f t="shared" si="154"/>
        <v>372.86</v>
      </c>
      <c r="E233" s="162">
        <v>28456.49</v>
      </c>
      <c r="F233" s="162">
        <v>0</v>
      </c>
      <c r="G233" s="162">
        <v>0</v>
      </c>
      <c r="H233" s="162">
        <v>0</v>
      </c>
      <c r="I233" s="162">
        <v>26.470000000000002</v>
      </c>
      <c r="J233" s="162">
        <v>0</v>
      </c>
      <c r="K233" s="162">
        <v>0</v>
      </c>
      <c r="L233" s="162">
        <v>7895.61</v>
      </c>
      <c r="M233" s="162">
        <v>5090.9400000000005</v>
      </c>
      <c r="N233" s="162">
        <v>0</v>
      </c>
      <c r="O233" s="162">
        <v>0</v>
      </c>
      <c r="P233" s="162">
        <v>11034.800000000001</v>
      </c>
      <c r="Q233" s="162">
        <v>8697.01</v>
      </c>
      <c r="R233" s="162">
        <v>9310.7699999999986</v>
      </c>
      <c r="S233" s="162">
        <v>3889.62</v>
      </c>
      <c r="T233" s="162">
        <v>2667.1099999999997</v>
      </c>
      <c r="U233" s="162">
        <v>0</v>
      </c>
      <c r="V233" s="162">
        <v>0</v>
      </c>
      <c r="W233" s="162">
        <v>14713.330000000004</v>
      </c>
      <c r="X233" s="162">
        <v>83829.130000000019</v>
      </c>
      <c r="Y233" s="162">
        <v>149064.82999999999</v>
      </c>
      <c r="Z233" s="162">
        <v>0</v>
      </c>
      <c r="AA233" s="162">
        <v>148.5</v>
      </c>
      <c r="AB233" s="162">
        <v>1770.85</v>
      </c>
      <c r="AC233" s="162">
        <f t="shared" si="155"/>
        <v>326595.45999999996</v>
      </c>
      <c r="AD233" s="200">
        <f t="shared" si="156"/>
        <v>444.63265625000003</v>
      </c>
      <c r="AE233" s="134">
        <f t="shared" si="157"/>
        <v>0</v>
      </c>
      <c r="AF233" s="134">
        <f t="shared" si="158"/>
        <v>0</v>
      </c>
      <c r="AG233" s="134">
        <f t="shared" si="159"/>
        <v>0</v>
      </c>
      <c r="AH233" s="134">
        <f t="shared" si="160"/>
        <v>0.41359375000000004</v>
      </c>
      <c r="AI233" s="134">
        <f t="shared" si="161"/>
        <v>0</v>
      </c>
      <c r="AJ233" s="134">
        <f t="shared" si="162"/>
        <v>0</v>
      </c>
      <c r="AK233" s="134">
        <f t="shared" si="163"/>
        <v>123.36890624999999</v>
      </c>
      <c r="AL233" s="134">
        <f t="shared" si="164"/>
        <v>79.545937500000008</v>
      </c>
      <c r="AM233" s="134">
        <f t="shared" si="165"/>
        <v>0</v>
      </c>
      <c r="AN233" s="134">
        <f t="shared" si="166"/>
        <v>0</v>
      </c>
      <c r="AO233" s="134">
        <f t="shared" si="167"/>
        <v>172.41875000000002</v>
      </c>
      <c r="AP233" s="134">
        <f t="shared" si="168"/>
        <v>135.89078125</v>
      </c>
      <c r="AQ233" s="134">
        <f t="shared" si="169"/>
        <v>145.48078124999998</v>
      </c>
      <c r="AR233" s="134">
        <f t="shared" si="170"/>
        <v>60.775312499999998</v>
      </c>
      <c r="AS233" s="134">
        <f t="shared" si="171"/>
        <v>41.673593749999995</v>
      </c>
      <c r="AT233" s="134">
        <f t="shared" si="172"/>
        <v>0</v>
      </c>
      <c r="AU233" s="134">
        <f t="shared" si="173"/>
        <v>0</v>
      </c>
      <c r="AV233" s="134">
        <f t="shared" si="174"/>
        <v>229.89578125000006</v>
      </c>
      <c r="AW233" s="134">
        <f t="shared" si="175"/>
        <v>1309.8301562500003</v>
      </c>
      <c r="AX233" s="134">
        <f t="shared" si="176"/>
        <v>2329.1379687499998</v>
      </c>
      <c r="AY233" s="134">
        <f t="shared" si="177"/>
        <v>0</v>
      </c>
      <c r="AZ233" s="134">
        <f t="shared" si="178"/>
        <v>2.3203125</v>
      </c>
      <c r="BA233" s="134">
        <f t="shared" si="179"/>
        <v>27.669531249999999</v>
      </c>
      <c r="BB233" s="2"/>
      <c r="BC233" s="134">
        <f t="shared" si="180"/>
        <v>76.319503298825296</v>
      </c>
      <c r="BD233" s="134">
        <f t="shared" si="181"/>
        <v>0</v>
      </c>
      <c r="BE233" s="134">
        <f t="shared" si="182"/>
        <v>0</v>
      </c>
      <c r="BF233" s="134">
        <f t="shared" si="183"/>
        <v>0</v>
      </c>
      <c r="BG233" s="134">
        <f t="shared" si="184"/>
        <v>7.0991793166335901E-2</v>
      </c>
      <c r="BH233" s="134">
        <f t="shared" si="185"/>
        <v>0</v>
      </c>
      <c r="BI233" s="134">
        <f t="shared" si="186"/>
        <v>0</v>
      </c>
      <c r="BJ233" s="134">
        <f t="shared" si="187"/>
        <v>21.175803250549802</v>
      </c>
      <c r="BK233" s="134">
        <f t="shared" si="188"/>
        <v>13.653757442471706</v>
      </c>
      <c r="BL233" s="134">
        <f t="shared" si="189"/>
        <v>0</v>
      </c>
      <c r="BM233" s="134">
        <f t="shared" si="190"/>
        <v>0</v>
      </c>
      <c r="BN233" s="134">
        <f t="shared" si="191"/>
        <v>29.595022260365823</v>
      </c>
      <c r="BO233" s="134">
        <f t="shared" si="192"/>
        <v>23.325135439575174</v>
      </c>
      <c r="BP233" s="134">
        <f t="shared" si="193"/>
        <v>24.971222442739897</v>
      </c>
      <c r="BQ233" s="134">
        <f t="shared" si="194"/>
        <v>10.43185109692646</v>
      </c>
      <c r="BR233" s="134">
        <f t="shared" si="195"/>
        <v>7.1531137692431468</v>
      </c>
      <c r="BS233" s="134">
        <f t="shared" si="196"/>
        <v>0</v>
      </c>
      <c r="BT233" s="134">
        <f t="shared" si="197"/>
        <v>0</v>
      </c>
      <c r="BU233" s="134">
        <f t="shared" si="198"/>
        <v>39.46073593305799</v>
      </c>
      <c r="BV233" s="134">
        <f t="shared" si="199"/>
        <v>224.82736147615731</v>
      </c>
      <c r="BW233" s="134">
        <f t="shared" si="200"/>
        <v>399.7876682937295</v>
      </c>
      <c r="BX233" s="134">
        <f t="shared" si="201"/>
        <v>0</v>
      </c>
      <c r="BY233" s="134">
        <f t="shared" si="202"/>
        <v>0.39827281017003702</v>
      </c>
      <c r="BZ233" s="134">
        <f t="shared" si="203"/>
        <v>4.7493697366303707</v>
      </c>
    </row>
    <row r="234" spans="1:78" x14ac:dyDescent="0.25">
      <c r="A234" s="18" t="s">
        <v>475</v>
      </c>
      <c r="B234" s="21" t="s">
        <v>476</v>
      </c>
      <c r="C234" s="22">
        <f t="shared" si="153"/>
        <v>133</v>
      </c>
      <c r="D234" s="159">
        <f t="shared" si="154"/>
        <v>647.16</v>
      </c>
      <c r="E234" s="162">
        <v>26355.919999999984</v>
      </c>
      <c r="F234" s="162">
        <v>-1.4210854715202004E-14</v>
      </c>
      <c r="G234" s="162">
        <v>0</v>
      </c>
      <c r="H234" s="162">
        <v>17310.37</v>
      </c>
      <c r="I234" s="162">
        <v>0</v>
      </c>
      <c r="J234" s="162">
        <v>5762.5</v>
      </c>
      <c r="K234" s="162">
        <v>0</v>
      </c>
      <c r="L234" s="162">
        <v>11184.52</v>
      </c>
      <c r="M234" s="162">
        <v>27736.21</v>
      </c>
      <c r="N234" s="162">
        <v>10093.449999999999</v>
      </c>
      <c r="O234" s="162">
        <v>0</v>
      </c>
      <c r="P234" s="162">
        <v>21904.870000000003</v>
      </c>
      <c r="Q234" s="162">
        <v>31652.260000000002</v>
      </c>
      <c r="R234" s="162">
        <v>19940.86</v>
      </c>
      <c r="S234" s="162">
        <v>0</v>
      </c>
      <c r="T234" s="162">
        <v>2799.79</v>
      </c>
      <c r="U234" s="162">
        <v>0</v>
      </c>
      <c r="V234" s="162">
        <v>0</v>
      </c>
      <c r="W234" s="162">
        <v>1703.6</v>
      </c>
      <c r="X234" s="162">
        <v>139785.23000000001</v>
      </c>
      <c r="Y234" s="162">
        <v>372810.88</v>
      </c>
      <c r="Z234" s="162">
        <v>0</v>
      </c>
      <c r="AA234" s="162">
        <v>3849.2</v>
      </c>
      <c r="AB234" s="162">
        <v>3160.5300000000007</v>
      </c>
      <c r="AC234" s="162">
        <f t="shared" si="155"/>
        <v>696050.19000000006</v>
      </c>
      <c r="AD234" s="200">
        <f t="shared" si="156"/>
        <v>198.16481203007507</v>
      </c>
      <c r="AE234" s="134">
        <f t="shared" si="157"/>
        <v>-1.0684853169324814E-16</v>
      </c>
      <c r="AF234" s="134">
        <f t="shared" si="158"/>
        <v>0</v>
      </c>
      <c r="AG234" s="134">
        <f t="shared" si="159"/>
        <v>130.15315789473684</v>
      </c>
      <c r="AH234" s="134">
        <f t="shared" si="160"/>
        <v>0</v>
      </c>
      <c r="AI234" s="134">
        <f t="shared" si="161"/>
        <v>43.327067669172934</v>
      </c>
      <c r="AJ234" s="134">
        <f t="shared" si="162"/>
        <v>0</v>
      </c>
      <c r="AK234" s="134">
        <f t="shared" si="163"/>
        <v>84.094135338345865</v>
      </c>
      <c r="AL234" s="134">
        <f t="shared" si="164"/>
        <v>208.54293233082706</v>
      </c>
      <c r="AM234" s="134">
        <f t="shared" si="165"/>
        <v>75.890601503759385</v>
      </c>
      <c r="AN234" s="134">
        <f t="shared" si="166"/>
        <v>0</v>
      </c>
      <c r="AO234" s="134">
        <f t="shared" si="167"/>
        <v>164.69827067669175</v>
      </c>
      <c r="AP234" s="134">
        <f t="shared" si="168"/>
        <v>237.98691729323309</v>
      </c>
      <c r="AQ234" s="134">
        <f t="shared" si="169"/>
        <v>149.93127819548872</v>
      </c>
      <c r="AR234" s="134">
        <f t="shared" si="170"/>
        <v>0</v>
      </c>
      <c r="AS234" s="134">
        <f t="shared" si="171"/>
        <v>21.051052631578948</v>
      </c>
      <c r="AT234" s="134">
        <f t="shared" si="172"/>
        <v>0</v>
      </c>
      <c r="AU234" s="134">
        <f t="shared" si="173"/>
        <v>0</v>
      </c>
      <c r="AV234" s="134">
        <f t="shared" si="174"/>
        <v>12.809022556390977</v>
      </c>
      <c r="AW234" s="134">
        <f t="shared" si="175"/>
        <v>1051.0167669172934</v>
      </c>
      <c r="AX234" s="134">
        <f t="shared" si="176"/>
        <v>2803.0893233082707</v>
      </c>
      <c r="AY234" s="134">
        <f t="shared" si="177"/>
        <v>0</v>
      </c>
      <c r="AZ234" s="134">
        <f t="shared" si="178"/>
        <v>28.941353383458644</v>
      </c>
      <c r="BA234" s="134">
        <f t="shared" si="179"/>
        <v>23.763383458646622</v>
      </c>
      <c r="BB234" s="2"/>
      <c r="BC234" s="134">
        <f t="shared" si="180"/>
        <v>40.725508375054062</v>
      </c>
      <c r="BD234" s="134">
        <f t="shared" si="181"/>
        <v>-2.1958796457138891E-17</v>
      </c>
      <c r="BE234" s="134">
        <f t="shared" si="182"/>
        <v>0</v>
      </c>
      <c r="BF234" s="134">
        <f t="shared" si="183"/>
        <v>26.748207553000803</v>
      </c>
      <c r="BG234" s="134">
        <f t="shared" si="184"/>
        <v>0</v>
      </c>
      <c r="BH234" s="134">
        <f t="shared" si="185"/>
        <v>8.9042895110946301</v>
      </c>
      <c r="BI234" s="134">
        <f t="shared" si="186"/>
        <v>0</v>
      </c>
      <c r="BJ234" s="134">
        <f t="shared" si="187"/>
        <v>17.282464923666481</v>
      </c>
      <c r="BK234" s="134">
        <f t="shared" si="188"/>
        <v>42.85835033067557</v>
      </c>
      <c r="BL234" s="134">
        <f t="shared" si="189"/>
        <v>15.596529451758451</v>
      </c>
      <c r="BM234" s="134">
        <f t="shared" si="190"/>
        <v>0</v>
      </c>
      <c r="BN234" s="134">
        <f t="shared" si="191"/>
        <v>33.847688361456214</v>
      </c>
      <c r="BO234" s="134">
        <f t="shared" si="192"/>
        <v>48.90948142654058</v>
      </c>
      <c r="BP234" s="134">
        <f t="shared" si="193"/>
        <v>30.81287471413561</v>
      </c>
      <c r="BQ234" s="134">
        <f t="shared" si="194"/>
        <v>0</v>
      </c>
      <c r="BR234" s="134">
        <f t="shared" si="195"/>
        <v>4.3262717102416719</v>
      </c>
      <c r="BS234" s="134">
        <f t="shared" si="196"/>
        <v>0</v>
      </c>
      <c r="BT234" s="134">
        <f t="shared" si="197"/>
        <v>0</v>
      </c>
      <c r="BU234" s="134">
        <f t="shared" si="198"/>
        <v>2.6324247481302923</v>
      </c>
      <c r="BV234" s="134">
        <f t="shared" si="199"/>
        <v>215.99794486680267</v>
      </c>
      <c r="BW234" s="134">
        <f t="shared" si="200"/>
        <v>576.07219234810566</v>
      </c>
      <c r="BX234" s="134">
        <f t="shared" si="201"/>
        <v>0</v>
      </c>
      <c r="BY234" s="134">
        <f t="shared" si="202"/>
        <v>5.947833611471661</v>
      </c>
      <c r="BZ234" s="134">
        <f t="shared" si="203"/>
        <v>4.8836918227331738</v>
      </c>
    </row>
    <row r="235" spans="1:78" x14ac:dyDescent="0.25">
      <c r="A235" s="18" t="s">
        <v>477</v>
      </c>
      <c r="B235" s="21" t="s">
        <v>478</v>
      </c>
      <c r="C235" s="22">
        <f t="shared" si="153"/>
        <v>129.25263157894736</v>
      </c>
      <c r="D235" s="159">
        <f t="shared" si="154"/>
        <v>852.62</v>
      </c>
      <c r="E235" s="162">
        <v>29608.909999999996</v>
      </c>
      <c r="F235" s="162">
        <v>381.13</v>
      </c>
      <c r="G235" s="162">
        <v>0</v>
      </c>
      <c r="H235" s="162">
        <v>0</v>
      </c>
      <c r="I235" s="162">
        <v>0</v>
      </c>
      <c r="J235" s="162">
        <v>0</v>
      </c>
      <c r="K235" s="162">
        <v>0</v>
      </c>
      <c r="L235" s="162">
        <v>11516.33</v>
      </c>
      <c r="M235" s="162">
        <v>18912.699999999997</v>
      </c>
      <c r="N235" s="162">
        <v>7147.5599999999995</v>
      </c>
      <c r="O235" s="162">
        <v>0</v>
      </c>
      <c r="P235" s="162">
        <v>5603.0999999999985</v>
      </c>
      <c r="Q235" s="162">
        <v>9214.9399999999969</v>
      </c>
      <c r="R235" s="162">
        <v>16252.050000000005</v>
      </c>
      <c r="S235" s="162">
        <v>0</v>
      </c>
      <c r="T235" s="162">
        <v>5991.19</v>
      </c>
      <c r="U235" s="162">
        <v>0</v>
      </c>
      <c r="V235" s="162">
        <v>0</v>
      </c>
      <c r="W235" s="162">
        <v>7981.4199999999992</v>
      </c>
      <c r="X235" s="162">
        <v>65800.429999999993</v>
      </c>
      <c r="Y235" s="162">
        <v>440150.54</v>
      </c>
      <c r="Z235" s="162">
        <v>0</v>
      </c>
      <c r="AA235" s="162">
        <v>0</v>
      </c>
      <c r="AB235" s="162">
        <v>2923.79</v>
      </c>
      <c r="AC235" s="162">
        <f t="shared" si="155"/>
        <v>621484.09</v>
      </c>
      <c r="AD235" s="200">
        <f t="shared" si="156"/>
        <v>229.07781171105137</v>
      </c>
      <c r="AE235" s="134">
        <f t="shared" si="157"/>
        <v>2.9487213942503465</v>
      </c>
      <c r="AF235" s="134">
        <f t="shared" si="158"/>
        <v>0</v>
      </c>
      <c r="AG235" s="134">
        <f t="shared" si="159"/>
        <v>0</v>
      </c>
      <c r="AH235" s="134">
        <f t="shared" si="160"/>
        <v>0</v>
      </c>
      <c r="AI235" s="134">
        <f t="shared" si="161"/>
        <v>0</v>
      </c>
      <c r="AJ235" s="134">
        <f t="shared" si="162"/>
        <v>0</v>
      </c>
      <c r="AK235" s="134">
        <f t="shared" si="163"/>
        <v>89.099385129082179</v>
      </c>
      <c r="AL235" s="134">
        <f t="shared" si="164"/>
        <v>146.32351983060508</v>
      </c>
      <c r="AM235" s="134">
        <f t="shared" si="165"/>
        <v>55.299144881505008</v>
      </c>
      <c r="AN235" s="134">
        <f t="shared" si="166"/>
        <v>0</v>
      </c>
      <c r="AO235" s="134">
        <f t="shared" si="167"/>
        <v>43.349987784021494</v>
      </c>
      <c r="AP235" s="134">
        <f t="shared" si="168"/>
        <v>71.294022314520703</v>
      </c>
      <c r="AQ235" s="134">
        <f t="shared" si="169"/>
        <v>125.73863913999516</v>
      </c>
      <c r="AR235" s="134">
        <f t="shared" si="170"/>
        <v>0</v>
      </c>
      <c r="AS235" s="134">
        <f t="shared" si="171"/>
        <v>46.35255721149931</v>
      </c>
      <c r="AT235" s="134">
        <f t="shared" si="172"/>
        <v>0</v>
      </c>
      <c r="AU235" s="134">
        <f t="shared" si="173"/>
        <v>0</v>
      </c>
      <c r="AV235" s="134">
        <f t="shared" si="174"/>
        <v>61.750541575046825</v>
      </c>
      <c r="AW235" s="134">
        <f t="shared" si="175"/>
        <v>509.08387083638729</v>
      </c>
      <c r="AX235" s="134">
        <f t="shared" si="176"/>
        <v>3405.35070445476</v>
      </c>
      <c r="AY235" s="134">
        <f t="shared" si="177"/>
        <v>0</v>
      </c>
      <c r="AZ235" s="134">
        <f t="shared" si="178"/>
        <v>0</v>
      </c>
      <c r="BA235" s="134">
        <f t="shared" si="179"/>
        <v>22.62073865949996</v>
      </c>
      <c r="BB235" s="2"/>
      <c r="BC235" s="134">
        <f t="shared" si="180"/>
        <v>34.726970983556562</v>
      </c>
      <c r="BD235" s="134">
        <f t="shared" si="181"/>
        <v>0.44701039149914379</v>
      </c>
      <c r="BE235" s="134">
        <f t="shared" si="182"/>
        <v>0</v>
      </c>
      <c r="BF235" s="134">
        <f t="shared" si="183"/>
        <v>0</v>
      </c>
      <c r="BG235" s="134">
        <f t="shared" si="184"/>
        <v>0</v>
      </c>
      <c r="BH235" s="134">
        <f t="shared" si="185"/>
        <v>0</v>
      </c>
      <c r="BI235" s="134">
        <f t="shared" si="186"/>
        <v>0</v>
      </c>
      <c r="BJ235" s="134">
        <f t="shared" si="187"/>
        <v>13.506990218385681</v>
      </c>
      <c r="BK235" s="134">
        <f t="shared" si="188"/>
        <v>22.181862963571106</v>
      </c>
      <c r="BL235" s="134">
        <f t="shared" si="189"/>
        <v>8.3830545846918909</v>
      </c>
      <c r="BM235" s="134">
        <f t="shared" si="190"/>
        <v>0</v>
      </c>
      <c r="BN235" s="134">
        <f t="shared" si="191"/>
        <v>6.5716262813445594</v>
      </c>
      <c r="BO235" s="134">
        <f t="shared" si="192"/>
        <v>10.807792451502424</v>
      </c>
      <c r="BP235" s="134">
        <f t="shared" si="193"/>
        <v>19.061305153526781</v>
      </c>
      <c r="BQ235" s="134">
        <f t="shared" si="194"/>
        <v>0</v>
      </c>
      <c r="BR235" s="134">
        <f t="shared" si="195"/>
        <v>7.0267997466632259</v>
      </c>
      <c r="BS235" s="134">
        <f t="shared" si="196"/>
        <v>0</v>
      </c>
      <c r="BT235" s="134">
        <f t="shared" si="197"/>
        <v>0</v>
      </c>
      <c r="BU235" s="134">
        <f t="shared" si="198"/>
        <v>9.3610518167530667</v>
      </c>
      <c r="BV235" s="134">
        <f t="shared" si="199"/>
        <v>77.174391874457541</v>
      </c>
      <c r="BW235" s="134">
        <f t="shared" si="200"/>
        <v>516.23295254626908</v>
      </c>
      <c r="BX235" s="134">
        <f t="shared" si="201"/>
        <v>0</v>
      </c>
      <c r="BY235" s="134">
        <f t="shared" si="202"/>
        <v>0</v>
      </c>
      <c r="BZ235" s="134">
        <f t="shared" si="203"/>
        <v>3.4291829889047873</v>
      </c>
    </row>
    <row r="236" spans="1:78" x14ac:dyDescent="0.25">
      <c r="A236" s="18" t="s">
        <v>479</v>
      </c>
      <c r="B236" s="21" t="s">
        <v>480</v>
      </c>
      <c r="C236" s="22">
        <f t="shared" si="153"/>
        <v>50</v>
      </c>
      <c r="D236" s="159">
        <f t="shared" si="154"/>
        <v>325.91000000000003</v>
      </c>
      <c r="E236" s="162">
        <v>18888.299999999996</v>
      </c>
      <c r="F236" s="162">
        <v>0</v>
      </c>
      <c r="G236" s="162">
        <v>0</v>
      </c>
      <c r="H236" s="162">
        <v>6200.0600000000013</v>
      </c>
      <c r="I236" s="162">
        <v>0</v>
      </c>
      <c r="J236" s="162">
        <v>0</v>
      </c>
      <c r="K236" s="162">
        <v>0</v>
      </c>
      <c r="L236" s="162">
        <v>1218.9100000000001</v>
      </c>
      <c r="M236" s="162">
        <v>0</v>
      </c>
      <c r="N236" s="162">
        <v>3624.1000000000004</v>
      </c>
      <c r="O236" s="162">
        <v>0</v>
      </c>
      <c r="P236" s="162">
        <v>6026.4199999999983</v>
      </c>
      <c r="Q236" s="162">
        <v>9446.1999999999989</v>
      </c>
      <c r="R236" s="162">
        <v>7616.3899999999976</v>
      </c>
      <c r="S236" s="162">
        <v>0</v>
      </c>
      <c r="T236" s="162">
        <v>1961.34</v>
      </c>
      <c r="U236" s="162">
        <v>0</v>
      </c>
      <c r="V236" s="162">
        <v>0</v>
      </c>
      <c r="W236" s="162">
        <v>1100.3900000000003</v>
      </c>
      <c r="X236" s="162">
        <v>50987.310000000049</v>
      </c>
      <c r="Y236" s="162">
        <v>197341.70999999993</v>
      </c>
      <c r="Z236" s="162">
        <v>0</v>
      </c>
      <c r="AA236" s="162">
        <v>2226</v>
      </c>
      <c r="AB236" s="162">
        <v>0</v>
      </c>
      <c r="AC236" s="162">
        <f t="shared" si="155"/>
        <v>306637.13</v>
      </c>
      <c r="AD236" s="200">
        <f t="shared" si="156"/>
        <v>377.76599999999991</v>
      </c>
      <c r="AE236" s="134">
        <f t="shared" si="157"/>
        <v>0</v>
      </c>
      <c r="AF236" s="134">
        <f t="shared" si="158"/>
        <v>0</v>
      </c>
      <c r="AG236" s="134">
        <f t="shared" si="159"/>
        <v>124.00120000000003</v>
      </c>
      <c r="AH236" s="134">
        <f t="shared" si="160"/>
        <v>0</v>
      </c>
      <c r="AI236" s="134">
        <f t="shared" si="161"/>
        <v>0</v>
      </c>
      <c r="AJ236" s="134">
        <f t="shared" si="162"/>
        <v>0</v>
      </c>
      <c r="AK236" s="134">
        <f t="shared" si="163"/>
        <v>24.378200000000003</v>
      </c>
      <c r="AL236" s="134">
        <f t="shared" si="164"/>
        <v>0</v>
      </c>
      <c r="AM236" s="134">
        <f t="shared" si="165"/>
        <v>72.482000000000014</v>
      </c>
      <c r="AN236" s="134">
        <f t="shared" si="166"/>
        <v>0</v>
      </c>
      <c r="AO236" s="134">
        <f t="shared" si="167"/>
        <v>120.52839999999996</v>
      </c>
      <c r="AP236" s="134">
        <f t="shared" si="168"/>
        <v>188.92399999999998</v>
      </c>
      <c r="AQ236" s="134">
        <f t="shared" si="169"/>
        <v>152.32779999999994</v>
      </c>
      <c r="AR236" s="134">
        <f t="shared" si="170"/>
        <v>0</v>
      </c>
      <c r="AS236" s="134">
        <f t="shared" si="171"/>
        <v>39.226799999999997</v>
      </c>
      <c r="AT236" s="134">
        <f t="shared" si="172"/>
        <v>0</v>
      </c>
      <c r="AU236" s="134">
        <f t="shared" si="173"/>
        <v>0</v>
      </c>
      <c r="AV236" s="134">
        <f t="shared" si="174"/>
        <v>22.007800000000007</v>
      </c>
      <c r="AW236" s="134">
        <f t="shared" si="175"/>
        <v>1019.746200000001</v>
      </c>
      <c r="AX236" s="134">
        <f t="shared" si="176"/>
        <v>3946.8341999999989</v>
      </c>
      <c r="AY236" s="134">
        <f t="shared" si="177"/>
        <v>0</v>
      </c>
      <c r="AZ236" s="134">
        <f t="shared" si="178"/>
        <v>44.52</v>
      </c>
      <c r="BA236" s="134">
        <f t="shared" si="179"/>
        <v>0</v>
      </c>
      <c r="BB236" s="2"/>
      <c r="BC236" s="134">
        <f t="shared" si="180"/>
        <v>57.955570556288528</v>
      </c>
      <c r="BD236" s="134">
        <f t="shared" si="181"/>
        <v>0</v>
      </c>
      <c r="BE236" s="134">
        <f t="shared" si="182"/>
        <v>0</v>
      </c>
      <c r="BF236" s="134">
        <f t="shared" si="183"/>
        <v>19.023840937682184</v>
      </c>
      <c r="BG236" s="134">
        <f t="shared" si="184"/>
        <v>0</v>
      </c>
      <c r="BH236" s="134">
        <f t="shared" si="185"/>
        <v>0</v>
      </c>
      <c r="BI236" s="134">
        <f t="shared" si="186"/>
        <v>0</v>
      </c>
      <c r="BJ236" s="134">
        <f t="shared" si="187"/>
        <v>3.7400202509895371</v>
      </c>
      <c r="BK236" s="134">
        <f t="shared" si="188"/>
        <v>0</v>
      </c>
      <c r="BL236" s="134">
        <f t="shared" si="189"/>
        <v>11.119941088030439</v>
      </c>
      <c r="BM236" s="134">
        <f t="shared" si="190"/>
        <v>0</v>
      </c>
      <c r="BN236" s="134">
        <f t="shared" si="191"/>
        <v>18.491055812954489</v>
      </c>
      <c r="BO236" s="134">
        <f t="shared" si="192"/>
        <v>28.984075358227727</v>
      </c>
      <c r="BP236" s="134">
        <f t="shared" si="193"/>
        <v>23.369611242367515</v>
      </c>
      <c r="BQ236" s="134">
        <f t="shared" si="194"/>
        <v>0</v>
      </c>
      <c r="BR236" s="134">
        <f t="shared" si="195"/>
        <v>6.0180417906784074</v>
      </c>
      <c r="BS236" s="134">
        <f t="shared" si="196"/>
        <v>0</v>
      </c>
      <c r="BT236" s="134">
        <f t="shared" si="197"/>
        <v>0</v>
      </c>
      <c r="BU236" s="134">
        <f t="shared" si="198"/>
        <v>3.3763615722131886</v>
      </c>
      <c r="BV236" s="134">
        <f t="shared" si="199"/>
        <v>156.44598201957609</v>
      </c>
      <c r="BW236" s="134">
        <f t="shared" si="200"/>
        <v>605.50983400325219</v>
      </c>
      <c r="BX236" s="134">
        <f t="shared" si="201"/>
        <v>0</v>
      </c>
      <c r="BY236" s="134">
        <f t="shared" si="202"/>
        <v>6.8301064711116561</v>
      </c>
      <c r="BZ236" s="134">
        <f t="shared" si="203"/>
        <v>0</v>
      </c>
    </row>
    <row r="237" spans="1:78" x14ac:dyDescent="0.25">
      <c r="A237" s="18" t="s">
        <v>481</v>
      </c>
      <c r="B237" s="21" t="s">
        <v>482</v>
      </c>
      <c r="C237" s="22">
        <f t="shared" si="153"/>
        <v>110</v>
      </c>
      <c r="D237" s="159">
        <f t="shared" si="154"/>
        <v>757.78</v>
      </c>
      <c r="E237" s="162">
        <v>29645.4</v>
      </c>
      <c r="F237" s="162">
        <v>0</v>
      </c>
      <c r="G237" s="162">
        <v>0</v>
      </c>
      <c r="H237" s="162">
        <v>0</v>
      </c>
      <c r="I237" s="162">
        <v>0</v>
      </c>
      <c r="J237" s="162">
        <v>0</v>
      </c>
      <c r="K237" s="162">
        <v>0</v>
      </c>
      <c r="L237" s="162">
        <v>16096.429999999998</v>
      </c>
      <c r="M237" s="162">
        <v>1821.2299999999998</v>
      </c>
      <c r="N237" s="162">
        <v>4550.2699999999995</v>
      </c>
      <c r="O237" s="162">
        <v>0</v>
      </c>
      <c r="P237" s="162">
        <v>9518.2000000000007</v>
      </c>
      <c r="Q237" s="162">
        <v>7703.03</v>
      </c>
      <c r="R237" s="162">
        <v>3550.010000000002</v>
      </c>
      <c r="S237" s="162">
        <v>0</v>
      </c>
      <c r="T237" s="162">
        <v>2838.04</v>
      </c>
      <c r="U237" s="162">
        <v>0</v>
      </c>
      <c r="V237" s="162">
        <v>0</v>
      </c>
      <c r="W237" s="162">
        <v>12277.130000000001</v>
      </c>
      <c r="X237" s="162">
        <v>77873.02</v>
      </c>
      <c r="Y237" s="162">
        <v>335049.25</v>
      </c>
      <c r="Z237" s="162">
        <v>0</v>
      </c>
      <c r="AA237" s="162">
        <v>2147.4499999999998</v>
      </c>
      <c r="AB237" s="162">
        <v>1647.9</v>
      </c>
      <c r="AC237" s="162">
        <f t="shared" si="155"/>
        <v>504717.36000000004</v>
      </c>
      <c r="AD237" s="200">
        <f t="shared" si="156"/>
        <v>269.50363636363636</v>
      </c>
      <c r="AE237" s="134">
        <f t="shared" si="157"/>
        <v>0</v>
      </c>
      <c r="AF237" s="134">
        <f t="shared" si="158"/>
        <v>0</v>
      </c>
      <c r="AG237" s="134">
        <f t="shared" si="159"/>
        <v>0</v>
      </c>
      <c r="AH237" s="134">
        <f t="shared" si="160"/>
        <v>0</v>
      </c>
      <c r="AI237" s="134">
        <f t="shared" si="161"/>
        <v>0</v>
      </c>
      <c r="AJ237" s="134">
        <f t="shared" si="162"/>
        <v>0</v>
      </c>
      <c r="AK237" s="134">
        <f t="shared" si="163"/>
        <v>146.33118181818182</v>
      </c>
      <c r="AL237" s="134">
        <f t="shared" si="164"/>
        <v>16.556636363636361</v>
      </c>
      <c r="AM237" s="134">
        <f t="shared" si="165"/>
        <v>41.366090909090907</v>
      </c>
      <c r="AN237" s="134">
        <f t="shared" si="166"/>
        <v>0</v>
      </c>
      <c r="AO237" s="134">
        <f t="shared" si="167"/>
        <v>86.529090909090911</v>
      </c>
      <c r="AP237" s="134">
        <f t="shared" si="168"/>
        <v>70.027545454545447</v>
      </c>
      <c r="AQ237" s="134">
        <f t="shared" si="169"/>
        <v>32.272818181818202</v>
      </c>
      <c r="AR237" s="134">
        <f t="shared" si="170"/>
        <v>0</v>
      </c>
      <c r="AS237" s="134">
        <f t="shared" si="171"/>
        <v>25.800363636363635</v>
      </c>
      <c r="AT237" s="134">
        <f t="shared" si="172"/>
        <v>0</v>
      </c>
      <c r="AU237" s="134">
        <f t="shared" si="173"/>
        <v>0</v>
      </c>
      <c r="AV237" s="134">
        <f t="shared" si="174"/>
        <v>111.61027272727274</v>
      </c>
      <c r="AW237" s="134">
        <f t="shared" si="175"/>
        <v>707.93654545454547</v>
      </c>
      <c r="AX237" s="134">
        <f t="shared" si="176"/>
        <v>3045.9022727272727</v>
      </c>
      <c r="AY237" s="134">
        <f t="shared" si="177"/>
        <v>0</v>
      </c>
      <c r="AZ237" s="134">
        <f t="shared" si="178"/>
        <v>19.522272727272725</v>
      </c>
      <c r="BA237" s="134">
        <f t="shared" si="179"/>
        <v>14.980909090909092</v>
      </c>
      <c r="BB237" s="2"/>
      <c r="BC237" s="134">
        <f t="shared" si="180"/>
        <v>39.121380875715907</v>
      </c>
      <c r="BD237" s="134">
        <f t="shared" si="181"/>
        <v>0</v>
      </c>
      <c r="BE237" s="134">
        <f t="shared" si="182"/>
        <v>0</v>
      </c>
      <c r="BF237" s="134">
        <f t="shared" si="183"/>
        <v>0</v>
      </c>
      <c r="BG237" s="134">
        <f t="shared" si="184"/>
        <v>0</v>
      </c>
      <c r="BH237" s="134">
        <f t="shared" si="185"/>
        <v>0</v>
      </c>
      <c r="BI237" s="134">
        <f t="shared" si="186"/>
        <v>0</v>
      </c>
      <c r="BJ237" s="134">
        <f t="shared" si="187"/>
        <v>21.24156087518805</v>
      </c>
      <c r="BK237" s="134">
        <f t="shared" si="188"/>
        <v>2.4033756499247803</v>
      </c>
      <c r="BL237" s="134">
        <f t="shared" si="189"/>
        <v>6.0047375227638629</v>
      </c>
      <c r="BM237" s="134">
        <f t="shared" si="190"/>
        <v>0</v>
      </c>
      <c r="BN237" s="134">
        <f t="shared" si="191"/>
        <v>12.560637652088998</v>
      </c>
      <c r="BO237" s="134">
        <f t="shared" si="192"/>
        <v>10.165259046161156</v>
      </c>
      <c r="BP237" s="134">
        <f t="shared" si="193"/>
        <v>4.6847501913484155</v>
      </c>
      <c r="BQ237" s="134">
        <f t="shared" si="194"/>
        <v>0</v>
      </c>
      <c r="BR237" s="134">
        <f t="shared" si="195"/>
        <v>3.7452030932460612</v>
      </c>
      <c r="BS237" s="134">
        <f t="shared" si="196"/>
        <v>0</v>
      </c>
      <c r="BT237" s="134">
        <f t="shared" si="197"/>
        <v>0</v>
      </c>
      <c r="BU237" s="134">
        <f t="shared" si="198"/>
        <v>16.201443690780966</v>
      </c>
      <c r="BV237" s="134">
        <f t="shared" si="199"/>
        <v>102.76468104199108</v>
      </c>
      <c r="BW237" s="134">
        <f t="shared" si="200"/>
        <v>442.14580749030063</v>
      </c>
      <c r="BX237" s="134">
        <f t="shared" si="201"/>
        <v>0</v>
      </c>
      <c r="BY237" s="134">
        <f t="shared" si="202"/>
        <v>2.8338699886510597</v>
      </c>
      <c r="BZ237" s="134">
        <f t="shared" si="203"/>
        <v>2.1746417165932068</v>
      </c>
    </row>
    <row r="238" spans="1:78" x14ac:dyDescent="0.25">
      <c r="A238" s="18" t="s">
        <v>483</v>
      </c>
      <c r="B238" s="21" t="s">
        <v>484</v>
      </c>
      <c r="C238" s="22">
        <f t="shared" si="153"/>
        <v>65</v>
      </c>
      <c r="D238" s="159">
        <f t="shared" si="154"/>
        <v>391.33</v>
      </c>
      <c r="E238" s="162">
        <v>30159.75</v>
      </c>
      <c r="F238" s="162">
        <v>0</v>
      </c>
      <c r="G238" s="162">
        <v>0</v>
      </c>
      <c r="H238" s="162">
        <v>0</v>
      </c>
      <c r="I238" s="162">
        <v>0</v>
      </c>
      <c r="J238" s="162">
        <v>7295.0199999999986</v>
      </c>
      <c r="K238" s="162">
        <v>0</v>
      </c>
      <c r="L238" s="162">
        <v>3797.7400000000007</v>
      </c>
      <c r="M238" s="162">
        <v>4861.18</v>
      </c>
      <c r="N238" s="162">
        <v>7336.9400000000005</v>
      </c>
      <c r="O238" s="162">
        <v>0</v>
      </c>
      <c r="P238" s="162">
        <v>5540.1900000000005</v>
      </c>
      <c r="Q238" s="162">
        <v>7740.2699999999995</v>
      </c>
      <c r="R238" s="162">
        <v>10229.759999999998</v>
      </c>
      <c r="S238" s="162">
        <v>0</v>
      </c>
      <c r="T238" s="162">
        <v>4981.3000000000011</v>
      </c>
      <c r="U238" s="162">
        <v>0</v>
      </c>
      <c r="V238" s="162">
        <v>0</v>
      </c>
      <c r="W238" s="162">
        <v>12803.649999999996</v>
      </c>
      <c r="X238" s="162">
        <v>62719.82</v>
      </c>
      <c r="Y238" s="162">
        <v>199080.18999999994</v>
      </c>
      <c r="Z238" s="162">
        <v>0</v>
      </c>
      <c r="AA238" s="162">
        <v>1888.8899999999999</v>
      </c>
      <c r="AB238" s="162">
        <v>2653.6699999999996</v>
      </c>
      <c r="AC238" s="162">
        <f t="shared" si="155"/>
        <v>361088.36999999994</v>
      </c>
      <c r="AD238" s="200">
        <f t="shared" si="156"/>
        <v>463.99615384615385</v>
      </c>
      <c r="AE238" s="134">
        <f t="shared" si="157"/>
        <v>0</v>
      </c>
      <c r="AF238" s="134">
        <f t="shared" si="158"/>
        <v>0</v>
      </c>
      <c r="AG238" s="134">
        <f t="shared" si="159"/>
        <v>0</v>
      </c>
      <c r="AH238" s="134">
        <f t="shared" si="160"/>
        <v>0</v>
      </c>
      <c r="AI238" s="134">
        <f t="shared" si="161"/>
        <v>112.2310769230769</v>
      </c>
      <c r="AJ238" s="134">
        <f t="shared" si="162"/>
        <v>0</v>
      </c>
      <c r="AK238" s="134">
        <f t="shared" si="163"/>
        <v>58.426769230769239</v>
      </c>
      <c r="AL238" s="134">
        <f t="shared" si="164"/>
        <v>74.787384615384624</v>
      </c>
      <c r="AM238" s="134">
        <f t="shared" si="165"/>
        <v>112.876</v>
      </c>
      <c r="AN238" s="134">
        <f t="shared" si="166"/>
        <v>0</v>
      </c>
      <c r="AO238" s="134">
        <f t="shared" si="167"/>
        <v>85.233692307692309</v>
      </c>
      <c r="AP238" s="134">
        <f t="shared" si="168"/>
        <v>119.08107692307692</v>
      </c>
      <c r="AQ238" s="134">
        <f t="shared" si="169"/>
        <v>157.38092307692304</v>
      </c>
      <c r="AR238" s="134">
        <f t="shared" si="170"/>
        <v>0</v>
      </c>
      <c r="AS238" s="134">
        <f t="shared" si="171"/>
        <v>76.635384615384638</v>
      </c>
      <c r="AT238" s="134">
        <f t="shared" si="172"/>
        <v>0</v>
      </c>
      <c r="AU238" s="134">
        <f t="shared" si="173"/>
        <v>0</v>
      </c>
      <c r="AV238" s="134">
        <f t="shared" si="174"/>
        <v>196.9792307692307</v>
      </c>
      <c r="AW238" s="134">
        <f t="shared" si="175"/>
        <v>964.92030769230769</v>
      </c>
      <c r="AX238" s="134">
        <f t="shared" si="176"/>
        <v>3062.7721538461528</v>
      </c>
      <c r="AY238" s="134">
        <f t="shared" si="177"/>
        <v>0</v>
      </c>
      <c r="AZ238" s="134">
        <f t="shared" si="178"/>
        <v>29.059846153846152</v>
      </c>
      <c r="BA238" s="134">
        <f t="shared" si="179"/>
        <v>40.8256923076923</v>
      </c>
      <c r="BB238" s="2"/>
      <c r="BC238" s="134">
        <f t="shared" si="180"/>
        <v>77.069864308895305</v>
      </c>
      <c r="BD238" s="134">
        <f t="shared" si="181"/>
        <v>0</v>
      </c>
      <c r="BE238" s="134">
        <f t="shared" si="182"/>
        <v>0</v>
      </c>
      <c r="BF238" s="134">
        <f t="shared" si="183"/>
        <v>0</v>
      </c>
      <c r="BG238" s="134">
        <f t="shared" si="184"/>
        <v>0</v>
      </c>
      <c r="BH238" s="134">
        <f t="shared" si="185"/>
        <v>18.641606827996828</v>
      </c>
      <c r="BI238" s="134">
        <f t="shared" si="186"/>
        <v>0</v>
      </c>
      <c r="BJ238" s="134">
        <f t="shared" si="187"/>
        <v>9.7046993585976047</v>
      </c>
      <c r="BK238" s="134">
        <f t="shared" si="188"/>
        <v>12.422201211253929</v>
      </c>
      <c r="BL238" s="134">
        <f t="shared" si="189"/>
        <v>18.748728694452254</v>
      </c>
      <c r="BM238" s="134">
        <f t="shared" si="190"/>
        <v>0</v>
      </c>
      <c r="BN238" s="134">
        <f t="shared" si="191"/>
        <v>14.157335241356401</v>
      </c>
      <c r="BO238" s="134">
        <f t="shared" si="192"/>
        <v>19.77939335088033</v>
      </c>
      <c r="BP238" s="134">
        <f t="shared" si="193"/>
        <v>26.141006311808447</v>
      </c>
      <c r="BQ238" s="134">
        <f t="shared" si="194"/>
        <v>0</v>
      </c>
      <c r="BR238" s="134">
        <f t="shared" si="195"/>
        <v>12.729154422098999</v>
      </c>
      <c r="BS238" s="134">
        <f t="shared" si="196"/>
        <v>0</v>
      </c>
      <c r="BT238" s="134">
        <f t="shared" si="197"/>
        <v>0</v>
      </c>
      <c r="BU238" s="134">
        <f t="shared" si="198"/>
        <v>32.718294022947376</v>
      </c>
      <c r="BV238" s="134">
        <f t="shared" si="199"/>
        <v>160.27347762757776</v>
      </c>
      <c r="BW238" s="134">
        <f t="shared" si="200"/>
        <v>508.72713566555069</v>
      </c>
      <c r="BX238" s="134">
        <f t="shared" si="201"/>
        <v>0</v>
      </c>
      <c r="BY238" s="134">
        <f t="shared" si="202"/>
        <v>4.8268469067027828</v>
      </c>
      <c r="BZ238" s="134">
        <f t="shared" si="203"/>
        <v>6.7811565686249446</v>
      </c>
    </row>
    <row r="239" spans="1:78" x14ac:dyDescent="0.25">
      <c r="A239" s="18" t="s">
        <v>487</v>
      </c>
      <c r="B239" s="21" t="s">
        <v>488</v>
      </c>
      <c r="C239" s="22">
        <f t="shared" si="153"/>
        <v>76.998947368421057</v>
      </c>
      <c r="D239" s="159">
        <f t="shared" si="154"/>
        <v>631.22</v>
      </c>
      <c r="E239" s="162">
        <v>22979.84</v>
      </c>
      <c r="F239" s="162">
        <v>0</v>
      </c>
      <c r="G239" s="162">
        <v>0</v>
      </c>
      <c r="H239" s="162">
        <v>0</v>
      </c>
      <c r="I239" s="162">
        <v>0</v>
      </c>
      <c r="J239" s="162">
        <v>0</v>
      </c>
      <c r="K239" s="162">
        <v>0</v>
      </c>
      <c r="L239" s="162">
        <v>3101.88</v>
      </c>
      <c r="M239" s="162">
        <v>0</v>
      </c>
      <c r="N239" s="162">
        <v>5406.53</v>
      </c>
      <c r="O239" s="162">
        <v>0</v>
      </c>
      <c r="P239" s="162">
        <v>12137.269999999999</v>
      </c>
      <c r="Q239" s="162">
        <v>13350.199999999999</v>
      </c>
      <c r="R239" s="162">
        <v>7668.3600000000024</v>
      </c>
      <c r="S239" s="162">
        <v>0</v>
      </c>
      <c r="T239" s="162">
        <v>1218.5</v>
      </c>
      <c r="U239" s="162">
        <v>0</v>
      </c>
      <c r="V239" s="162">
        <v>0</v>
      </c>
      <c r="W239" s="162">
        <v>22689.239999999991</v>
      </c>
      <c r="X239" s="162">
        <v>68635.959999999992</v>
      </c>
      <c r="Y239" s="162">
        <v>266934.76</v>
      </c>
      <c r="Z239" s="162">
        <v>0</v>
      </c>
      <c r="AA239" s="162">
        <v>3100.55</v>
      </c>
      <c r="AB239" s="162">
        <v>1787.35</v>
      </c>
      <c r="AC239" s="162">
        <f t="shared" si="155"/>
        <v>429010.43999999994</v>
      </c>
      <c r="AD239" s="200">
        <f t="shared" si="156"/>
        <v>298.44356040410668</v>
      </c>
      <c r="AE239" s="134">
        <f t="shared" si="157"/>
        <v>0</v>
      </c>
      <c r="AF239" s="134">
        <f t="shared" si="158"/>
        <v>0</v>
      </c>
      <c r="AG239" s="134">
        <f t="shared" si="159"/>
        <v>0</v>
      </c>
      <c r="AH239" s="134">
        <f t="shared" si="160"/>
        <v>0</v>
      </c>
      <c r="AI239" s="134">
        <f t="shared" si="161"/>
        <v>0</v>
      </c>
      <c r="AJ239" s="134">
        <f t="shared" si="162"/>
        <v>0</v>
      </c>
      <c r="AK239" s="134">
        <f t="shared" si="163"/>
        <v>40.284706557847677</v>
      </c>
      <c r="AL239" s="134">
        <f t="shared" si="164"/>
        <v>0</v>
      </c>
      <c r="AM239" s="134">
        <f t="shared" si="165"/>
        <v>70.215635210324123</v>
      </c>
      <c r="AN239" s="134">
        <f t="shared" si="166"/>
        <v>0</v>
      </c>
      <c r="AO239" s="134">
        <f t="shared" si="167"/>
        <v>157.62903799094994</v>
      </c>
      <c r="AP239" s="134">
        <f t="shared" si="168"/>
        <v>173.38159099919341</v>
      </c>
      <c r="AQ239" s="134">
        <f t="shared" si="169"/>
        <v>99.590452364352245</v>
      </c>
      <c r="AR239" s="134">
        <f t="shared" si="170"/>
        <v>0</v>
      </c>
      <c r="AS239" s="134">
        <f t="shared" si="171"/>
        <v>15.824891659489534</v>
      </c>
      <c r="AT239" s="134">
        <f t="shared" si="172"/>
        <v>0</v>
      </c>
      <c r="AU239" s="134">
        <f t="shared" si="173"/>
        <v>0</v>
      </c>
      <c r="AV239" s="134">
        <f t="shared" si="174"/>
        <v>294.66948283640227</v>
      </c>
      <c r="AW239" s="134">
        <f t="shared" si="175"/>
        <v>891.38828965536084</v>
      </c>
      <c r="AX239" s="134">
        <f t="shared" si="176"/>
        <v>3466.7325869116462</v>
      </c>
      <c r="AY239" s="134">
        <f t="shared" si="177"/>
        <v>0</v>
      </c>
      <c r="AZ239" s="134">
        <f t="shared" si="178"/>
        <v>40.267433594444213</v>
      </c>
      <c r="BA239" s="134">
        <f t="shared" si="179"/>
        <v>23.212654991865914</v>
      </c>
      <c r="BB239" s="2"/>
      <c r="BC239" s="134">
        <f t="shared" si="180"/>
        <v>36.405437090079531</v>
      </c>
      <c r="BD239" s="134">
        <f t="shared" si="181"/>
        <v>0</v>
      </c>
      <c r="BE239" s="134">
        <f t="shared" si="182"/>
        <v>0</v>
      </c>
      <c r="BF239" s="134">
        <f t="shared" si="183"/>
        <v>0</v>
      </c>
      <c r="BG239" s="134">
        <f t="shared" si="184"/>
        <v>0</v>
      </c>
      <c r="BH239" s="134">
        <f t="shared" si="185"/>
        <v>0</v>
      </c>
      <c r="BI239" s="134">
        <f t="shared" si="186"/>
        <v>0</v>
      </c>
      <c r="BJ239" s="134">
        <f t="shared" si="187"/>
        <v>4.9141028484522034</v>
      </c>
      <c r="BK239" s="134">
        <f t="shared" si="188"/>
        <v>0</v>
      </c>
      <c r="BL239" s="134">
        <f t="shared" si="189"/>
        <v>8.5652070593453935</v>
      </c>
      <c r="BM239" s="134">
        <f t="shared" si="190"/>
        <v>0</v>
      </c>
      <c r="BN239" s="134">
        <f t="shared" si="191"/>
        <v>19.228272234720063</v>
      </c>
      <c r="BO239" s="134">
        <f t="shared" si="192"/>
        <v>21.149836823928265</v>
      </c>
      <c r="BP239" s="134">
        <f t="shared" si="193"/>
        <v>12.148474382940975</v>
      </c>
      <c r="BQ239" s="134">
        <f t="shared" si="194"/>
        <v>0</v>
      </c>
      <c r="BR239" s="134">
        <f t="shared" si="195"/>
        <v>1.9303887709514906</v>
      </c>
      <c r="BS239" s="134">
        <f t="shared" si="196"/>
        <v>0</v>
      </c>
      <c r="BT239" s="134">
        <f t="shared" si="197"/>
        <v>0</v>
      </c>
      <c r="BU239" s="134">
        <f t="shared" si="198"/>
        <v>35.945058775070486</v>
      </c>
      <c r="BV239" s="134">
        <f t="shared" si="199"/>
        <v>108.73540128639775</v>
      </c>
      <c r="BW239" s="134">
        <f t="shared" si="200"/>
        <v>422.88704413675106</v>
      </c>
      <c r="BX239" s="134">
        <f t="shared" si="201"/>
        <v>0</v>
      </c>
      <c r="BY239" s="134">
        <f t="shared" si="202"/>
        <v>4.9119958176230156</v>
      </c>
      <c r="BZ239" s="134">
        <f t="shared" si="203"/>
        <v>2.8315801146985202</v>
      </c>
    </row>
    <row r="240" spans="1:78" x14ac:dyDescent="0.25">
      <c r="A240" s="18" t="s">
        <v>489</v>
      </c>
      <c r="B240" s="21" t="s">
        <v>490</v>
      </c>
      <c r="C240" s="22">
        <f t="shared" si="153"/>
        <v>56</v>
      </c>
      <c r="D240" s="159">
        <f t="shared" si="154"/>
        <v>407.16</v>
      </c>
      <c r="E240" s="162">
        <v>28255.019999999993</v>
      </c>
      <c r="F240" s="162">
        <v>5105.67</v>
      </c>
      <c r="G240" s="162">
        <v>0</v>
      </c>
      <c r="H240" s="162">
        <v>2833.36</v>
      </c>
      <c r="I240" s="162">
        <v>203.06</v>
      </c>
      <c r="J240" s="162">
        <v>-474.06</v>
      </c>
      <c r="K240" s="162">
        <v>0</v>
      </c>
      <c r="L240" s="162">
        <v>6006.7799999999988</v>
      </c>
      <c r="M240" s="162">
        <v>0</v>
      </c>
      <c r="N240" s="162">
        <v>0</v>
      </c>
      <c r="O240" s="162">
        <v>0</v>
      </c>
      <c r="P240" s="162">
        <v>6554.0099999999993</v>
      </c>
      <c r="Q240" s="162">
        <v>17117.29</v>
      </c>
      <c r="R240" s="162">
        <v>8337.2500000000018</v>
      </c>
      <c r="S240" s="162">
        <v>3511.39</v>
      </c>
      <c r="T240" s="162">
        <v>380.07</v>
      </c>
      <c r="U240" s="162">
        <v>0</v>
      </c>
      <c r="V240" s="162">
        <v>0</v>
      </c>
      <c r="W240" s="162">
        <v>7904.31</v>
      </c>
      <c r="X240" s="162">
        <v>33082.280000000013</v>
      </c>
      <c r="Y240" s="162">
        <v>241088.65</v>
      </c>
      <c r="Z240" s="162">
        <v>0</v>
      </c>
      <c r="AA240" s="162">
        <v>1028.6600000000001</v>
      </c>
      <c r="AB240" s="162">
        <v>834.98</v>
      </c>
      <c r="AC240" s="162">
        <f t="shared" si="155"/>
        <v>361768.72</v>
      </c>
      <c r="AD240" s="200">
        <f t="shared" si="156"/>
        <v>504.55392857142846</v>
      </c>
      <c r="AE240" s="134">
        <f t="shared" si="157"/>
        <v>91.172678571428577</v>
      </c>
      <c r="AF240" s="134">
        <f t="shared" si="158"/>
        <v>0</v>
      </c>
      <c r="AG240" s="134">
        <f t="shared" si="159"/>
        <v>50.595714285714287</v>
      </c>
      <c r="AH240" s="134">
        <f t="shared" si="160"/>
        <v>3.6260714285714286</v>
      </c>
      <c r="AI240" s="134">
        <f t="shared" si="161"/>
        <v>-8.4653571428571421</v>
      </c>
      <c r="AJ240" s="134">
        <f t="shared" si="162"/>
        <v>0</v>
      </c>
      <c r="AK240" s="134">
        <f t="shared" si="163"/>
        <v>107.26392857142855</v>
      </c>
      <c r="AL240" s="134">
        <f t="shared" si="164"/>
        <v>0</v>
      </c>
      <c r="AM240" s="134">
        <f t="shared" si="165"/>
        <v>0</v>
      </c>
      <c r="AN240" s="134">
        <f t="shared" si="166"/>
        <v>0</v>
      </c>
      <c r="AO240" s="134">
        <f t="shared" si="167"/>
        <v>117.03589285714284</v>
      </c>
      <c r="AP240" s="134">
        <f t="shared" si="168"/>
        <v>305.66589285714286</v>
      </c>
      <c r="AQ240" s="134">
        <f t="shared" si="169"/>
        <v>148.87946428571431</v>
      </c>
      <c r="AR240" s="134">
        <f t="shared" si="170"/>
        <v>62.703392857142852</v>
      </c>
      <c r="AS240" s="134">
        <f t="shared" si="171"/>
        <v>6.7869642857142853</v>
      </c>
      <c r="AT240" s="134">
        <f t="shared" si="172"/>
        <v>0</v>
      </c>
      <c r="AU240" s="134">
        <f t="shared" si="173"/>
        <v>0</v>
      </c>
      <c r="AV240" s="134">
        <f t="shared" si="174"/>
        <v>141.14839285714285</v>
      </c>
      <c r="AW240" s="134">
        <f t="shared" si="175"/>
        <v>590.75500000000022</v>
      </c>
      <c r="AX240" s="134">
        <f t="shared" si="176"/>
        <v>4305.1544642857143</v>
      </c>
      <c r="AY240" s="134">
        <f t="shared" si="177"/>
        <v>0</v>
      </c>
      <c r="AZ240" s="134">
        <f t="shared" si="178"/>
        <v>18.368928571428572</v>
      </c>
      <c r="BA240" s="134">
        <f t="shared" si="179"/>
        <v>14.910357142857142</v>
      </c>
      <c r="BB240" s="2"/>
      <c r="BC240" s="134">
        <f t="shared" si="180"/>
        <v>69.395372826407282</v>
      </c>
      <c r="BD240" s="134">
        <f t="shared" si="181"/>
        <v>12.539714117300324</v>
      </c>
      <c r="BE240" s="134">
        <f t="shared" si="182"/>
        <v>0</v>
      </c>
      <c r="BF240" s="134">
        <f t="shared" si="183"/>
        <v>6.9588368209057867</v>
      </c>
      <c r="BG240" s="134">
        <f t="shared" si="184"/>
        <v>0.49872286079182626</v>
      </c>
      <c r="BH240" s="134">
        <f t="shared" si="185"/>
        <v>-1.1643088712054228</v>
      </c>
      <c r="BI240" s="134">
        <f t="shared" si="186"/>
        <v>0</v>
      </c>
      <c r="BJ240" s="134">
        <f t="shared" si="187"/>
        <v>14.752873563218387</v>
      </c>
      <c r="BK240" s="134">
        <f t="shared" si="188"/>
        <v>0</v>
      </c>
      <c r="BL240" s="134">
        <f t="shared" si="189"/>
        <v>0</v>
      </c>
      <c r="BM240" s="134">
        <f t="shared" si="190"/>
        <v>0</v>
      </c>
      <c r="BN240" s="134">
        <f t="shared" si="191"/>
        <v>16.09689065723548</v>
      </c>
      <c r="BO240" s="134">
        <f t="shared" si="192"/>
        <v>42.040696532075842</v>
      </c>
      <c r="BP240" s="134">
        <f t="shared" si="193"/>
        <v>20.476593967973283</v>
      </c>
      <c r="BQ240" s="134">
        <f t="shared" si="194"/>
        <v>8.6241035465173379</v>
      </c>
      <c r="BR240" s="134">
        <f t="shared" si="195"/>
        <v>0.93346595932802823</v>
      </c>
      <c r="BS240" s="134">
        <f t="shared" si="196"/>
        <v>0</v>
      </c>
      <c r="BT240" s="134">
        <f t="shared" si="197"/>
        <v>0</v>
      </c>
      <c r="BU240" s="134">
        <f t="shared" si="198"/>
        <v>19.413277335691127</v>
      </c>
      <c r="BV240" s="134">
        <f t="shared" si="199"/>
        <v>81.251301699577596</v>
      </c>
      <c r="BW240" s="134">
        <f t="shared" si="200"/>
        <v>592.12262992435399</v>
      </c>
      <c r="BX240" s="134">
        <f t="shared" si="201"/>
        <v>0</v>
      </c>
      <c r="BY240" s="134">
        <f t="shared" si="202"/>
        <v>2.5264269574614402</v>
      </c>
      <c r="BZ240" s="134">
        <f t="shared" si="203"/>
        <v>2.0507417231555163</v>
      </c>
    </row>
    <row r="241" spans="1:78" x14ac:dyDescent="0.25">
      <c r="A241" s="18" t="s">
        <v>491</v>
      </c>
      <c r="B241" s="21" t="s">
        <v>492</v>
      </c>
      <c r="C241" s="22">
        <f t="shared" si="153"/>
        <v>140</v>
      </c>
      <c r="D241" s="159">
        <f t="shared" si="154"/>
        <v>913.61</v>
      </c>
      <c r="E241" s="162">
        <v>35353.05000000001</v>
      </c>
      <c r="F241" s="162">
        <v>0</v>
      </c>
      <c r="G241" s="162">
        <v>0</v>
      </c>
      <c r="H241" s="162">
        <v>5897.4199999999992</v>
      </c>
      <c r="I241" s="162">
        <v>0</v>
      </c>
      <c r="J241" s="162">
        <v>18105.860000000004</v>
      </c>
      <c r="K241" s="162">
        <v>0</v>
      </c>
      <c r="L241" s="162">
        <v>7812.0299999999988</v>
      </c>
      <c r="M241" s="162">
        <v>0</v>
      </c>
      <c r="N241" s="162">
        <v>5835.3300000000008</v>
      </c>
      <c r="O241" s="162">
        <v>0</v>
      </c>
      <c r="P241" s="162">
        <v>10688.369999999994</v>
      </c>
      <c r="Q241" s="162">
        <v>12372.740000000003</v>
      </c>
      <c r="R241" s="162">
        <v>20839.290000000012</v>
      </c>
      <c r="S241" s="162">
        <v>0</v>
      </c>
      <c r="T241" s="162">
        <v>4441.7699999999977</v>
      </c>
      <c r="U241" s="162">
        <v>0</v>
      </c>
      <c r="V241" s="162">
        <v>0</v>
      </c>
      <c r="W241" s="162">
        <v>14653.459999999997</v>
      </c>
      <c r="X241" s="162">
        <v>190046.91999999995</v>
      </c>
      <c r="Y241" s="162">
        <v>389210.16</v>
      </c>
      <c r="Z241" s="162">
        <v>0</v>
      </c>
      <c r="AA241" s="162">
        <v>2921</v>
      </c>
      <c r="AB241" s="162">
        <v>2349.64</v>
      </c>
      <c r="AC241" s="162">
        <f t="shared" si="155"/>
        <v>720527.03999999992</v>
      </c>
      <c r="AD241" s="200">
        <f t="shared" si="156"/>
        <v>252.52178571428578</v>
      </c>
      <c r="AE241" s="134">
        <f t="shared" si="157"/>
        <v>0</v>
      </c>
      <c r="AF241" s="134">
        <f t="shared" si="158"/>
        <v>0</v>
      </c>
      <c r="AG241" s="134">
        <f t="shared" si="159"/>
        <v>42.124428571428567</v>
      </c>
      <c r="AH241" s="134">
        <f t="shared" si="160"/>
        <v>0</v>
      </c>
      <c r="AI241" s="134">
        <f t="shared" si="161"/>
        <v>129.32757142857145</v>
      </c>
      <c r="AJ241" s="134">
        <f t="shared" si="162"/>
        <v>0</v>
      </c>
      <c r="AK241" s="134">
        <f t="shared" si="163"/>
        <v>55.800214285714276</v>
      </c>
      <c r="AL241" s="134">
        <f t="shared" si="164"/>
        <v>0</v>
      </c>
      <c r="AM241" s="134">
        <f t="shared" si="165"/>
        <v>41.680928571428581</v>
      </c>
      <c r="AN241" s="134">
        <f t="shared" si="166"/>
        <v>0</v>
      </c>
      <c r="AO241" s="134">
        <f t="shared" si="167"/>
        <v>76.345499999999959</v>
      </c>
      <c r="AP241" s="134">
        <f t="shared" si="168"/>
        <v>88.376714285714314</v>
      </c>
      <c r="AQ241" s="134">
        <f t="shared" si="169"/>
        <v>148.85207142857152</v>
      </c>
      <c r="AR241" s="134">
        <f t="shared" si="170"/>
        <v>0</v>
      </c>
      <c r="AS241" s="134">
        <f t="shared" si="171"/>
        <v>31.726928571428555</v>
      </c>
      <c r="AT241" s="134">
        <f t="shared" si="172"/>
        <v>0</v>
      </c>
      <c r="AU241" s="134">
        <f t="shared" si="173"/>
        <v>0</v>
      </c>
      <c r="AV241" s="134">
        <f t="shared" si="174"/>
        <v>104.66757142857141</v>
      </c>
      <c r="AW241" s="134">
        <f t="shared" si="175"/>
        <v>1357.4779999999996</v>
      </c>
      <c r="AX241" s="134">
        <f t="shared" si="176"/>
        <v>2780.0725714285713</v>
      </c>
      <c r="AY241" s="134">
        <f t="shared" si="177"/>
        <v>0</v>
      </c>
      <c r="AZ241" s="134">
        <f t="shared" si="178"/>
        <v>20.864285714285714</v>
      </c>
      <c r="BA241" s="134">
        <f t="shared" si="179"/>
        <v>16.783142857142856</v>
      </c>
      <c r="BB241" s="2"/>
      <c r="BC241" s="134">
        <f t="shared" si="180"/>
        <v>38.695997197929103</v>
      </c>
      <c r="BD241" s="134">
        <f t="shared" si="181"/>
        <v>0</v>
      </c>
      <c r="BE241" s="134">
        <f t="shared" si="182"/>
        <v>0</v>
      </c>
      <c r="BF241" s="134">
        <f t="shared" si="183"/>
        <v>6.455073828001006</v>
      </c>
      <c r="BG241" s="134">
        <f t="shared" si="184"/>
        <v>0</v>
      </c>
      <c r="BH241" s="134">
        <f t="shared" si="185"/>
        <v>19.817931064677492</v>
      </c>
      <c r="BI241" s="134">
        <f t="shared" si="186"/>
        <v>0</v>
      </c>
      <c r="BJ241" s="134">
        <f t="shared" si="187"/>
        <v>8.5507273344205945</v>
      </c>
      <c r="BK241" s="134">
        <f t="shared" si="188"/>
        <v>0</v>
      </c>
      <c r="BL241" s="134">
        <f t="shared" si="189"/>
        <v>6.3871126629524637</v>
      </c>
      <c r="BM241" s="134">
        <f t="shared" si="190"/>
        <v>0</v>
      </c>
      <c r="BN241" s="134">
        <f t="shared" si="191"/>
        <v>11.699051017392534</v>
      </c>
      <c r="BO241" s="134">
        <f t="shared" si="192"/>
        <v>13.542693271746153</v>
      </c>
      <c r="BP241" s="134">
        <f t="shared" si="193"/>
        <v>22.809831328466206</v>
      </c>
      <c r="BQ241" s="134">
        <f t="shared" si="194"/>
        <v>0</v>
      </c>
      <c r="BR241" s="134">
        <f t="shared" si="195"/>
        <v>4.861779096113219</v>
      </c>
      <c r="BS241" s="134">
        <f t="shared" si="196"/>
        <v>0</v>
      </c>
      <c r="BT241" s="134">
        <f t="shared" si="197"/>
        <v>0</v>
      </c>
      <c r="BU241" s="134">
        <f t="shared" si="198"/>
        <v>16.039075754424751</v>
      </c>
      <c r="BV241" s="134">
        <f t="shared" si="199"/>
        <v>208.01755672551741</v>
      </c>
      <c r="BW241" s="134">
        <f t="shared" si="200"/>
        <v>426.01346307505389</v>
      </c>
      <c r="BX241" s="134">
        <f t="shared" si="201"/>
        <v>0</v>
      </c>
      <c r="BY241" s="134">
        <f t="shared" si="202"/>
        <v>3.197206685566051</v>
      </c>
      <c r="BZ241" s="134">
        <f t="shared" si="203"/>
        <v>2.5718194853383829</v>
      </c>
    </row>
    <row r="242" spans="1:78" x14ac:dyDescent="0.25">
      <c r="A242" s="18" t="s">
        <v>493</v>
      </c>
      <c r="B242" s="21" t="s">
        <v>494</v>
      </c>
      <c r="C242" s="22">
        <f t="shared" si="153"/>
        <v>420</v>
      </c>
      <c r="D242" s="159">
        <f t="shared" si="154"/>
        <v>2553.27</v>
      </c>
      <c r="E242" s="162">
        <v>109581.00999999997</v>
      </c>
      <c r="F242" s="162">
        <v>719.55</v>
      </c>
      <c r="G242" s="162">
        <v>0</v>
      </c>
      <c r="H242" s="162">
        <v>7698.7</v>
      </c>
      <c r="I242" s="162">
        <v>401.21</v>
      </c>
      <c r="J242" s="162">
        <v>28103.49</v>
      </c>
      <c r="K242" s="162">
        <v>0</v>
      </c>
      <c r="L242" s="162">
        <v>21837.390000000003</v>
      </c>
      <c r="M242" s="162">
        <v>0</v>
      </c>
      <c r="N242" s="162">
        <v>24015.770000000008</v>
      </c>
      <c r="O242" s="162">
        <v>0</v>
      </c>
      <c r="P242" s="162">
        <v>37598.529999999977</v>
      </c>
      <c r="Q242" s="162">
        <v>46740.61</v>
      </c>
      <c r="R242" s="162">
        <v>32338.71999999999</v>
      </c>
      <c r="S242" s="162">
        <v>0</v>
      </c>
      <c r="T242" s="162">
        <v>7986.9</v>
      </c>
      <c r="U242" s="162">
        <v>0</v>
      </c>
      <c r="V242" s="162">
        <v>0</v>
      </c>
      <c r="W242" s="162">
        <v>6514.2199999999993</v>
      </c>
      <c r="X242" s="162">
        <v>477415.53000000009</v>
      </c>
      <c r="Y242" s="162">
        <v>1016714.6500000001</v>
      </c>
      <c r="Z242" s="162">
        <v>0</v>
      </c>
      <c r="AA242" s="162">
        <v>3303</v>
      </c>
      <c r="AB242" s="162">
        <v>13317.7</v>
      </c>
      <c r="AC242" s="162">
        <f t="shared" si="155"/>
        <v>1834286.9800000002</v>
      </c>
      <c r="AD242" s="200">
        <f t="shared" si="156"/>
        <v>260.90716666666657</v>
      </c>
      <c r="AE242" s="134">
        <f t="shared" si="157"/>
        <v>1.7132142857142856</v>
      </c>
      <c r="AF242" s="134">
        <f t="shared" si="158"/>
        <v>0</v>
      </c>
      <c r="AG242" s="134">
        <f t="shared" si="159"/>
        <v>18.330238095238094</v>
      </c>
      <c r="AH242" s="134">
        <f t="shared" si="160"/>
        <v>0.95526190476190476</v>
      </c>
      <c r="AI242" s="134">
        <f t="shared" si="161"/>
        <v>66.913071428571428</v>
      </c>
      <c r="AJ242" s="134">
        <f t="shared" si="162"/>
        <v>0</v>
      </c>
      <c r="AK242" s="134">
        <f t="shared" si="163"/>
        <v>51.993785714285721</v>
      </c>
      <c r="AL242" s="134">
        <f t="shared" si="164"/>
        <v>0</v>
      </c>
      <c r="AM242" s="134">
        <f t="shared" si="165"/>
        <v>57.180404761904782</v>
      </c>
      <c r="AN242" s="134">
        <f t="shared" si="166"/>
        <v>0</v>
      </c>
      <c r="AO242" s="134">
        <f t="shared" si="167"/>
        <v>89.520309523809473</v>
      </c>
      <c r="AP242" s="134">
        <f t="shared" si="168"/>
        <v>111.28716666666666</v>
      </c>
      <c r="AQ242" s="134">
        <f t="shared" si="169"/>
        <v>76.996952380952351</v>
      </c>
      <c r="AR242" s="134">
        <f t="shared" si="170"/>
        <v>0</v>
      </c>
      <c r="AS242" s="134">
        <f t="shared" si="171"/>
        <v>19.01642857142857</v>
      </c>
      <c r="AT242" s="134">
        <f t="shared" si="172"/>
        <v>0</v>
      </c>
      <c r="AU242" s="134">
        <f t="shared" si="173"/>
        <v>0</v>
      </c>
      <c r="AV242" s="134">
        <f t="shared" si="174"/>
        <v>15.510047619047617</v>
      </c>
      <c r="AW242" s="134">
        <f t="shared" si="175"/>
        <v>1136.703642857143</v>
      </c>
      <c r="AX242" s="134">
        <f t="shared" si="176"/>
        <v>2420.749166666667</v>
      </c>
      <c r="AY242" s="134">
        <f t="shared" si="177"/>
        <v>0</v>
      </c>
      <c r="AZ242" s="134">
        <f t="shared" si="178"/>
        <v>7.8642857142857139</v>
      </c>
      <c r="BA242" s="134">
        <f t="shared" si="179"/>
        <v>31.708809523809524</v>
      </c>
      <c r="BB242" s="2"/>
      <c r="BC242" s="134">
        <f t="shared" si="180"/>
        <v>42.91790919095903</v>
      </c>
      <c r="BD242" s="134">
        <f t="shared" si="181"/>
        <v>0.28181508418616125</v>
      </c>
      <c r="BE242" s="134">
        <f t="shared" si="182"/>
        <v>0</v>
      </c>
      <c r="BF242" s="134">
        <f t="shared" si="183"/>
        <v>3.0152314482996312</v>
      </c>
      <c r="BG242" s="134">
        <f t="shared" si="184"/>
        <v>0.15713575140897751</v>
      </c>
      <c r="BH242" s="134">
        <f t="shared" si="185"/>
        <v>11.00686178899999</v>
      </c>
      <c r="BI242" s="134">
        <f t="shared" si="186"/>
        <v>0</v>
      </c>
      <c r="BJ242" s="134">
        <f t="shared" si="187"/>
        <v>8.5527147540213146</v>
      </c>
      <c r="BK242" s="134">
        <f t="shared" si="188"/>
        <v>0</v>
      </c>
      <c r="BL242" s="134">
        <f t="shared" si="189"/>
        <v>9.4058873522972526</v>
      </c>
      <c r="BM242" s="134">
        <f t="shared" si="190"/>
        <v>0</v>
      </c>
      <c r="BN242" s="134">
        <f t="shared" si="191"/>
        <v>14.725638103294981</v>
      </c>
      <c r="BO242" s="134">
        <f t="shared" si="192"/>
        <v>18.306176001754611</v>
      </c>
      <c r="BP242" s="134">
        <f t="shared" si="193"/>
        <v>12.665609199183788</v>
      </c>
      <c r="BQ242" s="134">
        <f t="shared" si="194"/>
        <v>0</v>
      </c>
      <c r="BR242" s="134">
        <f t="shared" si="195"/>
        <v>3.1281063107309448</v>
      </c>
      <c r="BS242" s="134">
        <f t="shared" si="196"/>
        <v>0</v>
      </c>
      <c r="BT242" s="134">
        <f t="shared" si="197"/>
        <v>0</v>
      </c>
      <c r="BU242" s="134">
        <f t="shared" si="198"/>
        <v>2.5513243801086447</v>
      </c>
      <c r="BV242" s="134">
        <f t="shared" si="199"/>
        <v>186.98199955351376</v>
      </c>
      <c r="BW242" s="134">
        <f t="shared" si="200"/>
        <v>398.2009932361247</v>
      </c>
      <c r="BX242" s="134">
        <f t="shared" si="201"/>
        <v>0</v>
      </c>
      <c r="BY242" s="134">
        <f t="shared" si="202"/>
        <v>1.293635220716963</v>
      </c>
      <c r="BZ242" s="134">
        <f t="shared" si="203"/>
        <v>5.2159387765492884</v>
      </c>
    </row>
    <row r="243" spans="1:78" x14ac:dyDescent="0.25">
      <c r="A243" s="18" t="s">
        <v>495</v>
      </c>
      <c r="B243" s="21" t="s">
        <v>496</v>
      </c>
      <c r="C243" s="22">
        <f t="shared" si="153"/>
        <v>215</v>
      </c>
      <c r="D243" s="159">
        <f t="shared" si="154"/>
        <v>1123.29</v>
      </c>
      <c r="E243" s="162">
        <v>31383.899999999994</v>
      </c>
      <c r="F243" s="162">
        <v>0</v>
      </c>
      <c r="G243" s="162">
        <v>0</v>
      </c>
      <c r="H243" s="162">
        <v>18024.120000000003</v>
      </c>
      <c r="I243" s="162">
        <v>0</v>
      </c>
      <c r="J243" s="162">
        <v>24177.169999999995</v>
      </c>
      <c r="K243" s="162">
        <v>0</v>
      </c>
      <c r="L243" s="162">
        <v>12552.949999999999</v>
      </c>
      <c r="M243" s="162">
        <v>0</v>
      </c>
      <c r="N243" s="162">
        <v>9939.1400000000012</v>
      </c>
      <c r="O243" s="162">
        <v>0</v>
      </c>
      <c r="P243" s="162">
        <v>40174.950000000033</v>
      </c>
      <c r="Q243" s="162">
        <v>39332.370000000003</v>
      </c>
      <c r="R243" s="162">
        <v>19321.410000000011</v>
      </c>
      <c r="S243" s="162">
        <v>0</v>
      </c>
      <c r="T243" s="162">
        <v>0</v>
      </c>
      <c r="U243" s="162">
        <v>0</v>
      </c>
      <c r="V243" s="162">
        <v>0</v>
      </c>
      <c r="W243" s="162">
        <v>64048.929999999971</v>
      </c>
      <c r="X243" s="162">
        <v>241764.59999999992</v>
      </c>
      <c r="Y243" s="162">
        <v>502357.83000000013</v>
      </c>
      <c r="Z243" s="162">
        <v>0</v>
      </c>
      <c r="AA243" s="162">
        <v>6701.05</v>
      </c>
      <c r="AB243" s="162">
        <v>3890.32</v>
      </c>
      <c r="AC243" s="162">
        <f t="shared" si="155"/>
        <v>1013668.7400000001</v>
      </c>
      <c r="AD243" s="200">
        <f t="shared" si="156"/>
        <v>145.97162790697672</v>
      </c>
      <c r="AE243" s="134">
        <f t="shared" si="157"/>
        <v>0</v>
      </c>
      <c r="AF243" s="134">
        <f t="shared" si="158"/>
        <v>0</v>
      </c>
      <c r="AG243" s="134">
        <f t="shared" si="159"/>
        <v>83.833116279069785</v>
      </c>
      <c r="AH243" s="134">
        <f t="shared" si="160"/>
        <v>0</v>
      </c>
      <c r="AI243" s="134">
        <f t="shared" si="161"/>
        <v>112.45195348837207</v>
      </c>
      <c r="AJ243" s="134">
        <f t="shared" si="162"/>
        <v>0</v>
      </c>
      <c r="AK243" s="134">
        <f t="shared" si="163"/>
        <v>58.385813953488366</v>
      </c>
      <c r="AL243" s="134">
        <f t="shared" si="164"/>
        <v>0</v>
      </c>
      <c r="AM243" s="134">
        <f t="shared" si="165"/>
        <v>46.22855813953489</v>
      </c>
      <c r="AN243" s="134">
        <f t="shared" si="166"/>
        <v>0</v>
      </c>
      <c r="AO243" s="134">
        <f t="shared" si="167"/>
        <v>186.8602325581397</v>
      </c>
      <c r="AP243" s="134">
        <f t="shared" si="168"/>
        <v>182.94125581395349</v>
      </c>
      <c r="AQ243" s="134">
        <f t="shared" si="169"/>
        <v>89.867023255814004</v>
      </c>
      <c r="AR243" s="134">
        <f t="shared" si="170"/>
        <v>0</v>
      </c>
      <c r="AS243" s="134">
        <f t="shared" si="171"/>
        <v>0</v>
      </c>
      <c r="AT243" s="134">
        <f t="shared" si="172"/>
        <v>0</v>
      </c>
      <c r="AU243" s="134">
        <f t="shared" si="173"/>
        <v>0</v>
      </c>
      <c r="AV243" s="134">
        <f t="shared" si="174"/>
        <v>297.90199999999987</v>
      </c>
      <c r="AW243" s="134">
        <f t="shared" si="175"/>
        <v>1124.4865116279066</v>
      </c>
      <c r="AX243" s="134">
        <f t="shared" si="176"/>
        <v>2336.5480465116284</v>
      </c>
      <c r="AY243" s="134">
        <f t="shared" si="177"/>
        <v>0</v>
      </c>
      <c r="AZ243" s="134">
        <f t="shared" si="178"/>
        <v>31.167674418604651</v>
      </c>
      <c r="BA243" s="134">
        <f t="shared" si="179"/>
        <v>18.094511627906979</v>
      </c>
      <c r="BB243" s="2"/>
      <c r="BC243" s="134">
        <f t="shared" si="180"/>
        <v>27.939267686884058</v>
      </c>
      <c r="BD243" s="134">
        <f t="shared" si="181"/>
        <v>0</v>
      </c>
      <c r="BE243" s="134">
        <f t="shared" si="182"/>
        <v>0</v>
      </c>
      <c r="BF243" s="134">
        <f t="shared" si="183"/>
        <v>16.045829661084852</v>
      </c>
      <c r="BG243" s="134">
        <f t="shared" si="184"/>
        <v>0</v>
      </c>
      <c r="BH243" s="134">
        <f t="shared" si="185"/>
        <v>21.523533548771908</v>
      </c>
      <c r="BI243" s="134">
        <f t="shared" si="186"/>
        <v>0</v>
      </c>
      <c r="BJ243" s="134">
        <f t="shared" si="187"/>
        <v>11.175164027098967</v>
      </c>
      <c r="BK243" s="134">
        <f t="shared" si="188"/>
        <v>0</v>
      </c>
      <c r="BL243" s="134">
        <f t="shared" si="189"/>
        <v>8.8482404365747058</v>
      </c>
      <c r="BM243" s="134">
        <f t="shared" si="190"/>
        <v>0</v>
      </c>
      <c r="BN243" s="134">
        <f t="shared" si="191"/>
        <v>35.765430120449778</v>
      </c>
      <c r="BO243" s="134">
        <f t="shared" si="192"/>
        <v>35.01532996821836</v>
      </c>
      <c r="BP243" s="134">
        <f t="shared" si="193"/>
        <v>17.200731778970713</v>
      </c>
      <c r="BQ243" s="134">
        <f t="shared" si="194"/>
        <v>0</v>
      </c>
      <c r="BR243" s="134">
        <f t="shared" si="195"/>
        <v>0</v>
      </c>
      <c r="BS243" s="134">
        <f t="shared" si="196"/>
        <v>0</v>
      </c>
      <c r="BT243" s="134">
        <f t="shared" si="197"/>
        <v>0</v>
      </c>
      <c r="BU243" s="134">
        <f t="shared" si="198"/>
        <v>57.019051180015822</v>
      </c>
      <c r="BV243" s="134">
        <f t="shared" si="199"/>
        <v>215.22901476911565</v>
      </c>
      <c r="BW243" s="134">
        <f t="shared" si="200"/>
        <v>447.22006783644485</v>
      </c>
      <c r="BX243" s="134">
        <f t="shared" si="201"/>
        <v>0</v>
      </c>
      <c r="BY243" s="134">
        <f t="shared" si="202"/>
        <v>5.9655565348218182</v>
      </c>
      <c r="BZ243" s="134">
        <f t="shared" si="203"/>
        <v>3.4633264784694959</v>
      </c>
    </row>
    <row r="244" spans="1:78" x14ac:dyDescent="0.25">
      <c r="A244" s="18" t="s">
        <v>497</v>
      </c>
      <c r="B244" s="21" t="s">
        <v>498</v>
      </c>
      <c r="C244" s="22">
        <f t="shared" si="153"/>
        <v>118.27263157894737</v>
      </c>
      <c r="D244" s="159">
        <f t="shared" si="154"/>
        <v>776.94</v>
      </c>
      <c r="E244" s="162">
        <v>30347.999999999993</v>
      </c>
      <c r="F244" s="162">
        <v>0</v>
      </c>
      <c r="G244" s="162">
        <v>0</v>
      </c>
      <c r="H244" s="162">
        <v>16945.349999999995</v>
      </c>
      <c r="I244" s="162">
        <v>0</v>
      </c>
      <c r="J244" s="162">
        <v>3457.8099999999995</v>
      </c>
      <c r="K244" s="162">
        <v>0</v>
      </c>
      <c r="L244" s="162">
        <v>11720.96</v>
      </c>
      <c r="M244" s="162">
        <v>332.86</v>
      </c>
      <c r="N244" s="162">
        <v>9131.4600000000009</v>
      </c>
      <c r="O244" s="162">
        <v>0</v>
      </c>
      <c r="P244" s="162">
        <v>6138.33</v>
      </c>
      <c r="Q244" s="162">
        <v>4828.6899999999987</v>
      </c>
      <c r="R244" s="162">
        <v>11732.769999999999</v>
      </c>
      <c r="S244" s="162">
        <v>0</v>
      </c>
      <c r="T244" s="162">
        <v>3651.8000000000006</v>
      </c>
      <c r="U244" s="162">
        <v>0</v>
      </c>
      <c r="V244" s="162">
        <v>0</v>
      </c>
      <c r="W244" s="162">
        <v>4969.71</v>
      </c>
      <c r="X244" s="162">
        <v>160342.67000000001</v>
      </c>
      <c r="Y244" s="162">
        <v>369024.63</v>
      </c>
      <c r="Z244" s="162">
        <v>0</v>
      </c>
      <c r="AA244" s="162">
        <v>1930</v>
      </c>
      <c r="AB244" s="162">
        <v>3684.7200000000003</v>
      </c>
      <c r="AC244" s="162">
        <f t="shared" si="155"/>
        <v>638239.76</v>
      </c>
      <c r="AD244" s="200">
        <f t="shared" si="156"/>
        <v>256.59359730862673</v>
      </c>
      <c r="AE244" s="134">
        <f t="shared" si="157"/>
        <v>0</v>
      </c>
      <c r="AF244" s="134">
        <f t="shared" si="158"/>
        <v>0</v>
      </c>
      <c r="AG244" s="134">
        <f t="shared" si="159"/>
        <v>143.27363629081779</v>
      </c>
      <c r="AH244" s="134">
        <f t="shared" si="160"/>
        <v>0</v>
      </c>
      <c r="AI244" s="134">
        <f t="shared" si="161"/>
        <v>29.235926806041345</v>
      </c>
      <c r="AJ244" s="134">
        <f t="shared" si="162"/>
        <v>0</v>
      </c>
      <c r="AK244" s="134">
        <f t="shared" si="163"/>
        <v>99.101202395891733</v>
      </c>
      <c r="AL244" s="134">
        <f t="shared" si="164"/>
        <v>2.8143450902909426</v>
      </c>
      <c r="AM244" s="134">
        <f t="shared" si="165"/>
        <v>77.206872613675813</v>
      </c>
      <c r="AN244" s="134">
        <f t="shared" si="166"/>
        <v>0</v>
      </c>
      <c r="AO244" s="134">
        <f t="shared" si="167"/>
        <v>51.899834459188853</v>
      </c>
      <c r="AP244" s="134">
        <f t="shared" si="168"/>
        <v>40.826774001192597</v>
      </c>
      <c r="AQ244" s="134">
        <f t="shared" si="169"/>
        <v>99.201056435176525</v>
      </c>
      <c r="AR244" s="134">
        <f t="shared" si="170"/>
        <v>0</v>
      </c>
      <c r="AS244" s="134">
        <f t="shared" si="171"/>
        <v>30.876120292989441</v>
      </c>
      <c r="AT244" s="134">
        <f t="shared" si="172"/>
        <v>0</v>
      </c>
      <c r="AU244" s="134">
        <f t="shared" si="173"/>
        <v>0</v>
      </c>
      <c r="AV244" s="134">
        <f t="shared" si="174"/>
        <v>42.019103943609323</v>
      </c>
      <c r="AW244" s="134">
        <f t="shared" si="175"/>
        <v>1355.7039177991974</v>
      </c>
      <c r="AX244" s="134">
        <f t="shared" si="176"/>
        <v>3120.1185352308225</v>
      </c>
      <c r="AY244" s="134">
        <f t="shared" si="177"/>
        <v>0</v>
      </c>
      <c r="AZ244" s="134">
        <f t="shared" si="178"/>
        <v>16.3182299593268</v>
      </c>
      <c r="BA244" s="134">
        <f t="shared" si="179"/>
        <v>31.154460256855259</v>
      </c>
      <c r="BB244" s="2"/>
      <c r="BC244" s="134">
        <f t="shared" si="180"/>
        <v>39.060931346049877</v>
      </c>
      <c r="BD244" s="134">
        <f t="shared" si="181"/>
        <v>0</v>
      </c>
      <c r="BE244" s="134">
        <f t="shared" si="182"/>
        <v>0</v>
      </c>
      <c r="BF244" s="134">
        <f t="shared" si="183"/>
        <v>21.810371457255378</v>
      </c>
      <c r="BG244" s="134">
        <f t="shared" si="184"/>
        <v>0</v>
      </c>
      <c r="BH244" s="134">
        <f t="shared" si="185"/>
        <v>4.4505495919890841</v>
      </c>
      <c r="BI244" s="134">
        <f t="shared" si="186"/>
        <v>0</v>
      </c>
      <c r="BJ244" s="134">
        <f t="shared" si="187"/>
        <v>15.086055551265218</v>
      </c>
      <c r="BK244" s="134">
        <f t="shared" si="188"/>
        <v>0.42842433135119828</v>
      </c>
      <c r="BL244" s="134">
        <f t="shared" si="189"/>
        <v>11.753108348134992</v>
      </c>
      <c r="BM244" s="134">
        <f t="shared" si="190"/>
        <v>0</v>
      </c>
      <c r="BN244" s="134">
        <f t="shared" si="191"/>
        <v>7.9006486987412146</v>
      </c>
      <c r="BO244" s="134">
        <f t="shared" si="192"/>
        <v>6.215010168095346</v>
      </c>
      <c r="BP244" s="134">
        <f t="shared" si="193"/>
        <v>15.101256210260765</v>
      </c>
      <c r="BQ244" s="134">
        <f t="shared" si="194"/>
        <v>0</v>
      </c>
      <c r="BR244" s="134">
        <f t="shared" si="195"/>
        <v>4.7002342523232175</v>
      </c>
      <c r="BS244" s="134">
        <f t="shared" si="196"/>
        <v>0</v>
      </c>
      <c r="BT244" s="134">
        <f t="shared" si="197"/>
        <v>0</v>
      </c>
      <c r="BU244" s="134">
        <f t="shared" si="198"/>
        <v>6.3965171055679972</v>
      </c>
      <c r="BV244" s="134">
        <f t="shared" si="199"/>
        <v>206.37715911138571</v>
      </c>
      <c r="BW244" s="134">
        <f t="shared" si="200"/>
        <v>474.97185110819368</v>
      </c>
      <c r="BX244" s="134">
        <f t="shared" si="201"/>
        <v>0</v>
      </c>
      <c r="BY244" s="134">
        <f t="shared" si="202"/>
        <v>2.4841043066388653</v>
      </c>
      <c r="BZ244" s="134">
        <f t="shared" si="203"/>
        <v>4.7426056066105486</v>
      </c>
    </row>
    <row r="245" spans="1:78" x14ac:dyDescent="0.25">
      <c r="A245" s="18" t="s">
        <v>499</v>
      </c>
      <c r="B245" s="21" t="s">
        <v>500</v>
      </c>
      <c r="C245" s="22">
        <f t="shared" si="153"/>
        <v>77</v>
      </c>
      <c r="D245" s="159">
        <f t="shared" si="154"/>
        <v>395.22</v>
      </c>
      <c r="E245" s="162">
        <v>33586.100000000006</v>
      </c>
      <c r="F245" s="162">
        <v>0</v>
      </c>
      <c r="G245" s="162">
        <v>0</v>
      </c>
      <c r="H245" s="162">
        <v>0</v>
      </c>
      <c r="I245" s="162">
        <v>13.76</v>
      </c>
      <c r="J245" s="162">
        <v>0</v>
      </c>
      <c r="K245" s="162">
        <v>0</v>
      </c>
      <c r="L245" s="162">
        <v>10819.609999999999</v>
      </c>
      <c r="M245" s="162">
        <v>12006.290000000003</v>
      </c>
      <c r="N245" s="162">
        <v>5813.12</v>
      </c>
      <c r="O245" s="162">
        <v>0</v>
      </c>
      <c r="P245" s="162">
        <v>10703.769999999995</v>
      </c>
      <c r="Q245" s="162">
        <v>28405.500000000004</v>
      </c>
      <c r="R245" s="162">
        <v>7170.9499999999989</v>
      </c>
      <c r="S245" s="162">
        <v>0</v>
      </c>
      <c r="T245" s="162">
        <v>2460.6000000000004</v>
      </c>
      <c r="U245" s="162">
        <v>0</v>
      </c>
      <c r="V245" s="162">
        <v>0</v>
      </c>
      <c r="W245" s="162">
        <v>18518.400000000001</v>
      </c>
      <c r="X245" s="162">
        <v>77006.75999999998</v>
      </c>
      <c r="Y245" s="162">
        <v>244610.75000000006</v>
      </c>
      <c r="Z245" s="162">
        <v>0</v>
      </c>
      <c r="AA245" s="162">
        <v>2054.4</v>
      </c>
      <c r="AB245" s="162">
        <v>679.95</v>
      </c>
      <c r="AC245" s="162">
        <f t="shared" si="155"/>
        <v>453849.96000000008</v>
      </c>
      <c r="AD245" s="200">
        <f t="shared" si="156"/>
        <v>436.18311688311695</v>
      </c>
      <c r="AE245" s="134">
        <f t="shared" si="157"/>
        <v>0</v>
      </c>
      <c r="AF245" s="134">
        <f t="shared" si="158"/>
        <v>0</v>
      </c>
      <c r="AG245" s="134">
        <f t="shared" si="159"/>
        <v>0</v>
      </c>
      <c r="AH245" s="134">
        <f t="shared" si="160"/>
        <v>0.17870129870129869</v>
      </c>
      <c r="AI245" s="134">
        <f t="shared" si="161"/>
        <v>0</v>
      </c>
      <c r="AJ245" s="134">
        <f t="shared" si="162"/>
        <v>0</v>
      </c>
      <c r="AK245" s="134">
        <f t="shared" si="163"/>
        <v>140.51441558441556</v>
      </c>
      <c r="AL245" s="134">
        <f t="shared" si="164"/>
        <v>155.9258441558442</v>
      </c>
      <c r="AM245" s="134">
        <f t="shared" si="165"/>
        <v>75.495064935064931</v>
      </c>
      <c r="AN245" s="134">
        <f t="shared" si="166"/>
        <v>0</v>
      </c>
      <c r="AO245" s="134">
        <f t="shared" si="167"/>
        <v>139.00999999999993</v>
      </c>
      <c r="AP245" s="134">
        <f t="shared" si="168"/>
        <v>368.90259740259745</v>
      </c>
      <c r="AQ245" s="134">
        <f t="shared" si="169"/>
        <v>93.129220779220759</v>
      </c>
      <c r="AR245" s="134">
        <f t="shared" si="170"/>
        <v>0</v>
      </c>
      <c r="AS245" s="134">
        <f t="shared" si="171"/>
        <v>31.955844155844161</v>
      </c>
      <c r="AT245" s="134">
        <f t="shared" si="172"/>
        <v>0</v>
      </c>
      <c r="AU245" s="134">
        <f t="shared" si="173"/>
        <v>0</v>
      </c>
      <c r="AV245" s="134">
        <f t="shared" si="174"/>
        <v>240.49870129870132</v>
      </c>
      <c r="AW245" s="134">
        <f t="shared" si="175"/>
        <v>1000.0877922077919</v>
      </c>
      <c r="AX245" s="134">
        <f t="shared" si="176"/>
        <v>3176.7629870129877</v>
      </c>
      <c r="AY245" s="134">
        <f t="shared" si="177"/>
        <v>0</v>
      </c>
      <c r="AZ245" s="134">
        <f t="shared" si="178"/>
        <v>26.680519480519482</v>
      </c>
      <c r="BA245" s="134">
        <f t="shared" si="179"/>
        <v>8.8305194805194809</v>
      </c>
      <c r="BB245" s="2"/>
      <c r="BC245" s="134">
        <f t="shared" si="180"/>
        <v>84.980770203937055</v>
      </c>
      <c r="BD245" s="134">
        <f t="shared" si="181"/>
        <v>0</v>
      </c>
      <c r="BE245" s="134">
        <f t="shared" si="182"/>
        <v>0</v>
      </c>
      <c r="BF245" s="134">
        <f t="shared" si="183"/>
        <v>0</v>
      </c>
      <c r="BG245" s="134">
        <f t="shared" si="184"/>
        <v>3.4816051819239913E-2</v>
      </c>
      <c r="BH245" s="134">
        <f t="shared" si="185"/>
        <v>0</v>
      </c>
      <c r="BI245" s="134">
        <f t="shared" si="186"/>
        <v>0</v>
      </c>
      <c r="BJ245" s="134">
        <f t="shared" si="187"/>
        <v>27.376170234299877</v>
      </c>
      <c r="BK245" s="134">
        <f t="shared" si="188"/>
        <v>30.378751075350444</v>
      </c>
      <c r="BL245" s="134">
        <f t="shared" si="189"/>
        <v>14.708567380193308</v>
      </c>
      <c r="BM245" s="134">
        <f t="shared" si="190"/>
        <v>0</v>
      </c>
      <c r="BN245" s="134">
        <f t="shared" si="191"/>
        <v>27.08306765851929</v>
      </c>
      <c r="BO245" s="134">
        <f t="shared" si="192"/>
        <v>71.872627903446187</v>
      </c>
      <c r="BP245" s="134">
        <f t="shared" si="193"/>
        <v>18.144198168108897</v>
      </c>
      <c r="BQ245" s="134">
        <f t="shared" si="194"/>
        <v>0</v>
      </c>
      <c r="BR245" s="134">
        <f t="shared" si="195"/>
        <v>6.2258994990132086</v>
      </c>
      <c r="BS245" s="134">
        <f t="shared" si="196"/>
        <v>0</v>
      </c>
      <c r="BT245" s="134">
        <f t="shared" si="197"/>
        <v>0</v>
      </c>
      <c r="BU245" s="134">
        <f t="shared" si="198"/>
        <v>46.855928343707305</v>
      </c>
      <c r="BV245" s="134">
        <f t="shared" si="199"/>
        <v>194.84530135114613</v>
      </c>
      <c r="BW245" s="134">
        <f t="shared" si="200"/>
        <v>618.92300490865853</v>
      </c>
      <c r="BX245" s="134">
        <f t="shared" si="201"/>
        <v>0</v>
      </c>
      <c r="BY245" s="134">
        <f t="shared" si="202"/>
        <v>5.1981175041748902</v>
      </c>
      <c r="BZ245" s="134">
        <f t="shared" si="203"/>
        <v>1.7204341885532108</v>
      </c>
    </row>
    <row r="246" spans="1:78" x14ac:dyDescent="0.25">
      <c r="A246" s="18" t="s">
        <v>501</v>
      </c>
      <c r="B246" s="21" t="s">
        <v>502</v>
      </c>
      <c r="C246" s="22">
        <f t="shared" si="153"/>
        <v>161.79052631578946</v>
      </c>
      <c r="D246" s="159">
        <f t="shared" si="154"/>
        <v>928</v>
      </c>
      <c r="E246" s="162">
        <v>30011.23000000001</v>
      </c>
      <c r="F246" s="162">
        <v>8883.34</v>
      </c>
      <c r="G246" s="162">
        <v>0</v>
      </c>
      <c r="H246" s="162">
        <v>0</v>
      </c>
      <c r="I246" s="162">
        <v>0</v>
      </c>
      <c r="J246" s="162">
        <v>0</v>
      </c>
      <c r="K246" s="162">
        <v>0</v>
      </c>
      <c r="L246" s="162">
        <v>10276.07</v>
      </c>
      <c r="M246" s="162">
        <v>0</v>
      </c>
      <c r="N246" s="162">
        <v>8644.84</v>
      </c>
      <c r="O246" s="162">
        <v>0</v>
      </c>
      <c r="P246" s="162">
        <v>22995.700000000037</v>
      </c>
      <c r="Q246" s="162">
        <v>23919.309999999998</v>
      </c>
      <c r="R246" s="162">
        <v>25928.200000000004</v>
      </c>
      <c r="S246" s="162">
        <v>0</v>
      </c>
      <c r="T246" s="162">
        <v>4939.7300000000014</v>
      </c>
      <c r="U246" s="162">
        <v>0</v>
      </c>
      <c r="V246" s="162">
        <v>0</v>
      </c>
      <c r="W246" s="162">
        <v>12186.960000000001</v>
      </c>
      <c r="X246" s="162">
        <v>203633.12</v>
      </c>
      <c r="Y246" s="162">
        <v>573439.79</v>
      </c>
      <c r="Z246" s="162">
        <v>0</v>
      </c>
      <c r="AA246" s="162">
        <v>4194</v>
      </c>
      <c r="AB246" s="162">
        <v>2403.36</v>
      </c>
      <c r="AC246" s="162">
        <f t="shared" si="155"/>
        <v>931455.65</v>
      </c>
      <c r="AD246" s="200">
        <f t="shared" si="156"/>
        <v>185.49435917788441</v>
      </c>
      <c r="AE246" s="134">
        <f t="shared" si="157"/>
        <v>54.906428715493071</v>
      </c>
      <c r="AF246" s="134">
        <f t="shared" si="158"/>
        <v>0</v>
      </c>
      <c r="AG246" s="134">
        <f t="shared" si="159"/>
        <v>0</v>
      </c>
      <c r="AH246" s="134">
        <f t="shared" si="160"/>
        <v>0</v>
      </c>
      <c r="AI246" s="134">
        <f t="shared" si="161"/>
        <v>0</v>
      </c>
      <c r="AJ246" s="134">
        <f t="shared" si="162"/>
        <v>0</v>
      </c>
      <c r="AK246" s="134">
        <f t="shared" si="163"/>
        <v>63.51465833013448</v>
      </c>
      <c r="AL246" s="134">
        <f t="shared" si="164"/>
        <v>0</v>
      </c>
      <c r="AM246" s="134">
        <f t="shared" si="165"/>
        <v>53.432300375404196</v>
      </c>
      <c r="AN246" s="134">
        <f t="shared" si="166"/>
        <v>0</v>
      </c>
      <c r="AO246" s="134">
        <f t="shared" si="167"/>
        <v>142.13254956051057</v>
      </c>
      <c r="AP246" s="134">
        <f t="shared" si="168"/>
        <v>147.84122744809727</v>
      </c>
      <c r="AQ246" s="134">
        <f t="shared" si="169"/>
        <v>160.25783827040817</v>
      </c>
      <c r="AR246" s="134">
        <f t="shared" si="170"/>
        <v>0</v>
      </c>
      <c r="AS246" s="134">
        <f t="shared" si="171"/>
        <v>30.531639351728366</v>
      </c>
      <c r="AT246" s="134">
        <f t="shared" si="172"/>
        <v>0</v>
      </c>
      <c r="AU246" s="134">
        <f t="shared" si="173"/>
        <v>0</v>
      </c>
      <c r="AV246" s="134">
        <f t="shared" si="174"/>
        <v>75.325547654211761</v>
      </c>
      <c r="AW246" s="134">
        <f t="shared" si="175"/>
        <v>1258.6220258814192</v>
      </c>
      <c r="AX246" s="134">
        <f t="shared" si="176"/>
        <v>3544.3347831178721</v>
      </c>
      <c r="AY246" s="134">
        <f t="shared" si="177"/>
        <v>0</v>
      </c>
      <c r="AZ246" s="134">
        <f t="shared" si="178"/>
        <v>25.922407791751517</v>
      </c>
      <c r="BA246" s="134">
        <f t="shared" si="179"/>
        <v>14.854763469333317</v>
      </c>
      <c r="BB246" s="2"/>
      <c r="BC246" s="134">
        <f t="shared" si="180"/>
        <v>32.339687500000011</v>
      </c>
      <c r="BD246" s="134">
        <f t="shared" si="181"/>
        <v>9.5725646551724139</v>
      </c>
      <c r="BE246" s="134">
        <f t="shared" si="182"/>
        <v>0</v>
      </c>
      <c r="BF246" s="134">
        <f t="shared" si="183"/>
        <v>0</v>
      </c>
      <c r="BG246" s="134">
        <f t="shared" si="184"/>
        <v>0</v>
      </c>
      <c r="BH246" s="134">
        <f t="shared" si="185"/>
        <v>0</v>
      </c>
      <c r="BI246" s="134">
        <f t="shared" si="186"/>
        <v>0</v>
      </c>
      <c r="BJ246" s="134">
        <f t="shared" si="187"/>
        <v>11.073351293103448</v>
      </c>
      <c r="BK246" s="134">
        <f t="shared" si="188"/>
        <v>0</v>
      </c>
      <c r="BL246" s="134">
        <f t="shared" si="189"/>
        <v>9.3155603448275865</v>
      </c>
      <c r="BM246" s="134">
        <f t="shared" si="190"/>
        <v>0</v>
      </c>
      <c r="BN246" s="134">
        <f t="shared" si="191"/>
        <v>24.779849137931073</v>
      </c>
      <c r="BO246" s="134">
        <f t="shared" si="192"/>
        <v>25.775118534482758</v>
      </c>
      <c r="BP246" s="134">
        <f t="shared" si="193"/>
        <v>27.939870689655177</v>
      </c>
      <c r="BQ246" s="134">
        <f t="shared" si="194"/>
        <v>0</v>
      </c>
      <c r="BR246" s="134">
        <f t="shared" si="195"/>
        <v>5.3229849137931051</v>
      </c>
      <c r="BS246" s="134">
        <f t="shared" si="196"/>
        <v>0</v>
      </c>
      <c r="BT246" s="134">
        <f t="shared" si="197"/>
        <v>0</v>
      </c>
      <c r="BU246" s="134">
        <f t="shared" si="198"/>
        <v>13.1325</v>
      </c>
      <c r="BV246" s="134">
        <f t="shared" si="199"/>
        <v>219.43224137931034</v>
      </c>
      <c r="BW246" s="134">
        <f t="shared" si="200"/>
        <v>617.93080818965518</v>
      </c>
      <c r="BX246" s="134">
        <f t="shared" si="201"/>
        <v>0</v>
      </c>
      <c r="BY246" s="134">
        <f t="shared" si="202"/>
        <v>4.5193965517241379</v>
      </c>
      <c r="BZ246" s="134">
        <f t="shared" si="203"/>
        <v>2.5898275862068969</v>
      </c>
    </row>
    <row r="247" spans="1:78" x14ac:dyDescent="0.25">
      <c r="A247" s="18" t="s">
        <v>503</v>
      </c>
      <c r="B247" s="21" t="s">
        <v>504</v>
      </c>
      <c r="C247" s="22">
        <f t="shared" si="153"/>
        <v>412</v>
      </c>
      <c r="D247" s="159">
        <f t="shared" si="154"/>
        <v>2105.59</v>
      </c>
      <c r="E247" s="162">
        <v>96786.92</v>
      </c>
      <c r="F247" s="162">
        <v>36355.820000000007</v>
      </c>
      <c r="G247" s="162">
        <v>0</v>
      </c>
      <c r="H247" s="162">
        <v>18264.910000000003</v>
      </c>
      <c r="I247" s="162">
        <v>929.35</v>
      </c>
      <c r="J247" s="162">
        <v>27197.559999999998</v>
      </c>
      <c r="K247" s="162">
        <v>0</v>
      </c>
      <c r="L247" s="162">
        <v>33402.439999999995</v>
      </c>
      <c r="M247" s="162">
        <v>19145.639999999996</v>
      </c>
      <c r="N247" s="162">
        <v>24180.500000000004</v>
      </c>
      <c r="O247" s="162">
        <v>0</v>
      </c>
      <c r="P247" s="162">
        <v>32312.550000000025</v>
      </c>
      <c r="Q247" s="162">
        <v>22490.449999999997</v>
      </c>
      <c r="R247" s="162">
        <v>91460.98000000001</v>
      </c>
      <c r="S247" s="162">
        <v>0</v>
      </c>
      <c r="T247" s="162">
        <v>17157.52</v>
      </c>
      <c r="U247" s="162">
        <v>0</v>
      </c>
      <c r="V247" s="162">
        <v>0</v>
      </c>
      <c r="W247" s="162">
        <v>39162.25</v>
      </c>
      <c r="X247" s="162">
        <v>661410.70999999973</v>
      </c>
      <c r="Y247" s="162">
        <v>898640.05000000028</v>
      </c>
      <c r="Z247" s="162">
        <v>0</v>
      </c>
      <c r="AA247" s="162">
        <v>15522.4</v>
      </c>
      <c r="AB247" s="162">
        <v>6032.0100000000011</v>
      </c>
      <c r="AC247" s="162">
        <f t="shared" si="155"/>
        <v>2040452.0599999998</v>
      </c>
      <c r="AD247" s="200">
        <f t="shared" si="156"/>
        <v>234.91970873786408</v>
      </c>
      <c r="AE247" s="134">
        <f t="shared" si="157"/>
        <v>88.242281553398072</v>
      </c>
      <c r="AF247" s="134">
        <f t="shared" si="158"/>
        <v>0</v>
      </c>
      <c r="AG247" s="134">
        <f t="shared" si="159"/>
        <v>44.332305825242727</v>
      </c>
      <c r="AH247" s="134">
        <f t="shared" si="160"/>
        <v>2.2557038834951455</v>
      </c>
      <c r="AI247" s="134">
        <f t="shared" si="161"/>
        <v>66.013495145631069</v>
      </c>
      <c r="AJ247" s="134">
        <f t="shared" si="162"/>
        <v>0</v>
      </c>
      <c r="AK247" s="134">
        <f t="shared" si="163"/>
        <v>81.073883495145623</v>
      </c>
      <c r="AL247" s="134">
        <f t="shared" si="164"/>
        <v>46.469999999999992</v>
      </c>
      <c r="AM247" s="134">
        <f t="shared" si="165"/>
        <v>58.690533980582536</v>
      </c>
      <c r="AN247" s="134">
        <f t="shared" si="166"/>
        <v>0</v>
      </c>
      <c r="AO247" s="134">
        <f t="shared" si="167"/>
        <v>78.428519417475783</v>
      </c>
      <c r="AP247" s="134">
        <f t="shared" si="168"/>
        <v>54.588470873786399</v>
      </c>
      <c r="AQ247" s="134">
        <f t="shared" si="169"/>
        <v>221.99266990291264</v>
      </c>
      <c r="AR247" s="134">
        <f t="shared" si="170"/>
        <v>0</v>
      </c>
      <c r="AS247" s="134">
        <f t="shared" si="171"/>
        <v>41.644466019417479</v>
      </c>
      <c r="AT247" s="134">
        <f t="shared" si="172"/>
        <v>0</v>
      </c>
      <c r="AU247" s="134">
        <f t="shared" si="173"/>
        <v>0</v>
      </c>
      <c r="AV247" s="134">
        <f t="shared" si="174"/>
        <v>95.054004854368927</v>
      </c>
      <c r="AW247" s="134">
        <f t="shared" si="175"/>
        <v>1605.3658009708731</v>
      </c>
      <c r="AX247" s="134">
        <f t="shared" si="176"/>
        <v>2181.1651699029135</v>
      </c>
      <c r="AY247" s="134">
        <f t="shared" si="177"/>
        <v>0</v>
      </c>
      <c r="AZ247" s="134">
        <f t="shared" si="178"/>
        <v>37.675728155339804</v>
      </c>
      <c r="BA247" s="134">
        <f t="shared" si="179"/>
        <v>14.640800970873789</v>
      </c>
      <c r="BB247" s="2"/>
      <c r="BC247" s="134">
        <f t="shared" si="180"/>
        <v>45.966650677482313</v>
      </c>
      <c r="BD247" s="134">
        <f t="shared" si="181"/>
        <v>17.266333901661771</v>
      </c>
      <c r="BE247" s="134">
        <f t="shared" si="182"/>
        <v>0</v>
      </c>
      <c r="BF247" s="134">
        <f t="shared" si="183"/>
        <v>8.6744855361205175</v>
      </c>
      <c r="BG247" s="134">
        <f t="shared" si="184"/>
        <v>0.44137272688415119</v>
      </c>
      <c r="BH247" s="134">
        <f t="shared" si="185"/>
        <v>12.916835661263587</v>
      </c>
      <c r="BI247" s="134">
        <f t="shared" si="186"/>
        <v>0</v>
      </c>
      <c r="BJ247" s="134">
        <f t="shared" si="187"/>
        <v>15.863696161170974</v>
      </c>
      <c r="BK247" s="134">
        <f t="shared" si="188"/>
        <v>9.0927673478692412</v>
      </c>
      <c r="BL247" s="134">
        <f t="shared" si="189"/>
        <v>11.48395461604586</v>
      </c>
      <c r="BM247" s="134">
        <f t="shared" si="190"/>
        <v>0</v>
      </c>
      <c r="BN247" s="134">
        <f t="shared" si="191"/>
        <v>15.34607877127077</v>
      </c>
      <c r="BO247" s="134">
        <f t="shared" si="192"/>
        <v>10.681305477324644</v>
      </c>
      <c r="BP247" s="134">
        <f t="shared" si="193"/>
        <v>43.43722187130448</v>
      </c>
      <c r="BQ247" s="134">
        <f t="shared" si="194"/>
        <v>0</v>
      </c>
      <c r="BR247" s="134">
        <f t="shared" si="195"/>
        <v>8.1485569365356021</v>
      </c>
      <c r="BS247" s="134">
        <f t="shared" si="196"/>
        <v>0</v>
      </c>
      <c r="BT247" s="134">
        <f t="shared" si="197"/>
        <v>0</v>
      </c>
      <c r="BU247" s="134">
        <f t="shared" si="198"/>
        <v>18.599181227114489</v>
      </c>
      <c r="BV247" s="134">
        <f t="shared" si="199"/>
        <v>314.12131991508301</v>
      </c>
      <c r="BW247" s="134">
        <f t="shared" si="200"/>
        <v>426.7877649494917</v>
      </c>
      <c r="BX247" s="134">
        <f t="shared" si="201"/>
        <v>0</v>
      </c>
      <c r="BY247" s="134">
        <f t="shared" si="202"/>
        <v>7.3719954976989817</v>
      </c>
      <c r="BZ247" s="134">
        <f t="shared" si="203"/>
        <v>2.8647599960106196</v>
      </c>
    </row>
    <row r="248" spans="1:78" x14ac:dyDescent="0.25">
      <c r="A248" s="18" t="s">
        <v>505</v>
      </c>
      <c r="B248" s="21" t="s">
        <v>506</v>
      </c>
      <c r="C248" s="22">
        <f t="shared" si="153"/>
        <v>401</v>
      </c>
      <c r="D248" s="159">
        <f t="shared" si="154"/>
        <v>1955.3</v>
      </c>
      <c r="E248" s="162">
        <v>64713.909999999996</v>
      </c>
      <c r="F248" s="162">
        <v>0</v>
      </c>
      <c r="G248" s="162">
        <v>0</v>
      </c>
      <c r="H248" s="162">
        <v>38100.57</v>
      </c>
      <c r="I248" s="162">
        <v>0</v>
      </c>
      <c r="J248" s="162">
        <v>31435.340000000011</v>
      </c>
      <c r="K248" s="162">
        <v>0</v>
      </c>
      <c r="L248" s="162">
        <v>21823.579999999998</v>
      </c>
      <c r="M248" s="162">
        <v>0</v>
      </c>
      <c r="N248" s="162">
        <v>26100.179999999993</v>
      </c>
      <c r="O248" s="162">
        <v>0</v>
      </c>
      <c r="P248" s="162">
        <v>30338.589999999993</v>
      </c>
      <c r="Q248" s="162">
        <v>13914.189999999997</v>
      </c>
      <c r="R248" s="162">
        <v>104630.76999999997</v>
      </c>
      <c r="S248" s="162">
        <v>0</v>
      </c>
      <c r="T248" s="162">
        <v>7367.3499999999995</v>
      </c>
      <c r="U248" s="162">
        <v>0</v>
      </c>
      <c r="V248" s="162">
        <v>0</v>
      </c>
      <c r="W248" s="162">
        <v>79549.349999999991</v>
      </c>
      <c r="X248" s="162">
        <v>462291.17</v>
      </c>
      <c r="Y248" s="162">
        <v>998491.83999999985</v>
      </c>
      <c r="Z248" s="162">
        <v>15621.759999999993</v>
      </c>
      <c r="AA248" s="162">
        <v>6294</v>
      </c>
      <c r="AB248" s="162">
        <v>7782.7199999999984</v>
      </c>
      <c r="AC248" s="162">
        <f t="shared" si="155"/>
        <v>1908455.3199999998</v>
      </c>
      <c r="AD248" s="200">
        <f t="shared" si="156"/>
        <v>161.38132169576059</v>
      </c>
      <c r="AE248" s="134">
        <f t="shared" si="157"/>
        <v>0</v>
      </c>
      <c r="AF248" s="134">
        <f t="shared" si="158"/>
        <v>0</v>
      </c>
      <c r="AG248" s="134">
        <f t="shared" si="159"/>
        <v>95.013890274314207</v>
      </c>
      <c r="AH248" s="134">
        <f t="shared" si="160"/>
        <v>0</v>
      </c>
      <c r="AI248" s="134">
        <f t="shared" si="161"/>
        <v>78.392369077306768</v>
      </c>
      <c r="AJ248" s="134">
        <f t="shared" si="162"/>
        <v>0</v>
      </c>
      <c r="AK248" s="134">
        <f t="shared" si="163"/>
        <v>54.422892768079798</v>
      </c>
      <c r="AL248" s="134">
        <f t="shared" si="164"/>
        <v>0</v>
      </c>
      <c r="AM248" s="134">
        <f t="shared" si="165"/>
        <v>65.087730673316685</v>
      </c>
      <c r="AN248" s="134">
        <f t="shared" si="166"/>
        <v>0</v>
      </c>
      <c r="AO248" s="134">
        <f t="shared" si="167"/>
        <v>75.657331670822927</v>
      </c>
      <c r="AP248" s="134">
        <f t="shared" si="168"/>
        <v>34.698728179551111</v>
      </c>
      <c r="AQ248" s="134">
        <f t="shared" si="169"/>
        <v>260.92461346633411</v>
      </c>
      <c r="AR248" s="134">
        <f t="shared" si="170"/>
        <v>0</v>
      </c>
      <c r="AS248" s="134">
        <f t="shared" si="171"/>
        <v>18.372443890274312</v>
      </c>
      <c r="AT248" s="134">
        <f t="shared" si="172"/>
        <v>0</v>
      </c>
      <c r="AU248" s="134">
        <f t="shared" si="173"/>
        <v>0</v>
      </c>
      <c r="AV248" s="134">
        <f t="shared" si="174"/>
        <v>198.37743142144637</v>
      </c>
      <c r="AW248" s="134">
        <f t="shared" si="175"/>
        <v>1152.8458104738154</v>
      </c>
      <c r="AX248" s="134">
        <f t="shared" si="176"/>
        <v>2490.0045885286781</v>
      </c>
      <c r="AY248" s="134">
        <f t="shared" si="177"/>
        <v>38.957007481296742</v>
      </c>
      <c r="AZ248" s="134">
        <f t="shared" si="178"/>
        <v>15.695760598503741</v>
      </c>
      <c r="BA248" s="134">
        <f t="shared" si="179"/>
        <v>19.408279301745633</v>
      </c>
      <c r="BB248" s="2"/>
      <c r="BC248" s="134">
        <f t="shared" si="180"/>
        <v>33.096665473328898</v>
      </c>
      <c r="BD248" s="134">
        <f t="shared" si="181"/>
        <v>0</v>
      </c>
      <c r="BE248" s="134">
        <f t="shared" si="182"/>
        <v>0</v>
      </c>
      <c r="BF248" s="134">
        <f t="shared" si="183"/>
        <v>19.485792461514858</v>
      </c>
      <c r="BG248" s="134">
        <f t="shared" si="184"/>
        <v>0</v>
      </c>
      <c r="BH248" s="134">
        <f t="shared" si="185"/>
        <v>16.076990743108482</v>
      </c>
      <c r="BI248" s="134">
        <f t="shared" si="186"/>
        <v>0</v>
      </c>
      <c r="BJ248" s="134">
        <f t="shared" si="187"/>
        <v>11.161243798905538</v>
      </c>
      <c r="BK248" s="134">
        <f t="shared" si="188"/>
        <v>0</v>
      </c>
      <c r="BL248" s="134">
        <f t="shared" si="189"/>
        <v>13.348427351301588</v>
      </c>
      <c r="BM248" s="134">
        <f t="shared" si="190"/>
        <v>0</v>
      </c>
      <c r="BN248" s="134">
        <f t="shared" si="191"/>
        <v>15.516079374009101</v>
      </c>
      <c r="BO248" s="134">
        <f t="shared" si="192"/>
        <v>7.1161407456656249</v>
      </c>
      <c r="BP248" s="134">
        <f t="shared" si="193"/>
        <v>53.511363985066218</v>
      </c>
      <c r="BQ248" s="134">
        <f t="shared" si="194"/>
        <v>0</v>
      </c>
      <c r="BR248" s="134">
        <f t="shared" si="195"/>
        <v>3.7678872807241852</v>
      </c>
      <c r="BS248" s="134">
        <f t="shared" si="196"/>
        <v>0</v>
      </c>
      <c r="BT248" s="134">
        <f t="shared" si="197"/>
        <v>0</v>
      </c>
      <c r="BU248" s="134">
        <f t="shared" si="198"/>
        <v>40.683961540428577</v>
      </c>
      <c r="BV248" s="134">
        <f t="shared" si="199"/>
        <v>236.42979082493736</v>
      </c>
      <c r="BW248" s="134">
        <f t="shared" si="200"/>
        <v>510.659152048279</v>
      </c>
      <c r="BX248" s="134">
        <f t="shared" si="201"/>
        <v>7.9894440750779898</v>
      </c>
      <c r="BY248" s="134">
        <f t="shared" si="202"/>
        <v>3.2189433846468574</v>
      </c>
      <c r="BZ248" s="134">
        <f t="shared" si="203"/>
        <v>3.9803201554748626</v>
      </c>
    </row>
    <row r="249" spans="1:78" x14ac:dyDescent="0.25">
      <c r="A249" s="18" t="s">
        <v>507</v>
      </c>
      <c r="B249" s="21" t="s">
        <v>508</v>
      </c>
      <c r="C249" s="22">
        <f t="shared" si="153"/>
        <v>200</v>
      </c>
      <c r="D249" s="159">
        <f t="shared" si="154"/>
        <v>1175.33</v>
      </c>
      <c r="E249" s="162">
        <v>30511.440000000006</v>
      </c>
      <c r="F249" s="162">
        <v>0</v>
      </c>
      <c r="G249" s="162">
        <v>0</v>
      </c>
      <c r="H249" s="162">
        <v>0</v>
      </c>
      <c r="I249" s="162">
        <v>0</v>
      </c>
      <c r="J249" s="162">
        <v>0</v>
      </c>
      <c r="K249" s="162">
        <v>0</v>
      </c>
      <c r="L249" s="162">
        <v>13641.079999999998</v>
      </c>
      <c r="M249" s="162">
        <v>16790.510000000002</v>
      </c>
      <c r="N249" s="162">
        <v>6794.76</v>
      </c>
      <c r="O249" s="162">
        <v>0</v>
      </c>
      <c r="P249" s="162">
        <v>9708.0999999999949</v>
      </c>
      <c r="Q249" s="162">
        <v>9459.5300000000007</v>
      </c>
      <c r="R249" s="162">
        <v>21506.659999999993</v>
      </c>
      <c r="S249" s="162">
        <v>0</v>
      </c>
      <c r="T249" s="162">
        <v>7171.0199999999995</v>
      </c>
      <c r="U249" s="162">
        <v>0</v>
      </c>
      <c r="V249" s="162">
        <v>0</v>
      </c>
      <c r="W249" s="162">
        <v>7536.3900000000012</v>
      </c>
      <c r="X249" s="162">
        <v>201752.17999999991</v>
      </c>
      <c r="Y249" s="162">
        <v>513853.22999999981</v>
      </c>
      <c r="Z249" s="162">
        <v>0</v>
      </c>
      <c r="AA249" s="162">
        <v>1195.5</v>
      </c>
      <c r="AB249" s="162">
        <v>5040.5600000000004</v>
      </c>
      <c r="AC249" s="162">
        <f t="shared" si="155"/>
        <v>844960.95999999973</v>
      </c>
      <c r="AD249" s="200">
        <f t="shared" si="156"/>
        <v>152.55720000000002</v>
      </c>
      <c r="AE249" s="134">
        <f t="shared" si="157"/>
        <v>0</v>
      </c>
      <c r="AF249" s="134">
        <f t="shared" si="158"/>
        <v>0</v>
      </c>
      <c r="AG249" s="134">
        <f t="shared" si="159"/>
        <v>0</v>
      </c>
      <c r="AH249" s="134">
        <f t="shared" si="160"/>
        <v>0</v>
      </c>
      <c r="AI249" s="134">
        <f t="shared" si="161"/>
        <v>0</v>
      </c>
      <c r="AJ249" s="134">
        <f t="shared" si="162"/>
        <v>0</v>
      </c>
      <c r="AK249" s="134">
        <f t="shared" si="163"/>
        <v>68.205399999999997</v>
      </c>
      <c r="AL249" s="134">
        <f t="shared" si="164"/>
        <v>83.952550000000016</v>
      </c>
      <c r="AM249" s="134">
        <f t="shared" si="165"/>
        <v>33.973800000000004</v>
      </c>
      <c r="AN249" s="134">
        <f t="shared" si="166"/>
        <v>0</v>
      </c>
      <c r="AO249" s="134">
        <f t="shared" si="167"/>
        <v>48.540499999999973</v>
      </c>
      <c r="AP249" s="134">
        <f t="shared" si="168"/>
        <v>47.297650000000004</v>
      </c>
      <c r="AQ249" s="134">
        <f t="shared" si="169"/>
        <v>107.53329999999997</v>
      </c>
      <c r="AR249" s="134">
        <f t="shared" si="170"/>
        <v>0</v>
      </c>
      <c r="AS249" s="134">
        <f t="shared" si="171"/>
        <v>35.8551</v>
      </c>
      <c r="AT249" s="134">
        <f t="shared" si="172"/>
        <v>0</v>
      </c>
      <c r="AU249" s="134">
        <f t="shared" si="173"/>
        <v>0</v>
      </c>
      <c r="AV249" s="134">
        <f t="shared" si="174"/>
        <v>37.681950000000008</v>
      </c>
      <c r="AW249" s="134">
        <f t="shared" si="175"/>
        <v>1008.7608999999995</v>
      </c>
      <c r="AX249" s="134">
        <f t="shared" si="176"/>
        <v>2569.266149999999</v>
      </c>
      <c r="AY249" s="134">
        <f t="shared" si="177"/>
        <v>0</v>
      </c>
      <c r="AZ249" s="134">
        <f t="shared" si="178"/>
        <v>5.9775</v>
      </c>
      <c r="BA249" s="134">
        <f t="shared" si="179"/>
        <v>25.202800000000003</v>
      </c>
      <c r="BB249" s="2"/>
      <c r="BC249" s="134">
        <f t="shared" si="180"/>
        <v>25.959892115405893</v>
      </c>
      <c r="BD249" s="134">
        <f t="shared" si="181"/>
        <v>0</v>
      </c>
      <c r="BE249" s="134">
        <f t="shared" si="182"/>
        <v>0</v>
      </c>
      <c r="BF249" s="134">
        <f t="shared" si="183"/>
        <v>0</v>
      </c>
      <c r="BG249" s="134">
        <f t="shared" si="184"/>
        <v>0</v>
      </c>
      <c r="BH249" s="134">
        <f t="shared" si="185"/>
        <v>0</v>
      </c>
      <c r="BI249" s="134">
        <f t="shared" si="186"/>
        <v>0</v>
      </c>
      <c r="BJ249" s="134">
        <f t="shared" si="187"/>
        <v>11.606170181991439</v>
      </c>
      <c r="BK249" s="134">
        <f t="shared" si="188"/>
        <v>14.285783567168373</v>
      </c>
      <c r="BL249" s="134">
        <f t="shared" si="189"/>
        <v>5.7811508257255415</v>
      </c>
      <c r="BM249" s="134">
        <f t="shared" si="190"/>
        <v>0</v>
      </c>
      <c r="BN249" s="134">
        <f t="shared" si="191"/>
        <v>8.2598929662307565</v>
      </c>
      <c r="BO249" s="134">
        <f t="shared" si="192"/>
        <v>8.0484034271225973</v>
      </c>
      <c r="BP249" s="134">
        <f t="shared" si="193"/>
        <v>18.298401300060405</v>
      </c>
      <c r="BQ249" s="134">
        <f t="shared" si="194"/>
        <v>0</v>
      </c>
      <c r="BR249" s="134">
        <f t="shared" si="195"/>
        <v>6.1012821930861971</v>
      </c>
      <c r="BS249" s="134">
        <f t="shared" si="196"/>
        <v>0</v>
      </c>
      <c r="BT249" s="134">
        <f t="shared" si="197"/>
        <v>0</v>
      </c>
      <c r="BU249" s="134">
        <f t="shared" si="198"/>
        <v>6.4121480775611968</v>
      </c>
      <c r="BV249" s="134">
        <f t="shared" si="199"/>
        <v>171.6557732721873</v>
      </c>
      <c r="BW249" s="134">
        <f t="shared" si="200"/>
        <v>437.1991100371809</v>
      </c>
      <c r="BX249" s="134">
        <f t="shared" si="201"/>
        <v>0</v>
      </c>
      <c r="BY249" s="134">
        <f t="shared" si="202"/>
        <v>1.0171611377230225</v>
      </c>
      <c r="BZ249" s="134">
        <f t="shared" si="203"/>
        <v>4.2886338304986689</v>
      </c>
    </row>
    <row r="250" spans="1:78" x14ac:dyDescent="0.25">
      <c r="A250" s="18" t="s">
        <v>509</v>
      </c>
      <c r="B250" s="21" t="s">
        <v>510</v>
      </c>
      <c r="C250" s="22">
        <f t="shared" si="153"/>
        <v>286.99578947368423</v>
      </c>
      <c r="D250" s="159">
        <f t="shared" si="154"/>
        <v>1526.25</v>
      </c>
      <c r="E250" s="162">
        <v>44714.100000000006</v>
      </c>
      <c r="F250" s="162">
        <v>13328.37</v>
      </c>
      <c r="G250" s="162">
        <v>0</v>
      </c>
      <c r="H250" s="162">
        <v>6876.7799999999988</v>
      </c>
      <c r="I250" s="162">
        <v>0</v>
      </c>
      <c r="J250" s="162">
        <v>0</v>
      </c>
      <c r="K250" s="162">
        <v>0</v>
      </c>
      <c r="L250" s="162">
        <v>23476.890000000003</v>
      </c>
      <c r="M250" s="162">
        <v>20106.849999999995</v>
      </c>
      <c r="N250" s="162">
        <v>6637.5899999999992</v>
      </c>
      <c r="O250" s="162">
        <v>0</v>
      </c>
      <c r="P250" s="162">
        <v>21897.340000000007</v>
      </c>
      <c r="Q250" s="162">
        <v>21069.360000000008</v>
      </c>
      <c r="R250" s="162">
        <v>57466.860000000015</v>
      </c>
      <c r="S250" s="162">
        <v>0</v>
      </c>
      <c r="T250" s="162">
        <v>8022.82</v>
      </c>
      <c r="U250" s="162">
        <v>0</v>
      </c>
      <c r="V250" s="162">
        <v>0</v>
      </c>
      <c r="W250" s="162">
        <v>12249.84</v>
      </c>
      <c r="X250" s="162">
        <v>367535.55000000005</v>
      </c>
      <c r="Y250" s="162">
        <v>727512.46000000043</v>
      </c>
      <c r="Z250" s="162">
        <v>0</v>
      </c>
      <c r="AA250" s="162">
        <v>9701.19</v>
      </c>
      <c r="AB250" s="162">
        <v>3273.74</v>
      </c>
      <c r="AC250" s="162">
        <f t="shared" si="155"/>
        <v>1343869.7400000005</v>
      </c>
      <c r="AD250" s="200">
        <f t="shared" si="156"/>
        <v>155.80054356198147</v>
      </c>
      <c r="AE250" s="134">
        <f t="shared" si="157"/>
        <v>46.44099491648511</v>
      </c>
      <c r="AF250" s="134">
        <f t="shared" si="158"/>
        <v>0</v>
      </c>
      <c r="AG250" s="134">
        <f t="shared" si="159"/>
        <v>23.961257454721501</v>
      </c>
      <c r="AH250" s="134">
        <f t="shared" si="160"/>
        <v>0</v>
      </c>
      <c r="AI250" s="134">
        <f t="shared" si="161"/>
        <v>0</v>
      </c>
      <c r="AJ250" s="134">
        <f t="shared" si="162"/>
        <v>0</v>
      </c>
      <c r="AK250" s="134">
        <f t="shared" si="163"/>
        <v>81.802210558746509</v>
      </c>
      <c r="AL250" s="134">
        <f t="shared" si="164"/>
        <v>70.059738635446678</v>
      </c>
      <c r="AM250" s="134">
        <f t="shared" si="165"/>
        <v>23.127830593516865</v>
      </c>
      <c r="AN250" s="134">
        <f t="shared" si="166"/>
        <v>0</v>
      </c>
      <c r="AO250" s="134">
        <f t="shared" si="167"/>
        <v>76.298471277774127</v>
      </c>
      <c r="AP250" s="134">
        <f t="shared" si="168"/>
        <v>73.413481217402804</v>
      </c>
      <c r="AQ250" s="134">
        <f t="shared" si="169"/>
        <v>200.23589929799084</v>
      </c>
      <c r="AR250" s="134">
        <f t="shared" si="170"/>
        <v>0</v>
      </c>
      <c r="AS250" s="134">
        <f t="shared" si="171"/>
        <v>27.954486770390908</v>
      </c>
      <c r="AT250" s="134">
        <f t="shared" si="172"/>
        <v>0</v>
      </c>
      <c r="AU250" s="134">
        <f t="shared" si="173"/>
        <v>0</v>
      </c>
      <c r="AV250" s="134">
        <f t="shared" si="174"/>
        <v>42.682995532668734</v>
      </c>
      <c r="AW250" s="134">
        <f t="shared" si="175"/>
        <v>1280.6304603771925</v>
      </c>
      <c r="AX250" s="134">
        <f t="shared" si="176"/>
        <v>2534.923809628604</v>
      </c>
      <c r="AY250" s="134">
        <f t="shared" si="177"/>
        <v>0</v>
      </c>
      <c r="AZ250" s="134">
        <f t="shared" si="178"/>
        <v>33.802551660394798</v>
      </c>
      <c r="BA250" s="134">
        <f t="shared" si="179"/>
        <v>11.406926930892071</v>
      </c>
      <c r="BB250" s="2"/>
      <c r="BC250" s="134">
        <f t="shared" si="180"/>
        <v>29.296707616707621</v>
      </c>
      <c r="BD250" s="134">
        <f t="shared" si="181"/>
        <v>8.732756756756757</v>
      </c>
      <c r="BE250" s="134">
        <f t="shared" si="182"/>
        <v>0</v>
      </c>
      <c r="BF250" s="134">
        <f t="shared" si="183"/>
        <v>4.5056707616707605</v>
      </c>
      <c r="BG250" s="134">
        <f t="shared" si="184"/>
        <v>0</v>
      </c>
      <c r="BH250" s="134">
        <f t="shared" si="185"/>
        <v>0</v>
      </c>
      <c r="BI250" s="134">
        <f t="shared" si="186"/>
        <v>0</v>
      </c>
      <c r="BJ250" s="134">
        <f t="shared" si="187"/>
        <v>15.382073710073712</v>
      </c>
      <c r="BK250" s="134">
        <f t="shared" si="188"/>
        <v>13.174021294021291</v>
      </c>
      <c r="BL250" s="134">
        <f t="shared" si="189"/>
        <v>4.3489533169533168</v>
      </c>
      <c r="BM250" s="134">
        <f t="shared" si="190"/>
        <v>0</v>
      </c>
      <c r="BN250" s="134">
        <f t="shared" si="191"/>
        <v>14.34715151515152</v>
      </c>
      <c r="BO250" s="134">
        <f t="shared" si="192"/>
        <v>13.804658476658481</v>
      </c>
      <c r="BP250" s="134">
        <f t="shared" si="193"/>
        <v>37.652324324324333</v>
      </c>
      <c r="BQ250" s="134">
        <f t="shared" si="194"/>
        <v>0</v>
      </c>
      <c r="BR250" s="134">
        <f t="shared" si="195"/>
        <v>5.2565569205569203</v>
      </c>
      <c r="BS250" s="134">
        <f t="shared" si="196"/>
        <v>0</v>
      </c>
      <c r="BT250" s="134">
        <f t="shared" si="197"/>
        <v>0</v>
      </c>
      <c r="BU250" s="134">
        <f t="shared" si="198"/>
        <v>8.0261031941031948</v>
      </c>
      <c r="BV250" s="134">
        <f t="shared" si="199"/>
        <v>240.80953316953321</v>
      </c>
      <c r="BW250" s="134">
        <f t="shared" si="200"/>
        <v>476.66664045864076</v>
      </c>
      <c r="BX250" s="134">
        <f t="shared" si="201"/>
        <v>0</v>
      </c>
      <c r="BY250" s="134">
        <f t="shared" si="202"/>
        <v>6.3562260442260445</v>
      </c>
      <c r="BZ250" s="134">
        <f t="shared" si="203"/>
        <v>2.1449565929565928</v>
      </c>
    </row>
    <row r="251" spans="1:78" x14ac:dyDescent="0.25">
      <c r="A251" s="18" t="s">
        <v>511</v>
      </c>
      <c r="B251" s="21" t="s">
        <v>512</v>
      </c>
      <c r="C251" s="22">
        <f t="shared" si="153"/>
        <v>123</v>
      </c>
      <c r="D251" s="159">
        <f t="shared" si="154"/>
        <v>561.59</v>
      </c>
      <c r="E251" s="162">
        <v>42608.160000000003</v>
      </c>
      <c r="F251" s="162">
        <v>4248.24</v>
      </c>
      <c r="G251" s="162">
        <v>0</v>
      </c>
      <c r="H251" s="162">
        <v>18044.260000000002</v>
      </c>
      <c r="I251" s="162">
        <v>0</v>
      </c>
      <c r="J251" s="162">
        <v>0</v>
      </c>
      <c r="K251" s="162">
        <v>0</v>
      </c>
      <c r="L251" s="162">
        <v>10132.48</v>
      </c>
      <c r="M251" s="162">
        <v>0</v>
      </c>
      <c r="N251" s="162">
        <v>2721.6899999999996</v>
      </c>
      <c r="O251" s="162">
        <v>0</v>
      </c>
      <c r="P251" s="162">
        <v>10260.509999999997</v>
      </c>
      <c r="Q251" s="162">
        <v>33287.9</v>
      </c>
      <c r="R251" s="162">
        <v>10159.149999999998</v>
      </c>
      <c r="S251" s="162">
        <v>0</v>
      </c>
      <c r="T251" s="162">
        <v>4345.28</v>
      </c>
      <c r="U251" s="162">
        <v>0</v>
      </c>
      <c r="V251" s="162">
        <v>0</v>
      </c>
      <c r="W251" s="162">
        <v>13631.500000000004</v>
      </c>
      <c r="X251" s="162">
        <v>40404.19999999999</v>
      </c>
      <c r="Y251" s="162">
        <v>342941.9</v>
      </c>
      <c r="Z251" s="162">
        <v>0</v>
      </c>
      <c r="AA251" s="162">
        <v>3065.5</v>
      </c>
      <c r="AB251" s="162">
        <v>3547.74</v>
      </c>
      <c r="AC251" s="162">
        <f t="shared" si="155"/>
        <v>539398.51</v>
      </c>
      <c r="AD251" s="200">
        <f t="shared" si="156"/>
        <v>346.40780487804881</v>
      </c>
      <c r="AE251" s="134">
        <f t="shared" si="157"/>
        <v>34.538536585365854</v>
      </c>
      <c r="AF251" s="134">
        <f t="shared" si="158"/>
        <v>0</v>
      </c>
      <c r="AG251" s="134">
        <f t="shared" si="159"/>
        <v>146.70130081300815</v>
      </c>
      <c r="AH251" s="134">
        <f t="shared" si="160"/>
        <v>0</v>
      </c>
      <c r="AI251" s="134">
        <f t="shared" si="161"/>
        <v>0</v>
      </c>
      <c r="AJ251" s="134">
        <f t="shared" si="162"/>
        <v>0</v>
      </c>
      <c r="AK251" s="134">
        <f t="shared" si="163"/>
        <v>82.377886178861786</v>
      </c>
      <c r="AL251" s="134">
        <f t="shared" si="164"/>
        <v>0</v>
      </c>
      <c r="AM251" s="134">
        <f t="shared" si="165"/>
        <v>22.127560975609754</v>
      </c>
      <c r="AN251" s="134">
        <f t="shared" si="166"/>
        <v>0</v>
      </c>
      <c r="AO251" s="134">
        <f t="shared" si="167"/>
        <v>83.418780487804852</v>
      </c>
      <c r="AP251" s="134">
        <f t="shared" si="168"/>
        <v>270.63333333333333</v>
      </c>
      <c r="AQ251" s="134">
        <f t="shared" si="169"/>
        <v>82.594715447154456</v>
      </c>
      <c r="AR251" s="134">
        <f t="shared" si="170"/>
        <v>0</v>
      </c>
      <c r="AS251" s="134">
        <f t="shared" si="171"/>
        <v>35.327479674796749</v>
      </c>
      <c r="AT251" s="134">
        <f t="shared" si="172"/>
        <v>0</v>
      </c>
      <c r="AU251" s="134">
        <f t="shared" si="173"/>
        <v>0</v>
      </c>
      <c r="AV251" s="134">
        <f t="shared" si="174"/>
        <v>110.82520325203255</v>
      </c>
      <c r="AW251" s="134">
        <f t="shared" si="175"/>
        <v>328.48943089430884</v>
      </c>
      <c r="AX251" s="134">
        <f t="shared" si="176"/>
        <v>2788.1455284552849</v>
      </c>
      <c r="AY251" s="134">
        <f t="shared" si="177"/>
        <v>0</v>
      </c>
      <c r="AZ251" s="134">
        <f t="shared" si="178"/>
        <v>24.922764227642276</v>
      </c>
      <c r="BA251" s="134">
        <f t="shared" si="179"/>
        <v>28.843414634146338</v>
      </c>
      <c r="BB251" s="2"/>
      <c r="BC251" s="134">
        <f t="shared" si="180"/>
        <v>75.870581741127864</v>
      </c>
      <c r="BD251" s="134">
        <f t="shared" si="181"/>
        <v>7.5646646129738766</v>
      </c>
      <c r="BE251" s="134">
        <f t="shared" si="182"/>
        <v>0</v>
      </c>
      <c r="BF251" s="134">
        <f t="shared" si="183"/>
        <v>32.130664719813389</v>
      </c>
      <c r="BG251" s="134">
        <f t="shared" si="184"/>
        <v>0</v>
      </c>
      <c r="BH251" s="134">
        <f t="shared" si="185"/>
        <v>0</v>
      </c>
      <c r="BI251" s="134">
        <f t="shared" si="186"/>
        <v>0</v>
      </c>
      <c r="BJ251" s="134">
        <f t="shared" si="187"/>
        <v>18.042486511511957</v>
      </c>
      <c r="BK251" s="134">
        <f t="shared" si="188"/>
        <v>0</v>
      </c>
      <c r="BL251" s="134">
        <f t="shared" si="189"/>
        <v>4.8464003988675</v>
      </c>
      <c r="BM251" s="134">
        <f t="shared" si="190"/>
        <v>0</v>
      </c>
      <c r="BN251" s="134">
        <f t="shared" si="191"/>
        <v>18.270464217667687</v>
      </c>
      <c r="BO251" s="134">
        <f t="shared" si="192"/>
        <v>59.274381666340211</v>
      </c>
      <c r="BP251" s="134">
        <f t="shared" si="193"/>
        <v>18.089976673373808</v>
      </c>
      <c r="BQ251" s="134">
        <f t="shared" si="194"/>
        <v>0</v>
      </c>
      <c r="BR251" s="134">
        <f t="shared" si="195"/>
        <v>7.7374597126017193</v>
      </c>
      <c r="BS251" s="134">
        <f t="shared" si="196"/>
        <v>0</v>
      </c>
      <c r="BT251" s="134">
        <f t="shared" si="197"/>
        <v>0</v>
      </c>
      <c r="BU251" s="134">
        <f t="shared" si="198"/>
        <v>24.273046172474587</v>
      </c>
      <c r="BV251" s="134">
        <f t="shared" si="199"/>
        <v>71.946081660998217</v>
      </c>
      <c r="BW251" s="134">
        <f t="shared" si="200"/>
        <v>610.66240495735326</v>
      </c>
      <c r="BX251" s="134">
        <f t="shared" si="201"/>
        <v>0</v>
      </c>
      <c r="BY251" s="134">
        <f t="shared" si="202"/>
        <v>5.4586085934578605</v>
      </c>
      <c r="BZ251" s="134">
        <f t="shared" si="203"/>
        <v>6.317313342474046</v>
      </c>
    </row>
    <row r="252" spans="1:78" s="6" customFormat="1" x14ac:dyDescent="0.25">
      <c r="A252" s="163" t="s">
        <v>513</v>
      </c>
      <c r="B252" s="6" t="s">
        <v>514</v>
      </c>
      <c r="C252" s="164">
        <f t="shared" si="153"/>
        <v>231.34421052631578</v>
      </c>
      <c r="D252" s="165">
        <f t="shared" si="154"/>
        <v>1359.17</v>
      </c>
      <c r="E252" s="162">
        <v>90575</v>
      </c>
      <c r="F252" s="162">
        <v>0</v>
      </c>
      <c r="G252" s="162">
        <v>0</v>
      </c>
      <c r="H252" s="162">
        <v>98431</v>
      </c>
      <c r="I252" s="162">
        <v>44774</v>
      </c>
      <c r="J252" s="162">
        <v>0</v>
      </c>
      <c r="K252" s="162">
        <v>0</v>
      </c>
      <c r="L252" s="162">
        <v>12851</v>
      </c>
      <c r="M252" s="162">
        <v>0</v>
      </c>
      <c r="N252" s="162">
        <v>9299</v>
      </c>
      <c r="O252" s="162">
        <v>0</v>
      </c>
      <c r="P252" s="162">
        <v>56904</v>
      </c>
      <c r="Q252" s="162">
        <v>0</v>
      </c>
      <c r="R252" s="162">
        <v>66416</v>
      </c>
      <c r="S252" s="162">
        <v>0</v>
      </c>
      <c r="T252" s="162">
        <v>1582</v>
      </c>
      <c r="U252" s="162">
        <v>0</v>
      </c>
      <c r="V252" s="162">
        <v>0</v>
      </c>
      <c r="W252" s="162">
        <v>20642</v>
      </c>
      <c r="X252" s="162">
        <v>355767</v>
      </c>
      <c r="Y252" s="162">
        <v>578877</v>
      </c>
      <c r="Z252" s="162">
        <v>0</v>
      </c>
      <c r="AA252" s="162">
        <v>8653</v>
      </c>
      <c r="AB252" s="162">
        <v>4692</v>
      </c>
      <c r="AC252" s="162">
        <f t="shared" si="155"/>
        <v>1349463</v>
      </c>
      <c r="AD252" s="200">
        <f t="shared" si="156"/>
        <v>391.5161732119376</v>
      </c>
      <c r="AE252" s="134">
        <f t="shared" si="157"/>
        <v>0</v>
      </c>
      <c r="AF252" s="134">
        <f t="shared" si="158"/>
        <v>0</v>
      </c>
      <c r="AG252" s="134">
        <f t="shared" si="159"/>
        <v>425.47423069747975</v>
      </c>
      <c r="AH252" s="134">
        <f t="shared" si="160"/>
        <v>193.53845033829748</v>
      </c>
      <c r="AI252" s="134">
        <f t="shared" si="161"/>
        <v>0</v>
      </c>
      <c r="AJ252" s="134">
        <f t="shared" si="162"/>
        <v>0</v>
      </c>
      <c r="AK252" s="134">
        <f t="shared" si="163"/>
        <v>55.549261296677997</v>
      </c>
      <c r="AL252" s="134">
        <f t="shared" si="164"/>
        <v>0</v>
      </c>
      <c r="AM252" s="134">
        <f t="shared" si="165"/>
        <v>40.195516364314742</v>
      </c>
      <c r="AN252" s="134">
        <f t="shared" si="166"/>
        <v>0</v>
      </c>
      <c r="AO252" s="134">
        <f t="shared" si="167"/>
        <v>245.97114347725196</v>
      </c>
      <c r="AP252" s="134">
        <f t="shared" si="168"/>
        <v>0</v>
      </c>
      <c r="AQ252" s="134">
        <f t="shared" si="169"/>
        <v>287.0873658299094</v>
      </c>
      <c r="AR252" s="134">
        <f t="shared" si="170"/>
        <v>0</v>
      </c>
      <c r="AS252" s="134">
        <f t="shared" si="171"/>
        <v>6.8382951810244021</v>
      </c>
      <c r="AT252" s="134">
        <f t="shared" si="172"/>
        <v>0</v>
      </c>
      <c r="AU252" s="134">
        <f t="shared" si="173"/>
        <v>0</v>
      </c>
      <c r="AV252" s="134">
        <f t="shared" si="174"/>
        <v>89.226352166059243</v>
      </c>
      <c r="AW252" s="134">
        <f t="shared" si="175"/>
        <v>1537.8253866419143</v>
      </c>
      <c r="AX252" s="134">
        <f t="shared" si="176"/>
        <v>2502.2324902059818</v>
      </c>
      <c r="AY252" s="134">
        <f t="shared" si="177"/>
        <v>0</v>
      </c>
      <c r="AZ252" s="134">
        <f t="shared" si="178"/>
        <v>37.403140456007684</v>
      </c>
      <c r="BA252" s="134">
        <f t="shared" si="179"/>
        <v>20.281467123493361</v>
      </c>
      <c r="BB252" s="166"/>
      <c r="BC252" s="134">
        <f t="shared" si="180"/>
        <v>66.639934666009395</v>
      </c>
      <c r="BD252" s="134">
        <f t="shared" si="181"/>
        <v>0</v>
      </c>
      <c r="BE252" s="134">
        <f t="shared" si="182"/>
        <v>0</v>
      </c>
      <c r="BF252" s="134">
        <f t="shared" si="183"/>
        <v>72.419932753077248</v>
      </c>
      <c r="BG252" s="134">
        <f t="shared" si="184"/>
        <v>32.942163231972451</v>
      </c>
      <c r="BH252" s="134">
        <f t="shared" si="185"/>
        <v>0</v>
      </c>
      <c r="BI252" s="134">
        <f t="shared" si="186"/>
        <v>0</v>
      </c>
      <c r="BJ252" s="134">
        <f t="shared" si="187"/>
        <v>9.4550350581604938</v>
      </c>
      <c r="BK252" s="134">
        <f t="shared" si="188"/>
        <v>0</v>
      </c>
      <c r="BL252" s="134">
        <f t="shared" si="189"/>
        <v>6.8416754342723864</v>
      </c>
      <c r="BM252" s="134">
        <f t="shared" si="190"/>
        <v>0</v>
      </c>
      <c r="BN252" s="134">
        <f t="shared" si="191"/>
        <v>41.86672748809935</v>
      </c>
      <c r="BO252" s="134">
        <f t="shared" si="192"/>
        <v>0</v>
      </c>
      <c r="BP252" s="134">
        <f t="shared" si="193"/>
        <v>48.865116210628543</v>
      </c>
      <c r="BQ252" s="134">
        <f t="shared" si="194"/>
        <v>0</v>
      </c>
      <c r="BR252" s="134">
        <f t="shared" si="195"/>
        <v>1.1639456432970121</v>
      </c>
      <c r="BS252" s="134">
        <f t="shared" si="196"/>
        <v>0</v>
      </c>
      <c r="BT252" s="134">
        <f t="shared" si="197"/>
        <v>0</v>
      </c>
      <c r="BU252" s="134">
        <f t="shared" si="198"/>
        <v>15.187209841300204</v>
      </c>
      <c r="BV252" s="134">
        <f t="shared" si="199"/>
        <v>261.75312874769162</v>
      </c>
      <c r="BW252" s="134">
        <f t="shared" si="200"/>
        <v>425.90478012316339</v>
      </c>
      <c r="BX252" s="134">
        <f t="shared" si="201"/>
        <v>0</v>
      </c>
      <c r="BY252" s="134">
        <f t="shared" si="202"/>
        <v>6.3663853675404836</v>
      </c>
      <c r="BZ252" s="134">
        <f t="shared" si="203"/>
        <v>3.4521068004738185</v>
      </c>
    </row>
    <row r="253" spans="1:78" x14ac:dyDescent="0.25">
      <c r="A253" s="18" t="s">
        <v>515</v>
      </c>
      <c r="B253" s="21" t="s">
        <v>516</v>
      </c>
      <c r="C253" s="22">
        <f t="shared" ref="C253:C263" si="204">VLOOKUP(A253,pupil,2,FALSE)</f>
        <v>242.32736842105263</v>
      </c>
      <c r="D253" s="159">
        <f t="shared" ref="D253:D263" si="205">VLOOKUP(A253,pupil,3,FALSE)</f>
        <v>1186.25</v>
      </c>
      <c r="E253" s="162">
        <v>47278.45</v>
      </c>
      <c r="F253" s="162">
        <v>3438.4299999999994</v>
      </c>
      <c r="G253" s="162">
        <v>0</v>
      </c>
      <c r="H253" s="162">
        <v>16065.420000000006</v>
      </c>
      <c r="I253" s="162">
        <v>0</v>
      </c>
      <c r="J253" s="162">
        <v>10648.940000000002</v>
      </c>
      <c r="K253" s="162">
        <v>0</v>
      </c>
      <c r="L253" s="162">
        <v>13946.489999999998</v>
      </c>
      <c r="M253" s="162">
        <v>45125.090000000004</v>
      </c>
      <c r="N253" s="162">
        <v>8366.09</v>
      </c>
      <c r="O253" s="162">
        <v>0</v>
      </c>
      <c r="P253" s="162">
        <v>19710.190000000017</v>
      </c>
      <c r="Q253" s="162">
        <v>25186.210000000006</v>
      </c>
      <c r="R253" s="162">
        <v>26475.949999999997</v>
      </c>
      <c r="S253" s="162">
        <v>0</v>
      </c>
      <c r="T253" s="162">
        <v>6310.1599999999989</v>
      </c>
      <c r="U253" s="162">
        <v>0</v>
      </c>
      <c r="V253" s="162">
        <v>0</v>
      </c>
      <c r="W253" s="162">
        <v>19461.720000000005</v>
      </c>
      <c r="X253" s="162">
        <v>278299.99000000005</v>
      </c>
      <c r="Y253" s="162">
        <v>641896.95000000007</v>
      </c>
      <c r="Z253" s="162">
        <v>0</v>
      </c>
      <c r="AA253" s="162">
        <v>7682.3</v>
      </c>
      <c r="AB253" s="162">
        <v>2085.56</v>
      </c>
      <c r="AC253" s="162">
        <f t="shared" si="155"/>
        <v>1171977.9400000002</v>
      </c>
      <c r="AD253" s="200">
        <f t="shared" si="156"/>
        <v>195.10156986416808</v>
      </c>
      <c r="AE253" s="134">
        <f t="shared" si="157"/>
        <v>14.189193826533048</v>
      </c>
      <c r="AF253" s="134">
        <f t="shared" si="158"/>
        <v>0</v>
      </c>
      <c r="AG253" s="134">
        <f t="shared" si="159"/>
        <v>66.296349870336371</v>
      </c>
      <c r="AH253" s="134">
        <f t="shared" si="160"/>
        <v>0</v>
      </c>
      <c r="AI253" s="134">
        <f t="shared" si="161"/>
        <v>43.944437928682831</v>
      </c>
      <c r="AJ253" s="134">
        <f t="shared" si="162"/>
        <v>0</v>
      </c>
      <c r="AK253" s="134">
        <f t="shared" si="163"/>
        <v>57.552269439774811</v>
      </c>
      <c r="AL253" s="134">
        <f t="shared" si="164"/>
        <v>186.21540890748054</v>
      </c>
      <c r="AM253" s="134">
        <f t="shared" si="165"/>
        <v>34.523917189013559</v>
      </c>
      <c r="AN253" s="134">
        <f t="shared" si="166"/>
        <v>0</v>
      </c>
      <c r="AO253" s="134">
        <f t="shared" si="167"/>
        <v>81.337036457858304</v>
      </c>
      <c r="AP253" s="134">
        <f t="shared" si="168"/>
        <v>103.93464908279799</v>
      </c>
      <c r="AQ253" s="134">
        <f t="shared" si="169"/>
        <v>109.25695340361668</v>
      </c>
      <c r="AR253" s="134">
        <f t="shared" si="170"/>
        <v>0</v>
      </c>
      <c r="AS253" s="134">
        <f t="shared" si="171"/>
        <v>26.039815647384351</v>
      </c>
      <c r="AT253" s="134">
        <f t="shared" si="172"/>
        <v>0</v>
      </c>
      <c r="AU253" s="134">
        <f t="shared" si="173"/>
        <v>0</v>
      </c>
      <c r="AV253" s="134">
        <f t="shared" si="174"/>
        <v>80.311687973207214</v>
      </c>
      <c r="AW253" s="134">
        <f t="shared" si="175"/>
        <v>1148.446383969489</v>
      </c>
      <c r="AX253" s="134">
        <f t="shared" si="176"/>
        <v>2648.8834265087248</v>
      </c>
      <c r="AY253" s="134">
        <f t="shared" si="177"/>
        <v>0</v>
      </c>
      <c r="AZ253" s="134">
        <f t="shared" si="178"/>
        <v>31.702155848330445</v>
      </c>
      <c r="BA253" s="134">
        <f t="shared" si="179"/>
        <v>8.6063741524080086</v>
      </c>
      <c r="BB253" s="2"/>
      <c r="BC253" s="134">
        <f t="shared" si="180"/>
        <v>39.855384615384615</v>
      </c>
      <c r="BD253" s="134">
        <f t="shared" si="181"/>
        <v>2.8985711275026338</v>
      </c>
      <c r="BE253" s="134">
        <f t="shared" si="182"/>
        <v>0</v>
      </c>
      <c r="BF253" s="134">
        <f t="shared" si="183"/>
        <v>13.543030558482618</v>
      </c>
      <c r="BG253" s="134">
        <f t="shared" si="184"/>
        <v>0</v>
      </c>
      <c r="BH253" s="134">
        <f t="shared" si="185"/>
        <v>8.9769778714436264</v>
      </c>
      <c r="BI253" s="134">
        <f t="shared" si="186"/>
        <v>0</v>
      </c>
      <c r="BJ253" s="134">
        <f t="shared" si="187"/>
        <v>11.756788198103266</v>
      </c>
      <c r="BK253" s="134">
        <f t="shared" si="188"/>
        <v>38.040118018967334</v>
      </c>
      <c r="BL253" s="134">
        <f t="shared" si="189"/>
        <v>7.0525521601685988</v>
      </c>
      <c r="BM253" s="134">
        <f t="shared" si="190"/>
        <v>0</v>
      </c>
      <c r="BN253" s="134">
        <f t="shared" si="191"/>
        <v>16.615544783983154</v>
      </c>
      <c r="BO253" s="134">
        <f t="shared" si="192"/>
        <v>21.231789251844052</v>
      </c>
      <c r="BP253" s="134">
        <f t="shared" si="193"/>
        <v>22.319030558482609</v>
      </c>
      <c r="BQ253" s="134">
        <f t="shared" si="194"/>
        <v>0</v>
      </c>
      <c r="BR253" s="134">
        <f t="shared" si="195"/>
        <v>5.3194183350895674</v>
      </c>
      <c r="BS253" s="134">
        <f t="shared" si="196"/>
        <v>0</v>
      </c>
      <c r="BT253" s="134">
        <f t="shared" si="197"/>
        <v>0</v>
      </c>
      <c r="BU253" s="134">
        <f t="shared" si="198"/>
        <v>16.406086406743945</v>
      </c>
      <c r="BV253" s="134">
        <f t="shared" si="199"/>
        <v>234.60483877766075</v>
      </c>
      <c r="BW253" s="134">
        <f t="shared" si="200"/>
        <v>541.11439409905165</v>
      </c>
      <c r="BX253" s="134">
        <f t="shared" si="201"/>
        <v>0</v>
      </c>
      <c r="BY253" s="134">
        <f t="shared" si="202"/>
        <v>6.4761222339304529</v>
      </c>
      <c r="BZ253" s="134">
        <f t="shared" si="203"/>
        <v>1.7581116965226553</v>
      </c>
    </row>
    <row r="254" spans="1:78" x14ac:dyDescent="0.25">
      <c r="A254" s="18" t="s">
        <v>517</v>
      </c>
      <c r="B254" s="21" t="s">
        <v>518</v>
      </c>
      <c r="C254" s="22">
        <f t="shared" si="204"/>
        <v>950</v>
      </c>
      <c r="D254" s="159">
        <f t="shared" si="205"/>
        <v>8319.9699999999993</v>
      </c>
      <c r="E254" s="162">
        <v>311942.53000000003</v>
      </c>
      <c r="F254" s="162">
        <v>221635.27999999997</v>
      </c>
      <c r="G254" s="162">
        <v>0</v>
      </c>
      <c r="H254" s="162">
        <v>2041.3100000000004</v>
      </c>
      <c r="I254" s="162">
        <v>0</v>
      </c>
      <c r="J254" s="162">
        <v>0</v>
      </c>
      <c r="K254" s="162">
        <v>134447.58999999997</v>
      </c>
      <c r="L254" s="162">
        <v>99058.93</v>
      </c>
      <c r="M254" s="162">
        <v>0</v>
      </c>
      <c r="N254" s="162">
        <v>51037.850000000006</v>
      </c>
      <c r="O254" s="162">
        <v>33660.819999999992</v>
      </c>
      <c r="P254" s="162">
        <v>77892.549999999959</v>
      </c>
      <c r="Q254" s="162">
        <v>1155.79</v>
      </c>
      <c r="R254" s="162">
        <v>18989.440000000002</v>
      </c>
      <c r="S254" s="162">
        <v>0</v>
      </c>
      <c r="T254" s="162">
        <v>26707.609999999986</v>
      </c>
      <c r="U254" s="162">
        <v>0</v>
      </c>
      <c r="V254" s="162">
        <v>0</v>
      </c>
      <c r="W254" s="162">
        <v>78256.169999999984</v>
      </c>
      <c r="X254" s="162">
        <v>714286</v>
      </c>
      <c r="Y254" s="162">
        <v>3642329.120000001</v>
      </c>
      <c r="Z254" s="162">
        <v>226238.81999999995</v>
      </c>
      <c r="AA254" s="162">
        <v>10949.670000000002</v>
      </c>
      <c r="AB254" s="162">
        <v>1512.1</v>
      </c>
      <c r="AC254" s="162">
        <f t="shared" si="155"/>
        <v>5652141.580000001</v>
      </c>
      <c r="AD254" s="200">
        <f t="shared" si="156"/>
        <v>328.36055789473687</v>
      </c>
      <c r="AE254" s="134">
        <f t="shared" si="157"/>
        <v>233.30029473684206</v>
      </c>
      <c r="AF254" s="134">
        <f t="shared" si="158"/>
        <v>0</v>
      </c>
      <c r="AG254" s="134">
        <f t="shared" si="159"/>
        <v>2.148747368421053</v>
      </c>
      <c r="AH254" s="134">
        <f t="shared" si="160"/>
        <v>0</v>
      </c>
      <c r="AI254" s="134">
        <f t="shared" si="161"/>
        <v>0</v>
      </c>
      <c r="AJ254" s="134">
        <f t="shared" si="162"/>
        <v>141.52377894736838</v>
      </c>
      <c r="AK254" s="134">
        <f t="shared" si="163"/>
        <v>104.27255789473683</v>
      </c>
      <c r="AL254" s="134">
        <f t="shared" si="164"/>
        <v>0</v>
      </c>
      <c r="AM254" s="134">
        <f t="shared" si="165"/>
        <v>53.724052631578957</v>
      </c>
      <c r="AN254" s="134">
        <f t="shared" si="166"/>
        <v>35.432442105263149</v>
      </c>
      <c r="AO254" s="134">
        <f t="shared" si="167"/>
        <v>81.992157894736806</v>
      </c>
      <c r="AP254" s="134">
        <f t="shared" si="168"/>
        <v>1.2166210526315788</v>
      </c>
      <c r="AQ254" s="134">
        <f t="shared" si="169"/>
        <v>19.988884210526319</v>
      </c>
      <c r="AR254" s="134">
        <f t="shared" si="170"/>
        <v>0</v>
      </c>
      <c r="AS254" s="134">
        <f t="shared" si="171"/>
        <v>28.113273684210512</v>
      </c>
      <c r="AT254" s="134">
        <f t="shared" si="172"/>
        <v>0</v>
      </c>
      <c r="AU254" s="134">
        <f t="shared" si="173"/>
        <v>0</v>
      </c>
      <c r="AV254" s="134">
        <f t="shared" si="174"/>
        <v>82.374915789473661</v>
      </c>
      <c r="AW254" s="134">
        <f t="shared" si="175"/>
        <v>751.88</v>
      </c>
      <c r="AX254" s="134">
        <f t="shared" si="176"/>
        <v>3834.0306526315799</v>
      </c>
      <c r="AY254" s="134">
        <f t="shared" si="177"/>
        <v>238.14612631578942</v>
      </c>
      <c r="AZ254" s="134">
        <f t="shared" si="178"/>
        <v>11.525968421052633</v>
      </c>
      <c r="BA254" s="134">
        <f t="shared" si="179"/>
        <v>1.5916842105263156</v>
      </c>
      <c r="BB254" s="2"/>
      <c r="BC254" s="134">
        <f t="shared" si="180"/>
        <v>37.493227740003874</v>
      </c>
      <c r="BD254" s="134">
        <f t="shared" si="181"/>
        <v>26.638951823143593</v>
      </c>
      <c r="BE254" s="134">
        <f t="shared" si="182"/>
        <v>0</v>
      </c>
      <c r="BF254" s="134">
        <f t="shared" si="183"/>
        <v>0.24535064429318862</v>
      </c>
      <c r="BG254" s="134">
        <f t="shared" si="184"/>
        <v>0</v>
      </c>
      <c r="BH254" s="134">
        <f t="shared" si="185"/>
        <v>0</v>
      </c>
      <c r="BI254" s="134">
        <f t="shared" si="186"/>
        <v>16.159624373645574</v>
      </c>
      <c r="BJ254" s="134">
        <f t="shared" si="187"/>
        <v>11.906164325111749</v>
      </c>
      <c r="BK254" s="134">
        <f t="shared" si="188"/>
        <v>0</v>
      </c>
      <c r="BL254" s="134">
        <f t="shared" si="189"/>
        <v>6.1343790903092215</v>
      </c>
      <c r="BM254" s="134">
        <f t="shared" si="190"/>
        <v>4.0457862227868606</v>
      </c>
      <c r="BN254" s="134">
        <f t="shared" si="191"/>
        <v>9.3621190941794215</v>
      </c>
      <c r="BO254" s="134">
        <f t="shared" si="192"/>
        <v>0.13891756821238538</v>
      </c>
      <c r="BP254" s="134">
        <f t="shared" si="193"/>
        <v>2.2823928451665094</v>
      </c>
      <c r="BQ254" s="134">
        <f t="shared" si="194"/>
        <v>0</v>
      </c>
      <c r="BR254" s="134">
        <f t="shared" si="195"/>
        <v>3.2100608535848072</v>
      </c>
      <c r="BS254" s="134">
        <f t="shared" si="196"/>
        <v>0</v>
      </c>
      <c r="BT254" s="134">
        <f t="shared" si="197"/>
        <v>0</v>
      </c>
      <c r="BU254" s="134">
        <f t="shared" si="198"/>
        <v>9.4058235786907876</v>
      </c>
      <c r="BV254" s="134">
        <f t="shared" si="199"/>
        <v>85.851992254779773</v>
      </c>
      <c r="BW254" s="134">
        <f t="shared" si="200"/>
        <v>437.78152084683012</v>
      </c>
      <c r="BX254" s="134">
        <f t="shared" si="201"/>
        <v>27.19226391441315</v>
      </c>
      <c r="BY254" s="134">
        <f t="shared" si="202"/>
        <v>1.3160708512170118</v>
      </c>
      <c r="BZ254" s="134">
        <f t="shared" si="203"/>
        <v>0.18174344378645596</v>
      </c>
    </row>
    <row r="255" spans="1:78" x14ac:dyDescent="0.25">
      <c r="A255" s="18" t="s">
        <v>519</v>
      </c>
      <c r="B255" s="21" t="s">
        <v>520</v>
      </c>
      <c r="C255" s="22">
        <f t="shared" si="204"/>
        <v>610</v>
      </c>
      <c r="D255" s="159">
        <f t="shared" si="205"/>
        <v>7463.4800000000005</v>
      </c>
      <c r="E255" s="162">
        <v>275169.23999999993</v>
      </c>
      <c r="F255" s="162">
        <v>93984.10000000002</v>
      </c>
      <c r="G255" s="162">
        <v>0</v>
      </c>
      <c r="H255" s="162">
        <v>85382.07</v>
      </c>
      <c r="I255" s="162">
        <v>347.54999999999995</v>
      </c>
      <c r="J255" s="162">
        <v>75301.55</v>
      </c>
      <c r="K255" s="162">
        <v>30434.89</v>
      </c>
      <c r="L255" s="162">
        <v>60492.91</v>
      </c>
      <c r="M255" s="162">
        <v>0</v>
      </c>
      <c r="N255" s="162">
        <v>68892.510000000024</v>
      </c>
      <c r="O255" s="162">
        <v>13353.710000000001</v>
      </c>
      <c r="P255" s="162">
        <v>46770.770000000019</v>
      </c>
      <c r="Q255" s="162">
        <v>63818.090000000004</v>
      </c>
      <c r="R255" s="162">
        <v>3191.2500000000014</v>
      </c>
      <c r="S255" s="162">
        <v>0</v>
      </c>
      <c r="T255" s="162">
        <v>35127.450000000004</v>
      </c>
      <c r="U255" s="162">
        <v>0</v>
      </c>
      <c r="V255" s="162">
        <v>0</v>
      </c>
      <c r="W255" s="162">
        <v>123593.40999999999</v>
      </c>
      <c r="X255" s="162">
        <v>343927.92000000004</v>
      </c>
      <c r="Y255" s="162">
        <v>1997124.0199999996</v>
      </c>
      <c r="Z255" s="162">
        <v>137052.06999999998</v>
      </c>
      <c r="AA255" s="162">
        <v>7671.4400000000005</v>
      </c>
      <c r="AB255" s="162">
        <v>15205.84</v>
      </c>
      <c r="AC255" s="162">
        <f t="shared" si="155"/>
        <v>3476840.7899999991</v>
      </c>
      <c r="AD255" s="200">
        <f t="shared" si="156"/>
        <v>451.09711475409824</v>
      </c>
      <c r="AE255" s="134">
        <f t="shared" si="157"/>
        <v>154.07229508196724</v>
      </c>
      <c r="AF255" s="134">
        <f t="shared" si="158"/>
        <v>0</v>
      </c>
      <c r="AG255" s="134">
        <f t="shared" si="159"/>
        <v>139.97060655737707</v>
      </c>
      <c r="AH255" s="134">
        <f t="shared" si="160"/>
        <v>0.56975409836065571</v>
      </c>
      <c r="AI255" s="134">
        <f t="shared" si="161"/>
        <v>123.44516393442623</v>
      </c>
      <c r="AJ255" s="134">
        <f t="shared" si="162"/>
        <v>49.893262295081968</v>
      </c>
      <c r="AK255" s="134">
        <f t="shared" si="163"/>
        <v>99.168704918032788</v>
      </c>
      <c r="AL255" s="134">
        <f t="shared" si="164"/>
        <v>0</v>
      </c>
      <c r="AM255" s="134">
        <f t="shared" si="165"/>
        <v>112.9385409836066</v>
      </c>
      <c r="AN255" s="134">
        <f t="shared" si="166"/>
        <v>21.891327868852461</v>
      </c>
      <c r="AO255" s="134">
        <f t="shared" si="167"/>
        <v>76.673393442622981</v>
      </c>
      <c r="AP255" s="134">
        <f t="shared" si="168"/>
        <v>104.61981967213116</v>
      </c>
      <c r="AQ255" s="134">
        <f t="shared" si="169"/>
        <v>5.2315573770491826</v>
      </c>
      <c r="AR255" s="134">
        <f t="shared" si="170"/>
        <v>0</v>
      </c>
      <c r="AS255" s="134">
        <f t="shared" si="171"/>
        <v>57.585983606557384</v>
      </c>
      <c r="AT255" s="134">
        <f t="shared" si="172"/>
        <v>0</v>
      </c>
      <c r="AU255" s="134">
        <f t="shared" si="173"/>
        <v>0</v>
      </c>
      <c r="AV255" s="134">
        <f t="shared" si="174"/>
        <v>202.61214754098359</v>
      </c>
      <c r="AW255" s="134">
        <f t="shared" si="175"/>
        <v>563.81626229508208</v>
      </c>
      <c r="AX255" s="134">
        <f t="shared" si="176"/>
        <v>3273.9738032786877</v>
      </c>
      <c r="AY255" s="134">
        <f t="shared" si="177"/>
        <v>224.67552459016389</v>
      </c>
      <c r="AZ255" s="134">
        <f t="shared" si="178"/>
        <v>12.576131147540984</v>
      </c>
      <c r="BA255" s="134">
        <f t="shared" si="179"/>
        <v>24.92760655737705</v>
      </c>
      <c r="BB255" s="2"/>
      <c r="BC255" s="134">
        <f t="shared" si="180"/>
        <v>36.868758273620337</v>
      </c>
      <c r="BD255" s="134">
        <f t="shared" si="181"/>
        <v>12.592530562150634</v>
      </c>
      <c r="BE255" s="134">
        <f t="shared" si="182"/>
        <v>0</v>
      </c>
      <c r="BF255" s="134">
        <f t="shared" si="183"/>
        <v>11.439981081211446</v>
      </c>
      <c r="BG255" s="134">
        <f t="shared" si="184"/>
        <v>4.6566749023243842E-2</v>
      </c>
      <c r="BH255" s="134">
        <f t="shared" si="185"/>
        <v>10.089335001902597</v>
      </c>
      <c r="BI255" s="134">
        <f t="shared" si="186"/>
        <v>4.0778417038700443</v>
      </c>
      <c r="BJ255" s="134">
        <f t="shared" si="187"/>
        <v>8.1051881963909604</v>
      </c>
      <c r="BK255" s="134">
        <f t="shared" si="188"/>
        <v>0</v>
      </c>
      <c r="BL255" s="134">
        <f t="shared" si="189"/>
        <v>9.2306149410194731</v>
      </c>
      <c r="BM255" s="134">
        <f t="shared" si="190"/>
        <v>1.7892069115211671</v>
      </c>
      <c r="BN255" s="134">
        <f t="shared" si="191"/>
        <v>6.2666169132897815</v>
      </c>
      <c r="BO255" s="134">
        <f t="shared" si="192"/>
        <v>8.5507149479867302</v>
      </c>
      <c r="BP255" s="134">
        <f t="shared" si="193"/>
        <v>0.4275820394775629</v>
      </c>
      <c r="BQ255" s="134">
        <f t="shared" si="194"/>
        <v>0</v>
      </c>
      <c r="BR255" s="134">
        <f t="shared" si="195"/>
        <v>4.7065778966380298</v>
      </c>
      <c r="BS255" s="134">
        <f t="shared" si="196"/>
        <v>0</v>
      </c>
      <c r="BT255" s="134">
        <f t="shared" si="197"/>
        <v>0</v>
      </c>
      <c r="BU255" s="134">
        <f t="shared" si="198"/>
        <v>16.559756306709467</v>
      </c>
      <c r="BV255" s="134">
        <f t="shared" si="199"/>
        <v>46.081441901097079</v>
      </c>
      <c r="BW255" s="134">
        <f t="shared" si="200"/>
        <v>267.58616891852051</v>
      </c>
      <c r="BX255" s="134">
        <f t="shared" si="201"/>
        <v>18.363025023179532</v>
      </c>
      <c r="BY255" s="134">
        <f t="shared" si="202"/>
        <v>1.0278636775338046</v>
      </c>
      <c r="BZ255" s="134">
        <f t="shared" si="203"/>
        <v>2.0373659472524879</v>
      </c>
    </row>
    <row r="256" spans="1:78" x14ac:dyDescent="0.25">
      <c r="A256" s="18" t="s">
        <v>521</v>
      </c>
      <c r="B256" s="21" t="s">
        <v>522</v>
      </c>
      <c r="C256" s="22">
        <f t="shared" si="204"/>
        <v>833</v>
      </c>
      <c r="D256" s="159">
        <f t="shared" si="205"/>
        <v>6198.39</v>
      </c>
      <c r="E256" s="162">
        <v>359162.90000000014</v>
      </c>
      <c r="F256" s="162">
        <v>341078.37999999995</v>
      </c>
      <c r="G256" s="162">
        <v>0</v>
      </c>
      <c r="H256" s="162">
        <v>149749.56999999995</v>
      </c>
      <c r="I256" s="162">
        <v>0</v>
      </c>
      <c r="J256" s="162">
        <v>0</v>
      </c>
      <c r="K256" s="162">
        <v>0</v>
      </c>
      <c r="L256" s="162">
        <v>94639.599999999991</v>
      </c>
      <c r="M256" s="162">
        <v>0</v>
      </c>
      <c r="N256" s="162">
        <v>39932.840000000004</v>
      </c>
      <c r="O256" s="162">
        <v>9810.2899999999991</v>
      </c>
      <c r="P256" s="162">
        <v>56586.39999999998</v>
      </c>
      <c r="Q256" s="162">
        <v>89625.170000000027</v>
      </c>
      <c r="R256" s="162">
        <v>19671.440000000006</v>
      </c>
      <c r="S256" s="162">
        <v>0</v>
      </c>
      <c r="T256" s="162">
        <v>26179.750000000007</v>
      </c>
      <c r="U256" s="162">
        <v>0</v>
      </c>
      <c r="V256" s="162">
        <v>0</v>
      </c>
      <c r="W256" s="162">
        <v>278129.09999999986</v>
      </c>
      <c r="X256" s="162">
        <v>535513.85000000009</v>
      </c>
      <c r="Y256" s="162">
        <v>2762336.8600000003</v>
      </c>
      <c r="Z256" s="162">
        <v>147620.81</v>
      </c>
      <c r="AA256" s="162">
        <v>828.21</v>
      </c>
      <c r="AB256" s="162">
        <v>1386.9099999999999</v>
      </c>
      <c r="AC256" s="162">
        <f t="shared" si="155"/>
        <v>4912252.08</v>
      </c>
      <c r="AD256" s="200">
        <f t="shared" si="156"/>
        <v>431.16794717887171</v>
      </c>
      <c r="AE256" s="134">
        <f t="shared" si="157"/>
        <v>409.45783913565418</v>
      </c>
      <c r="AF256" s="134">
        <f t="shared" si="158"/>
        <v>0</v>
      </c>
      <c r="AG256" s="134">
        <f t="shared" si="159"/>
        <v>179.77139255702275</v>
      </c>
      <c r="AH256" s="134">
        <f t="shared" si="160"/>
        <v>0</v>
      </c>
      <c r="AI256" s="134">
        <f t="shared" si="161"/>
        <v>0</v>
      </c>
      <c r="AJ256" s="134">
        <f t="shared" si="162"/>
        <v>0</v>
      </c>
      <c r="AK256" s="134">
        <f t="shared" si="163"/>
        <v>113.61296518607442</v>
      </c>
      <c r="AL256" s="134">
        <f t="shared" si="164"/>
        <v>0</v>
      </c>
      <c r="AM256" s="134">
        <f t="shared" si="165"/>
        <v>47.938583433373353</v>
      </c>
      <c r="AN256" s="134">
        <f t="shared" si="166"/>
        <v>11.77705882352941</v>
      </c>
      <c r="AO256" s="134">
        <f t="shared" si="167"/>
        <v>67.930852340936354</v>
      </c>
      <c r="AP256" s="134">
        <f t="shared" si="168"/>
        <v>107.59324129651864</v>
      </c>
      <c r="AQ256" s="134">
        <f t="shared" si="169"/>
        <v>23.615174069627859</v>
      </c>
      <c r="AR256" s="134">
        <f t="shared" si="170"/>
        <v>0</v>
      </c>
      <c r="AS256" s="134">
        <f t="shared" si="171"/>
        <v>31.428271308523417</v>
      </c>
      <c r="AT256" s="134">
        <f t="shared" si="172"/>
        <v>0</v>
      </c>
      <c r="AU256" s="134">
        <f t="shared" si="173"/>
        <v>0</v>
      </c>
      <c r="AV256" s="134">
        <f t="shared" si="174"/>
        <v>333.88847539015592</v>
      </c>
      <c r="AW256" s="134">
        <f t="shared" si="175"/>
        <v>642.87376950780322</v>
      </c>
      <c r="AX256" s="134">
        <f t="shared" si="176"/>
        <v>3316.1306842737099</v>
      </c>
      <c r="AY256" s="134">
        <f t="shared" si="177"/>
        <v>177.21585834333735</v>
      </c>
      <c r="AZ256" s="134">
        <f t="shared" si="178"/>
        <v>0.99424969987995204</v>
      </c>
      <c r="BA256" s="134">
        <f t="shared" si="179"/>
        <v>1.664957983193277</v>
      </c>
      <c r="BB256" s="2"/>
      <c r="BC256" s="134">
        <f t="shared" si="180"/>
        <v>57.944546890402208</v>
      </c>
      <c r="BD256" s="134">
        <f t="shared" si="181"/>
        <v>55.026931186969506</v>
      </c>
      <c r="BE256" s="134">
        <f t="shared" si="182"/>
        <v>0</v>
      </c>
      <c r="BF256" s="134">
        <f t="shared" si="183"/>
        <v>24.159430110076961</v>
      </c>
      <c r="BG256" s="134">
        <f t="shared" si="184"/>
        <v>0</v>
      </c>
      <c r="BH256" s="134">
        <f t="shared" si="185"/>
        <v>0</v>
      </c>
      <c r="BI256" s="134">
        <f t="shared" si="186"/>
        <v>0</v>
      </c>
      <c r="BJ256" s="134">
        <f t="shared" si="187"/>
        <v>15.268416475891318</v>
      </c>
      <c r="BK256" s="134">
        <f t="shared" si="188"/>
        <v>0</v>
      </c>
      <c r="BL256" s="134">
        <f t="shared" si="189"/>
        <v>6.4424536048877208</v>
      </c>
      <c r="BM256" s="134">
        <f t="shared" si="190"/>
        <v>1.5827158342730934</v>
      </c>
      <c r="BN256" s="134">
        <f t="shared" si="191"/>
        <v>9.1292093592045642</v>
      </c>
      <c r="BO256" s="134">
        <f t="shared" si="192"/>
        <v>14.459427367429289</v>
      </c>
      <c r="BP256" s="134">
        <f t="shared" si="193"/>
        <v>3.1736370250984538</v>
      </c>
      <c r="BQ256" s="134">
        <f t="shared" si="194"/>
        <v>0</v>
      </c>
      <c r="BR256" s="134">
        <f t="shared" si="195"/>
        <v>4.2236371057645625</v>
      </c>
      <c r="BS256" s="134">
        <f t="shared" si="196"/>
        <v>0</v>
      </c>
      <c r="BT256" s="134">
        <f t="shared" si="197"/>
        <v>0</v>
      </c>
      <c r="BU256" s="134">
        <f t="shared" si="198"/>
        <v>44.871184291404681</v>
      </c>
      <c r="BV256" s="134">
        <f t="shared" si="199"/>
        <v>86.395636608861338</v>
      </c>
      <c r="BW256" s="134">
        <f t="shared" si="200"/>
        <v>445.65392948814133</v>
      </c>
      <c r="BX256" s="134">
        <f t="shared" si="201"/>
        <v>23.815992539998287</v>
      </c>
      <c r="BY256" s="134">
        <f t="shared" si="202"/>
        <v>0.13361695537066884</v>
      </c>
      <c r="BZ256" s="134">
        <f t="shared" si="203"/>
        <v>0.22375326496073977</v>
      </c>
    </row>
    <row r="257" spans="1:78" x14ac:dyDescent="0.25">
      <c r="A257" s="18" t="s">
        <v>523</v>
      </c>
      <c r="B257" s="21" t="s">
        <v>524</v>
      </c>
      <c r="C257" s="22">
        <f t="shared" si="204"/>
        <v>475</v>
      </c>
      <c r="D257" s="159">
        <f t="shared" si="205"/>
        <v>7899.12</v>
      </c>
      <c r="E257" s="162">
        <v>221387.21</v>
      </c>
      <c r="F257" s="162">
        <v>259560.00999999992</v>
      </c>
      <c r="G257" s="162">
        <v>0</v>
      </c>
      <c r="H257" s="162">
        <v>103014.77999999997</v>
      </c>
      <c r="I257" s="162">
        <v>1734.2199999999998</v>
      </c>
      <c r="J257" s="162">
        <v>56778.99</v>
      </c>
      <c r="K257" s="162">
        <v>3439.68</v>
      </c>
      <c r="L257" s="162">
        <v>66592.200000000012</v>
      </c>
      <c r="M257" s="162">
        <v>0</v>
      </c>
      <c r="N257" s="162">
        <v>62421.430000000008</v>
      </c>
      <c r="O257" s="162">
        <v>1764.56</v>
      </c>
      <c r="P257" s="162">
        <v>55813.350000000013</v>
      </c>
      <c r="Q257" s="162">
        <v>60427.51999999999</v>
      </c>
      <c r="R257" s="162">
        <v>5884.3399999999983</v>
      </c>
      <c r="S257" s="162">
        <v>0</v>
      </c>
      <c r="T257" s="162">
        <v>21870.03</v>
      </c>
      <c r="U257" s="162">
        <v>0</v>
      </c>
      <c r="V257" s="162">
        <v>0</v>
      </c>
      <c r="W257" s="162">
        <v>10352.84</v>
      </c>
      <c r="X257" s="162">
        <v>278370.13</v>
      </c>
      <c r="Y257" s="162">
        <v>1912571.7100000011</v>
      </c>
      <c r="Z257" s="162">
        <v>76502.26999999999</v>
      </c>
      <c r="AA257" s="162">
        <v>11029.4</v>
      </c>
      <c r="AB257" s="162">
        <v>15302.759999999998</v>
      </c>
      <c r="AC257" s="162">
        <f t="shared" si="155"/>
        <v>3224817.4300000006</v>
      </c>
      <c r="AD257" s="200">
        <f t="shared" si="156"/>
        <v>466.07833684210527</v>
      </c>
      <c r="AE257" s="134">
        <f t="shared" si="157"/>
        <v>546.44212631578932</v>
      </c>
      <c r="AF257" s="134">
        <f t="shared" si="158"/>
        <v>0</v>
      </c>
      <c r="AG257" s="134">
        <f t="shared" si="159"/>
        <v>216.87322105263152</v>
      </c>
      <c r="AH257" s="134">
        <f t="shared" si="160"/>
        <v>3.6509894736842101</v>
      </c>
      <c r="AI257" s="134">
        <f t="shared" si="161"/>
        <v>119.53471578947368</v>
      </c>
      <c r="AJ257" s="134">
        <f t="shared" si="162"/>
        <v>7.2414315789473678</v>
      </c>
      <c r="AK257" s="134">
        <f t="shared" si="163"/>
        <v>140.19410526315792</v>
      </c>
      <c r="AL257" s="134">
        <f t="shared" si="164"/>
        <v>0</v>
      </c>
      <c r="AM257" s="134">
        <f t="shared" si="165"/>
        <v>131.41353684210529</v>
      </c>
      <c r="AN257" s="134">
        <f t="shared" si="166"/>
        <v>3.7148631578947366</v>
      </c>
      <c r="AO257" s="134">
        <f t="shared" si="167"/>
        <v>117.50178947368424</v>
      </c>
      <c r="AP257" s="134">
        <f t="shared" si="168"/>
        <v>127.21583157894734</v>
      </c>
      <c r="AQ257" s="134">
        <f t="shared" si="169"/>
        <v>12.388084210526312</v>
      </c>
      <c r="AR257" s="134">
        <f t="shared" si="170"/>
        <v>0</v>
      </c>
      <c r="AS257" s="134">
        <f t="shared" si="171"/>
        <v>46.042168421052629</v>
      </c>
      <c r="AT257" s="134">
        <f t="shared" si="172"/>
        <v>0</v>
      </c>
      <c r="AU257" s="134">
        <f t="shared" si="173"/>
        <v>0</v>
      </c>
      <c r="AV257" s="134">
        <f t="shared" si="174"/>
        <v>21.795452631578947</v>
      </c>
      <c r="AW257" s="134">
        <f t="shared" si="175"/>
        <v>586.04237894736843</v>
      </c>
      <c r="AX257" s="134">
        <f t="shared" si="176"/>
        <v>4026.4667578947392</v>
      </c>
      <c r="AY257" s="134">
        <f t="shared" si="177"/>
        <v>161.05741052631578</v>
      </c>
      <c r="AZ257" s="134">
        <f t="shared" si="178"/>
        <v>23.219789473684209</v>
      </c>
      <c r="BA257" s="134">
        <f t="shared" si="179"/>
        <v>32.216336842105257</v>
      </c>
      <c r="BB257" s="2"/>
      <c r="BC257" s="134">
        <f t="shared" si="180"/>
        <v>28.026819443178479</v>
      </c>
      <c r="BD257" s="134">
        <f t="shared" si="181"/>
        <v>32.859357751243166</v>
      </c>
      <c r="BE257" s="134">
        <f t="shared" si="182"/>
        <v>0</v>
      </c>
      <c r="BF257" s="134">
        <f t="shared" si="183"/>
        <v>13.041298271199826</v>
      </c>
      <c r="BG257" s="134">
        <f t="shared" si="184"/>
        <v>0.21954597474149018</v>
      </c>
      <c r="BH257" s="134">
        <f t="shared" si="185"/>
        <v>7.1880146142861481</v>
      </c>
      <c r="BI257" s="134">
        <f t="shared" si="186"/>
        <v>0.43545103758393339</v>
      </c>
      <c r="BJ257" s="134">
        <f t="shared" si="187"/>
        <v>8.4303314799623266</v>
      </c>
      <c r="BK257" s="134">
        <f t="shared" si="188"/>
        <v>0</v>
      </c>
      <c r="BL257" s="134">
        <f t="shared" si="189"/>
        <v>7.9023270946637103</v>
      </c>
      <c r="BM257" s="134">
        <f t="shared" si="190"/>
        <v>0.22338690892150012</v>
      </c>
      <c r="BN257" s="134">
        <f t="shared" si="191"/>
        <v>7.0657680855588998</v>
      </c>
      <c r="BO257" s="134">
        <f t="shared" si="192"/>
        <v>7.6499053059074926</v>
      </c>
      <c r="BP257" s="134">
        <f t="shared" si="193"/>
        <v>0.7449361447857481</v>
      </c>
      <c r="BQ257" s="134">
        <f t="shared" si="194"/>
        <v>0</v>
      </c>
      <c r="BR257" s="134">
        <f t="shared" si="195"/>
        <v>2.7686666362835353</v>
      </c>
      <c r="BS257" s="134">
        <f t="shared" si="196"/>
        <v>0</v>
      </c>
      <c r="BT257" s="134">
        <f t="shared" si="197"/>
        <v>0</v>
      </c>
      <c r="BU257" s="134">
        <f t="shared" si="198"/>
        <v>1.3106320704078429</v>
      </c>
      <c r="BV257" s="134">
        <f t="shared" si="199"/>
        <v>35.24065085731069</v>
      </c>
      <c r="BW257" s="134">
        <f t="shared" si="200"/>
        <v>242.12465565784558</v>
      </c>
      <c r="BX257" s="134">
        <f t="shared" si="201"/>
        <v>9.6849104710398102</v>
      </c>
      <c r="BY257" s="134">
        <f t="shared" si="202"/>
        <v>1.3962821175016964</v>
      </c>
      <c r="BZ257" s="134">
        <f t="shared" si="203"/>
        <v>1.9372740254610639</v>
      </c>
    </row>
    <row r="258" spans="1:78" x14ac:dyDescent="0.25">
      <c r="A258" s="18" t="s">
        <v>525</v>
      </c>
      <c r="B258" s="21" t="s">
        <v>526</v>
      </c>
      <c r="C258" s="22">
        <f t="shared" si="204"/>
        <v>574</v>
      </c>
      <c r="D258" s="159">
        <f t="shared" si="205"/>
        <v>5492.74</v>
      </c>
      <c r="E258" s="162">
        <v>267506.20000000007</v>
      </c>
      <c r="F258" s="162">
        <v>194927.22</v>
      </c>
      <c r="G258" s="162">
        <v>0</v>
      </c>
      <c r="H258" s="162">
        <v>87642.16</v>
      </c>
      <c r="I258" s="162">
        <v>300.92</v>
      </c>
      <c r="J258" s="162">
        <v>64886.559999999998</v>
      </c>
      <c r="K258" s="162">
        <v>19585.590000000004</v>
      </c>
      <c r="L258" s="162">
        <v>69962.009999999995</v>
      </c>
      <c r="M258" s="162">
        <v>606.6</v>
      </c>
      <c r="N258" s="162">
        <v>55454.47</v>
      </c>
      <c r="O258" s="162">
        <v>11846.659999999998</v>
      </c>
      <c r="P258" s="162">
        <v>83023.9200000001</v>
      </c>
      <c r="Q258" s="162">
        <v>569431.16</v>
      </c>
      <c r="R258" s="162">
        <v>57368.670000000006</v>
      </c>
      <c r="S258" s="162">
        <v>0</v>
      </c>
      <c r="T258" s="162">
        <v>12684.040000000003</v>
      </c>
      <c r="U258" s="162">
        <v>0</v>
      </c>
      <c r="V258" s="162">
        <v>0</v>
      </c>
      <c r="W258" s="162">
        <v>41540.350000000006</v>
      </c>
      <c r="X258" s="162">
        <v>266168.17</v>
      </c>
      <c r="Y258" s="162">
        <v>2414896.2600000007</v>
      </c>
      <c r="Z258" s="162">
        <v>177375.80999999994</v>
      </c>
      <c r="AA258" s="162">
        <v>15848.85</v>
      </c>
      <c r="AB258" s="162">
        <v>5203.9400000000014</v>
      </c>
      <c r="AC258" s="162">
        <f t="shared" si="155"/>
        <v>4416259.5600000005</v>
      </c>
      <c r="AD258" s="200">
        <f t="shared" si="156"/>
        <v>466.03867595818826</v>
      </c>
      <c r="AE258" s="134">
        <f t="shared" si="157"/>
        <v>339.59445993031358</v>
      </c>
      <c r="AF258" s="134">
        <f t="shared" si="158"/>
        <v>0</v>
      </c>
      <c r="AG258" s="134">
        <f t="shared" si="159"/>
        <v>152.68668989547038</v>
      </c>
      <c r="AH258" s="134">
        <f t="shared" si="160"/>
        <v>0.52425087108013935</v>
      </c>
      <c r="AI258" s="134">
        <f t="shared" si="161"/>
        <v>113.04278745644599</v>
      </c>
      <c r="AJ258" s="134">
        <f t="shared" si="162"/>
        <v>34.121236933797917</v>
      </c>
      <c r="AK258" s="134">
        <f t="shared" si="163"/>
        <v>121.88503484320556</v>
      </c>
      <c r="AL258" s="134">
        <f t="shared" si="164"/>
        <v>1.056794425087108</v>
      </c>
      <c r="AM258" s="134">
        <f t="shared" si="165"/>
        <v>96.610574912891991</v>
      </c>
      <c r="AN258" s="134">
        <f t="shared" si="166"/>
        <v>20.638780487804876</v>
      </c>
      <c r="AO258" s="134">
        <f t="shared" si="167"/>
        <v>144.64097560975628</v>
      </c>
      <c r="AP258" s="134">
        <f t="shared" si="168"/>
        <v>992.04034843205579</v>
      </c>
      <c r="AQ258" s="134">
        <f t="shared" si="169"/>
        <v>99.945418118466904</v>
      </c>
      <c r="AR258" s="134">
        <f t="shared" si="170"/>
        <v>0</v>
      </c>
      <c r="AS258" s="134">
        <f t="shared" si="171"/>
        <v>22.097630662020912</v>
      </c>
      <c r="AT258" s="134">
        <f t="shared" si="172"/>
        <v>0</v>
      </c>
      <c r="AU258" s="134">
        <f t="shared" si="173"/>
        <v>0</v>
      </c>
      <c r="AV258" s="134">
        <f t="shared" si="174"/>
        <v>72.369947735191644</v>
      </c>
      <c r="AW258" s="134">
        <f t="shared" si="175"/>
        <v>463.70761324041808</v>
      </c>
      <c r="AX258" s="134">
        <f t="shared" si="176"/>
        <v>4207.1363414634161</v>
      </c>
      <c r="AY258" s="134">
        <f t="shared" si="177"/>
        <v>309.0170905923344</v>
      </c>
      <c r="AZ258" s="134">
        <f t="shared" si="178"/>
        <v>27.611236933797912</v>
      </c>
      <c r="BA258" s="134">
        <f t="shared" si="179"/>
        <v>9.0660975609756118</v>
      </c>
      <c r="BB258" s="2"/>
      <c r="BC258" s="134">
        <f t="shared" si="180"/>
        <v>48.701777255067611</v>
      </c>
      <c r="BD258" s="134">
        <f t="shared" si="181"/>
        <v>35.48815709463765</v>
      </c>
      <c r="BE258" s="134">
        <f t="shared" si="182"/>
        <v>0</v>
      </c>
      <c r="BF258" s="134">
        <f t="shared" si="183"/>
        <v>15.95600010195276</v>
      </c>
      <c r="BG258" s="134">
        <f t="shared" si="184"/>
        <v>5.4785043530187122E-2</v>
      </c>
      <c r="BH258" s="134">
        <f t="shared" si="185"/>
        <v>11.813149721268438</v>
      </c>
      <c r="BI258" s="134">
        <f t="shared" si="186"/>
        <v>3.5657231181523255</v>
      </c>
      <c r="BJ258" s="134">
        <f t="shared" si="187"/>
        <v>12.737178530205325</v>
      </c>
      <c r="BK258" s="134">
        <f t="shared" si="188"/>
        <v>0.11043668551578995</v>
      </c>
      <c r="BL258" s="134">
        <f t="shared" si="189"/>
        <v>10.095957573087386</v>
      </c>
      <c r="BM258" s="134">
        <f t="shared" si="190"/>
        <v>2.1567851382006062</v>
      </c>
      <c r="BN258" s="134">
        <f t="shared" si="191"/>
        <v>15.115210259360557</v>
      </c>
      <c r="BO258" s="134">
        <f t="shared" si="192"/>
        <v>103.66978229444686</v>
      </c>
      <c r="BP258" s="134">
        <f t="shared" si="193"/>
        <v>10.44445395194384</v>
      </c>
      <c r="BQ258" s="134">
        <f t="shared" si="194"/>
        <v>0</v>
      </c>
      <c r="BR258" s="134">
        <f t="shared" si="195"/>
        <v>2.3092372841241353</v>
      </c>
      <c r="BS258" s="134">
        <f t="shared" si="196"/>
        <v>0</v>
      </c>
      <c r="BT258" s="134">
        <f t="shared" si="197"/>
        <v>0</v>
      </c>
      <c r="BU258" s="134">
        <f t="shared" si="198"/>
        <v>7.5627737704679285</v>
      </c>
      <c r="BV258" s="134">
        <f t="shared" si="199"/>
        <v>48.458177521601243</v>
      </c>
      <c r="BW258" s="134">
        <f t="shared" si="200"/>
        <v>439.65238842544903</v>
      </c>
      <c r="BX258" s="134">
        <f t="shared" si="201"/>
        <v>32.292773734056219</v>
      </c>
      <c r="BY258" s="134">
        <f t="shared" si="202"/>
        <v>2.8854178424611399</v>
      </c>
      <c r="BZ258" s="134">
        <f t="shared" si="203"/>
        <v>0.94742150547814052</v>
      </c>
    </row>
    <row r="259" spans="1:78" x14ac:dyDescent="0.25">
      <c r="A259" s="18" t="s">
        <v>527</v>
      </c>
      <c r="B259" s="21" t="s">
        <v>528</v>
      </c>
      <c r="C259" s="22">
        <f t="shared" si="204"/>
        <v>830</v>
      </c>
      <c r="D259" s="159">
        <f t="shared" si="205"/>
        <v>8282</v>
      </c>
      <c r="E259" s="162">
        <v>298634.23999999993</v>
      </c>
      <c r="F259" s="162">
        <v>211972.93</v>
      </c>
      <c r="G259" s="162">
        <v>0</v>
      </c>
      <c r="H259" s="162">
        <v>117051.02000000005</v>
      </c>
      <c r="I259" s="162">
        <v>0</v>
      </c>
      <c r="J259" s="162">
        <v>75010.550000000017</v>
      </c>
      <c r="K259" s="162">
        <v>47687.59</v>
      </c>
      <c r="L259" s="162">
        <v>77919.759999999995</v>
      </c>
      <c r="M259" s="162">
        <v>0</v>
      </c>
      <c r="N259" s="162">
        <v>59091.490000000013</v>
      </c>
      <c r="O259" s="162">
        <v>18505.03</v>
      </c>
      <c r="P259" s="162">
        <v>74225.770000000077</v>
      </c>
      <c r="Q259" s="162">
        <v>122356.73999999998</v>
      </c>
      <c r="R259" s="162">
        <v>0</v>
      </c>
      <c r="S259" s="162">
        <v>0</v>
      </c>
      <c r="T259" s="162">
        <v>38672.409999999989</v>
      </c>
      <c r="U259" s="162">
        <v>0</v>
      </c>
      <c r="V259" s="162">
        <v>0</v>
      </c>
      <c r="W259" s="162">
        <v>64822.820000000007</v>
      </c>
      <c r="X259" s="162">
        <v>347149.44999999995</v>
      </c>
      <c r="Y259" s="162">
        <v>2928316.2599999988</v>
      </c>
      <c r="Z259" s="162">
        <v>116069.19000000002</v>
      </c>
      <c r="AA259" s="162">
        <v>10107.82</v>
      </c>
      <c r="AB259" s="162">
        <v>6056.2700000000013</v>
      </c>
      <c r="AC259" s="162">
        <f t="shared" si="155"/>
        <v>4613649.3399999989</v>
      </c>
      <c r="AD259" s="200">
        <f t="shared" si="156"/>
        <v>359.80028915662643</v>
      </c>
      <c r="AE259" s="134">
        <f t="shared" si="157"/>
        <v>255.38907228915662</v>
      </c>
      <c r="AF259" s="134">
        <f t="shared" si="158"/>
        <v>0</v>
      </c>
      <c r="AG259" s="134">
        <f t="shared" si="159"/>
        <v>141.02532530120487</v>
      </c>
      <c r="AH259" s="134">
        <f t="shared" si="160"/>
        <v>0</v>
      </c>
      <c r="AI259" s="134">
        <f t="shared" si="161"/>
        <v>90.37415662650605</v>
      </c>
      <c r="AJ259" s="134">
        <f t="shared" si="162"/>
        <v>57.454927710843371</v>
      </c>
      <c r="AK259" s="134">
        <f t="shared" si="163"/>
        <v>93.879228915662651</v>
      </c>
      <c r="AL259" s="134">
        <f t="shared" si="164"/>
        <v>0</v>
      </c>
      <c r="AM259" s="134">
        <f t="shared" si="165"/>
        <v>71.19456626506026</v>
      </c>
      <c r="AN259" s="134">
        <f t="shared" si="166"/>
        <v>22.295216867469879</v>
      </c>
      <c r="AO259" s="134">
        <f t="shared" si="167"/>
        <v>89.42863855421696</v>
      </c>
      <c r="AP259" s="134">
        <f t="shared" si="168"/>
        <v>147.41775903614456</v>
      </c>
      <c r="AQ259" s="134">
        <f t="shared" si="169"/>
        <v>0</v>
      </c>
      <c r="AR259" s="134">
        <f t="shared" si="170"/>
        <v>0</v>
      </c>
      <c r="AS259" s="134">
        <f t="shared" si="171"/>
        <v>46.593265060240952</v>
      </c>
      <c r="AT259" s="134">
        <f t="shared" si="172"/>
        <v>0</v>
      </c>
      <c r="AU259" s="134">
        <f t="shared" si="173"/>
        <v>0</v>
      </c>
      <c r="AV259" s="134">
        <f t="shared" si="174"/>
        <v>78.099783132530135</v>
      </c>
      <c r="AW259" s="134">
        <f t="shared" si="175"/>
        <v>418.25234939759031</v>
      </c>
      <c r="AX259" s="134">
        <f t="shared" si="176"/>
        <v>3528.091879518071</v>
      </c>
      <c r="AY259" s="134">
        <f t="shared" si="177"/>
        <v>139.84239759036146</v>
      </c>
      <c r="AZ259" s="134">
        <f t="shared" si="178"/>
        <v>12.178096385542169</v>
      </c>
      <c r="BA259" s="134">
        <f t="shared" si="179"/>
        <v>7.2967108433734955</v>
      </c>
      <c r="BB259" s="2"/>
      <c r="BC259" s="134">
        <f t="shared" si="180"/>
        <v>36.058227481284703</v>
      </c>
      <c r="BD259" s="134">
        <f t="shared" si="181"/>
        <v>25.594413185220962</v>
      </c>
      <c r="BE259" s="134">
        <f t="shared" si="182"/>
        <v>0</v>
      </c>
      <c r="BF259" s="134">
        <f t="shared" si="183"/>
        <v>14.133182806085493</v>
      </c>
      <c r="BG259" s="134">
        <f t="shared" si="184"/>
        <v>0</v>
      </c>
      <c r="BH259" s="134">
        <f t="shared" si="185"/>
        <v>9.0570574740400893</v>
      </c>
      <c r="BI259" s="134">
        <f t="shared" si="186"/>
        <v>5.757979956532238</v>
      </c>
      <c r="BJ259" s="134">
        <f t="shared" si="187"/>
        <v>9.4083264911857025</v>
      </c>
      <c r="BK259" s="134">
        <f t="shared" si="188"/>
        <v>0</v>
      </c>
      <c r="BL259" s="134">
        <f t="shared" si="189"/>
        <v>7.1349299686066185</v>
      </c>
      <c r="BM259" s="134">
        <f t="shared" si="190"/>
        <v>2.2343673025839168</v>
      </c>
      <c r="BN259" s="134">
        <f t="shared" si="191"/>
        <v>8.9623001690413044</v>
      </c>
      <c r="BO259" s="134">
        <f t="shared" si="192"/>
        <v>14.773815503501567</v>
      </c>
      <c r="BP259" s="134">
        <f t="shared" si="193"/>
        <v>0</v>
      </c>
      <c r="BQ259" s="134">
        <f t="shared" si="194"/>
        <v>0</v>
      </c>
      <c r="BR259" s="134">
        <f t="shared" si="195"/>
        <v>4.6694530306689188</v>
      </c>
      <c r="BS259" s="134">
        <f t="shared" si="196"/>
        <v>0</v>
      </c>
      <c r="BT259" s="134">
        <f t="shared" si="197"/>
        <v>0</v>
      </c>
      <c r="BU259" s="134">
        <f t="shared" si="198"/>
        <v>7.8269524269500126</v>
      </c>
      <c r="BV259" s="134">
        <f t="shared" si="199"/>
        <v>41.916137406423566</v>
      </c>
      <c r="BW259" s="134">
        <f t="shared" si="200"/>
        <v>353.57597923206941</v>
      </c>
      <c r="BX259" s="134">
        <f t="shared" si="201"/>
        <v>14.014632938903649</v>
      </c>
      <c r="BY259" s="134">
        <f t="shared" si="202"/>
        <v>1.220456411494808</v>
      </c>
      <c r="BZ259" s="134">
        <f t="shared" si="203"/>
        <v>0.73125694276744768</v>
      </c>
    </row>
    <row r="260" spans="1:78" x14ac:dyDescent="0.25">
      <c r="A260" s="18" t="s">
        <v>529</v>
      </c>
      <c r="B260" s="21" t="s">
        <v>530</v>
      </c>
      <c r="C260" s="22">
        <f t="shared" si="204"/>
        <v>1884</v>
      </c>
      <c r="D260" s="159">
        <f t="shared" si="205"/>
        <v>13237.58</v>
      </c>
      <c r="E260" s="162">
        <v>764795.16000000027</v>
      </c>
      <c r="F260" s="162">
        <v>663089.72</v>
      </c>
      <c r="G260" s="162">
        <v>0</v>
      </c>
      <c r="H260" s="162">
        <v>205542.63</v>
      </c>
      <c r="I260" s="162">
        <v>176706.81999999998</v>
      </c>
      <c r="J260" s="162">
        <v>208901.01</v>
      </c>
      <c r="K260" s="162">
        <v>0</v>
      </c>
      <c r="L260" s="162">
        <v>141117.53</v>
      </c>
      <c r="M260" s="162">
        <v>0</v>
      </c>
      <c r="N260" s="162">
        <v>84068.93</v>
      </c>
      <c r="O260" s="162">
        <v>35812.600000000006</v>
      </c>
      <c r="P260" s="162">
        <v>45400.549999999996</v>
      </c>
      <c r="Q260" s="162">
        <v>65123.09</v>
      </c>
      <c r="R260" s="162">
        <v>56215.31</v>
      </c>
      <c r="S260" s="162">
        <v>0</v>
      </c>
      <c r="T260" s="162">
        <v>68186.510000000009</v>
      </c>
      <c r="U260" s="162">
        <v>603414.69999999995</v>
      </c>
      <c r="V260" s="162">
        <v>0</v>
      </c>
      <c r="W260" s="162">
        <v>1843.93</v>
      </c>
      <c r="X260" s="162">
        <v>0</v>
      </c>
      <c r="Y260" s="162">
        <v>6771552.540000001</v>
      </c>
      <c r="Z260" s="162">
        <v>267428.34000000003</v>
      </c>
      <c r="AA260" s="162">
        <v>15854.49</v>
      </c>
      <c r="AB260" s="162">
        <v>23688.79</v>
      </c>
      <c r="AC260" s="162">
        <f t="shared" si="155"/>
        <v>10198742.65</v>
      </c>
      <c r="AD260" s="200">
        <f t="shared" si="156"/>
        <v>405.94222929936319</v>
      </c>
      <c r="AE260" s="134">
        <f t="shared" si="157"/>
        <v>351.9584501061571</v>
      </c>
      <c r="AF260" s="134">
        <f t="shared" si="158"/>
        <v>0</v>
      </c>
      <c r="AG260" s="134">
        <f t="shared" si="159"/>
        <v>109.09906050955415</v>
      </c>
      <c r="AH260" s="134">
        <f t="shared" si="160"/>
        <v>93.793428874734602</v>
      </c>
      <c r="AI260" s="134">
        <f t="shared" si="161"/>
        <v>110.88164012738854</v>
      </c>
      <c r="AJ260" s="134">
        <f t="shared" si="162"/>
        <v>0</v>
      </c>
      <c r="AK260" s="134">
        <f t="shared" si="163"/>
        <v>74.903147558386408</v>
      </c>
      <c r="AL260" s="134">
        <f t="shared" si="164"/>
        <v>0</v>
      </c>
      <c r="AM260" s="134">
        <f t="shared" si="165"/>
        <v>44.622574309978766</v>
      </c>
      <c r="AN260" s="134">
        <f t="shared" si="166"/>
        <v>19.008811040339705</v>
      </c>
      <c r="AO260" s="134">
        <f t="shared" si="167"/>
        <v>24.09795647558386</v>
      </c>
      <c r="AP260" s="134">
        <f t="shared" si="168"/>
        <v>34.566395966029724</v>
      </c>
      <c r="AQ260" s="134">
        <f t="shared" si="169"/>
        <v>29.838274946921441</v>
      </c>
      <c r="AR260" s="134">
        <f t="shared" si="170"/>
        <v>0</v>
      </c>
      <c r="AS260" s="134">
        <f t="shared" si="171"/>
        <v>36.192415074309984</v>
      </c>
      <c r="AT260" s="134">
        <f t="shared" si="172"/>
        <v>320.28381104033969</v>
      </c>
      <c r="AU260" s="134">
        <f t="shared" si="173"/>
        <v>0</v>
      </c>
      <c r="AV260" s="134">
        <f t="shared" si="174"/>
        <v>0.97873142250530787</v>
      </c>
      <c r="AW260" s="134">
        <f t="shared" si="175"/>
        <v>0</v>
      </c>
      <c r="AX260" s="134">
        <f t="shared" si="176"/>
        <v>3594.2423248407649</v>
      </c>
      <c r="AY260" s="134">
        <f t="shared" si="177"/>
        <v>141.94710191082805</v>
      </c>
      <c r="AZ260" s="134">
        <f t="shared" si="178"/>
        <v>8.415334394904459</v>
      </c>
      <c r="BA260" s="134">
        <f t="shared" si="179"/>
        <v>12.573667728237792</v>
      </c>
      <c r="BB260" s="2"/>
      <c r="BC260" s="134">
        <f t="shared" si="180"/>
        <v>57.774544894157408</v>
      </c>
      <c r="BD260" s="134">
        <f t="shared" si="181"/>
        <v>50.091460825921352</v>
      </c>
      <c r="BE260" s="134">
        <f t="shared" si="182"/>
        <v>0</v>
      </c>
      <c r="BF260" s="134">
        <f t="shared" si="183"/>
        <v>15.527205879020183</v>
      </c>
      <c r="BG260" s="134">
        <f t="shared" si="184"/>
        <v>13.348876456270707</v>
      </c>
      <c r="BH260" s="134">
        <f t="shared" si="185"/>
        <v>15.780906328800279</v>
      </c>
      <c r="BI260" s="134">
        <f t="shared" si="186"/>
        <v>0</v>
      </c>
      <c r="BJ260" s="134">
        <f t="shared" si="187"/>
        <v>10.660372213048005</v>
      </c>
      <c r="BK260" s="134">
        <f t="shared" si="188"/>
        <v>0</v>
      </c>
      <c r="BL260" s="134">
        <f t="shared" si="189"/>
        <v>6.3507778612102808</v>
      </c>
      <c r="BM260" s="134">
        <f t="shared" si="190"/>
        <v>2.7053736408014157</v>
      </c>
      <c r="BN260" s="134">
        <f t="shared" si="191"/>
        <v>3.4296714354134212</v>
      </c>
      <c r="BO260" s="134">
        <f t="shared" si="192"/>
        <v>4.9195615814975246</v>
      </c>
      <c r="BP260" s="134">
        <f t="shared" si="193"/>
        <v>4.2466455349089482</v>
      </c>
      <c r="BQ260" s="134">
        <f t="shared" si="194"/>
        <v>0</v>
      </c>
      <c r="BR260" s="134">
        <f t="shared" si="195"/>
        <v>5.1509800129630952</v>
      </c>
      <c r="BS260" s="134">
        <f t="shared" si="196"/>
        <v>45.583460118843469</v>
      </c>
      <c r="BT260" s="134">
        <f t="shared" si="197"/>
        <v>0</v>
      </c>
      <c r="BU260" s="134">
        <f t="shared" si="198"/>
        <v>0.13929509774445178</v>
      </c>
      <c r="BV260" s="134">
        <f t="shared" si="199"/>
        <v>0</v>
      </c>
      <c r="BW260" s="134">
        <f t="shared" si="200"/>
        <v>511.54006548024648</v>
      </c>
      <c r="BX260" s="134">
        <f t="shared" si="201"/>
        <v>20.202207654269134</v>
      </c>
      <c r="BY260" s="134">
        <f t="shared" si="202"/>
        <v>1.1976879459840848</v>
      </c>
      <c r="BZ260" s="134">
        <f t="shared" si="203"/>
        <v>1.7895106205212736</v>
      </c>
    </row>
    <row r="261" spans="1:78" x14ac:dyDescent="0.25">
      <c r="A261" s="18" t="s">
        <v>531</v>
      </c>
      <c r="B261" s="21" t="s">
        <v>532</v>
      </c>
      <c r="C261" s="22">
        <f t="shared" si="204"/>
        <v>1044</v>
      </c>
      <c r="D261" s="159">
        <f t="shared" si="205"/>
        <v>12923.89</v>
      </c>
      <c r="E261" s="162">
        <v>348951.31</v>
      </c>
      <c r="F261" s="162">
        <v>291327.37000000005</v>
      </c>
      <c r="G261" s="162">
        <v>0</v>
      </c>
      <c r="H261" s="162">
        <v>161907.4</v>
      </c>
      <c r="I261" s="162">
        <v>113659.59999999996</v>
      </c>
      <c r="J261" s="162">
        <v>121019.80000000002</v>
      </c>
      <c r="K261" s="162">
        <v>65365.969999999987</v>
      </c>
      <c r="L261" s="162">
        <v>116703.82999999999</v>
      </c>
      <c r="M261" s="162">
        <v>0</v>
      </c>
      <c r="N261" s="162">
        <v>145051.81999999998</v>
      </c>
      <c r="O261" s="162">
        <v>5262.58</v>
      </c>
      <c r="P261" s="162">
        <v>340633.08999999973</v>
      </c>
      <c r="Q261" s="162">
        <v>90173.149999999965</v>
      </c>
      <c r="R261" s="162">
        <v>132.25</v>
      </c>
      <c r="S261" s="162">
        <v>0</v>
      </c>
      <c r="T261" s="162">
        <v>0</v>
      </c>
      <c r="U261" s="162">
        <v>0</v>
      </c>
      <c r="V261" s="162">
        <v>0</v>
      </c>
      <c r="W261" s="162">
        <v>129752.70999999996</v>
      </c>
      <c r="X261" s="162">
        <v>379304.27000000019</v>
      </c>
      <c r="Y261" s="162">
        <v>3865529.5399999996</v>
      </c>
      <c r="Z261" s="162">
        <v>159771.88999999998</v>
      </c>
      <c r="AA261" s="162">
        <v>9830.880000000001</v>
      </c>
      <c r="AB261" s="162">
        <v>16389.009999999998</v>
      </c>
      <c r="AC261" s="162">
        <f t="shared" ref="AC261:AC263" si="206">SUM(E261:AB261)</f>
        <v>6360766.4699999988</v>
      </c>
      <c r="AD261" s="200">
        <f t="shared" ref="AD261:AD267" si="207">E261/$C261</f>
        <v>334.2445498084291</v>
      </c>
      <c r="AE261" s="134">
        <f t="shared" ref="AE261:AE267" si="208">F261/$C261</f>
        <v>279.04920498084294</v>
      </c>
      <c r="AF261" s="134">
        <f t="shared" ref="AF261:AF267" si="209">G261/$C261</f>
        <v>0</v>
      </c>
      <c r="AG261" s="134">
        <f t="shared" ref="AG261:AG267" si="210">H261/$C261</f>
        <v>155.08371647509577</v>
      </c>
      <c r="AH261" s="134">
        <f t="shared" ref="AH261:AH267" si="211">I261/$C261</f>
        <v>108.86934865900379</v>
      </c>
      <c r="AI261" s="134">
        <f t="shared" ref="AI261:AI263" si="212">J261/$C261</f>
        <v>115.91934865900384</v>
      </c>
      <c r="AJ261" s="134">
        <f t="shared" ref="AJ261:AJ263" si="213">K261/$C261</f>
        <v>62.611082375478915</v>
      </c>
      <c r="AK261" s="134">
        <f t="shared" ref="AK261:AK263" si="214">L261/$C261</f>
        <v>111.78527777777776</v>
      </c>
      <c r="AL261" s="134">
        <f t="shared" ref="AL261:AL263" si="215">M261/$C261</f>
        <v>0</v>
      </c>
      <c r="AM261" s="134">
        <f t="shared" ref="AM261:AM263" si="216">N261/$C261</f>
        <v>138.93852490421455</v>
      </c>
      <c r="AN261" s="134">
        <f t="shared" ref="AN261:AN263" si="217">O261/$C261</f>
        <v>5.0407854406130266</v>
      </c>
      <c r="AO261" s="134">
        <f t="shared" ref="AO261:AO263" si="218">P261/$C261</f>
        <v>326.27690613026795</v>
      </c>
      <c r="AP261" s="134">
        <f t="shared" ref="AP261:AP263" si="219">Q261/$C261</f>
        <v>86.372749042145557</v>
      </c>
      <c r="AQ261" s="134">
        <f t="shared" ref="AQ261:AQ263" si="220">R261/$C261</f>
        <v>0.12667624521072796</v>
      </c>
      <c r="AR261" s="134">
        <f t="shared" ref="AR261:AR263" si="221">S261/$C261</f>
        <v>0</v>
      </c>
      <c r="AS261" s="134">
        <f t="shared" ref="AS261:AS263" si="222">T261/$C261</f>
        <v>0</v>
      </c>
      <c r="AT261" s="134">
        <f t="shared" ref="AT261:AT263" si="223">U261/$C261</f>
        <v>0</v>
      </c>
      <c r="AU261" s="134">
        <f t="shared" ref="AU261:AU263" si="224">V261/$C261</f>
        <v>0</v>
      </c>
      <c r="AV261" s="134">
        <f t="shared" ref="AV261:AV263" si="225">W261/$C261</f>
        <v>124.28420498084287</v>
      </c>
      <c r="AW261" s="134">
        <f t="shared" ref="AW261:AW263" si="226">X261/$C261</f>
        <v>363.31826628352508</v>
      </c>
      <c r="AX261" s="134">
        <f t="shared" ref="AX261:AX263" si="227">Y261/$C261</f>
        <v>3702.6145019157084</v>
      </c>
      <c r="AY261" s="134">
        <f t="shared" ref="AY261:AY263" si="228">Z261/$C261</f>
        <v>153.03820881226054</v>
      </c>
      <c r="AZ261" s="134">
        <f t="shared" ref="AZ261:AZ263" si="229">AA261/$C261</f>
        <v>9.416551724137932</v>
      </c>
      <c r="BA261" s="134">
        <f t="shared" ref="BA261:BA263" si="230">AB261/$C261</f>
        <v>15.698285440613025</v>
      </c>
      <c r="BB261" s="2"/>
      <c r="BC261" s="134">
        <f t="shared" ref="BC261:BC263" si="231">E261/$D261</f>
        <v>27.000485921808373</v>
      </c>
      <c r="BD261" s="134">
        <f t="shared" ref="BD261:BD263" si="232">F261/$D261</f>
        <v>22.54177109214022</v>
      </c>
      <c r="BE261" s="134">
        <f t="shared" ref="BE261:BE263" si="233">G261/$D261</f>
        <v>0</v>
      </c>
      <c r="BF261" s="134">
        <f t="shared" ref="BF261:BF263" si="234">H261/$D261</f>
        <v>12.527760604585771</v>
      </c>
      <c r="BG261" s="134">
        <f t="shared" ref="BG261:BG263" si="235">I261/$D261</f>
        <v>8.7945347724253278</v>
      </c>
      <c r="BH261" s="134">
        <f t="shared" ref="BH261:BH263" si="236">J261/$D261</f>
        <v>9.3640382268806075</v>
      </c>
      <c r="BI261" s="134">
        <f t="shared" ref="BI261:BI263" si="237">K261/$D261</f>
        <v>5.0577627943289514</v>
      </c>
      <c r="BJ261" s="134">
        <f t="shared" ref="BJ261:BJ263" si="238">L261/$D261</f>
        <v>9.0300853690336265</v>
      </c>
      <c r="BK261" s="134">
        <f t="shared" ref="BK261:BK263" si="239">M261/$D261</f>
        <v>0</v>
      </c>
      <c r="BL261" s="134">
        <f t="shared" ref="BL261:BL263" si="240">N261/$D261</f>
        <v>11.223541828350442</v>
      </c>
      <c r="BM261" s="134">
        <f t="shared" ref="BM261:BM263" si="241">O261/$D261</f>
        <v>0.40719783285063554</v>
      </c>
      <c r="BN261" s="134">
        <f t="shared" ref="BN261:BN263" si="242">P261/$D261</f>
        <v>26.356854631229432</v>
      </c>
      <c r="BO261" s="134">
        <f t="shared" ref="BO261:BO263" si="243">Q261/$D261</f>
        <v>6.9772452411773829</v>
      </c>
      <c r="BP261" s="134">
        <f t="shared" ref="BP261:BP263" si="244">R261/$D261</f>
        <v>1.0232987126940882E-2</v>
      </c>
      <c r="BQ261" s="134">
        <f t="shared" ref="BQ261:BQ263" si="245">S261/$D261</f>
        <v>0</v>
      </c>
      <c r="BR261" s="134">
        <f t="shared" ref="BR261:BR263" si="246">T261/$D261</f>
        <v>0</v>
      </c>
      <c r="BS261" s="134">
        <f t="shared" ref="BS261:BS263" si="247">U261/$D261</f>
        <v>0</v>
      </c>
      <c r="BT261" s="134">
        <f t="shared" ref="BT261:BT263" si="248">V261/$D261</f>
        <v>0</v>
      </c>
      <c r="BU261" s="134">
        <f t="shared" ref="BU261:BU263" si="249">W261/$D261</f>
        <v>10.039756605789741</v>
      </c>
      <c r="BV261" s="134">
        <f t="shared" ref="BV261:BV263" si="250">X261/$D261</f>
        <v>29.349079108534674</v>
      </c>
      <c r="BW261" s="134">
        <f t="shared" ref="BW261:BW263" si="251">Y261/$D261</f>
        <v>299.09953891591459</v>
      </c>
      <c r="BX261" s="134">
        <f t="shared" ref="BX261:BX263" si="252">Z261/$D261</f>
        <v>12.362523203153229</v>
      </c>
      <c r="BY261" s="134">
        <f t="shared" ref="BY261:BY263" si="253">AA261/$D261</f>
        <v>0.76067499800756599</v>
      </c>
      <c r="BZ261" s="134">
        <f t="shared" ref="BZ261:BZ263" si="254">AB261/$D261</f>
        <v>1.2681174166601541</v>
      </c>
    </row>
    <row r="262" spans="1:78" x14ac:dyDescent="0.25">
      <c r="A262" s="18" t="s">
        <v>533</v>
      </c>
      <c r="B262" s="21" t="s">
        <v>534</v>
      </c>
      <c r="C262" s="22">
        <f t="shared" si="204"/>
        <v>1224</v>
      </c>
      <c r="D262" s="159">
        <f t="shared" si="205"/>
        <v>13667.4</v>
      </c>
      <c r="E262" s="162">
        <v>429180</v>
      </c>
      <c r="F262" s="162">
        <v>163213</v>
      </c>
      <c r="G262" s="162">
        <v>0</v>
      </c>
      <c r="H262" s="162">
        <v>141285.00000000003</v>
      </c>
      <c r="I262" s="162">
        <v>132072.99999999997</v>
      </c>
      <c r="J262" s="162">
        <v>144187</v>
      </c>
      <c r="K262" s="162">
        <v>35031</v>
      </c>
      <c r="L262" s="162">
        <v>95426</v>
      </c>
      <c r="M262" s="162">
        <v>0</v>
      </c>
      <c r="N262" s="162">
        <v>52840</v>
      </c>
      <c r="O262" s="162">
        <v>33314.71</v>
      </c>
      <c r="P262" s="162">
        <v>93653</v>
      </c>
      <c r="Q262" s="162">
        <v>24392</v>
      </c>
      <c r="R262" s="162">
        <v>34415</v>
      </c>
      <c r="S262" s="162">
        <v>0</v>
      </c>
      <c r="T262" s="162">
        <v>36747.000000000007</v>
      </c>
      <c r="U262" s="162">
        <v>0</v>
      </c>
      <c r="V262" s="162">
        <v>0</v>
      </c>
      <c r="W262" s="162">
        <v>148309.85999999999</v>
      </c>
      <c r="X262" s="162">
        <v>351113.00000000006</v>
      </c>
      <c r="Y262" s="162">
        <v>4507281.9999999991</v>
      </c>
      <c r="Z262" s="162">
        <v>188319</v>
      </c>
      <c r="AA262" s="162">
        <v>13644</v>
      </c>
      <c r="AB262" s="162">
        <v>19253</v>
      </c>
      <c r="AC262" s="162">
        <f t="shared" si="206"/>
        <v>6643677.5699999984</v>
      </c>
      <c r="AD262" s="200">
        <f t="shared" si="207"/>
        <v>350.63725490196077</v>
      </c>
      <c r="AE262" s="134">
        <f t="shared" si="208"/>
        <v>133.343954248366</v>
      </c>
      <c r="AF262" s="134">
        <f t="shared" si="209"/>
        <v>0</v>
      </c>
      <c r="AG262" s="134">
        <f t="shared" si="210"/>
        <v>115.42892156862747</v>
      </c>
      <c r="AH262" s="134">
        <f t="shared" si="211"/>
        <v>107.90277777777776</v>
      </c>
      <c r="AI262" s="134">
        <f t="shared" si="212"/>
        <v>117.79983660130719</v>
      </c>
      <c r="AJ262" s="134">
        <f t="shared" si="213"/>
        <v>28.620098039215687</v>
      </c>
      <c r="AK262" s="134">
        <f t="shared" si="214"/>
        <v>77.962418300653596</v>
      </c>
      <c r="AL262" s="134">
        <f t="shared" si="215"/>
        <v>0</v>
      </c>
      <c r="AM262" s="134">
        <f t="shared" si="216"/>
        <v>43.169934640522875</v>
      </c>
      <c r="AN262" s="134">
        <f t="shared" si="217"/>
        <v>27.217900326797384</v>
      </c>
      <c r="AO262" s="134">
        <f t="shared" si="218"/>
        <v>76.513888888888886</v>
      </c>
      <c r="AP262" s="134">
        <f t="shared" si="219"/>
        <v>19.928104575163399</v>
      </c>
      <c r="AQ262" s="134">
        <f t="shared" si="220"/>
        <v>28.116830065359476</v>
      </c>
      <c r="AR262" s="134">
        <f t="shared" si="221"/>
        <v>0</v>
      </c>
      <c r="AS262" s="134">
        <f t="shared" si="222"/>
        <v>30.022058823529417</v>
      </c>
      <c r="AT262" s="134">
        <f t="shared" si="223"/>
        <v>0</v>
      </c>
      <c r="AU262" s="134">
        <f t="shared" si="224"/>
        <v>0</v>
      </c>
      <c r="AV262" s="134">
        <f t="shared" si="225"/>
        <v>121.16818627450979</v>
      </c>
      <c r="AW262" s="134">
        <f t="shared" si="226"/>
        <v>286.8570261437909</v>
      </c>
      <c r="AX262" s="134">
        <f t="shared" si="227"/>
        <v>3682.4199346405221</v>
      </c>
      <c r="AY262" s="134">
        <f t="shared" si="228"/>
        <v>153.85539215686273</v>
      </c>
      <c r="AZ262" s="134">
        <f t="shared" si="229"/>
        <v>11.147058823529411</v>
      </c>
      <c r="BA262" s="134">
        <f t="shared" si="230"/>
        <v>15.729575163398692</v>
      </c>
      <c r="BB262" s="2"/>
      <c r="BC262" s="134">
        <f t="shared" si="231"/>
        <v>31.401729663286361</v>
      </c>
      <c r="BD262" s="134">
        <f t="shared" si="232"/>
        <v>11.941773856036994</v>
      </c>
      <c r="BE262" s="134">
        <f t="shared" si="233"/>
        <v>0</v>
      </c>
      <c r="BF262" s="134">
        <f t="shared" si="234"/>
        <v>10.337372141007071</v>
      </c>
      <c r="BG262" s="134">
        <f t="shared" si="235"/>
        <v>9.6633595270497654</v>
      </c>
      <c r="BH262" s="134">
        <f t="shared" si="236"/>
        <v>10.549702211100868</v>
      </c>
      <c r="BI262" s="134">
        <f t="shared" si="237"/>
        <v>2.5631063699021031</v>
      </c>
      <c r="BJ262" s="134">
        <f t="shared" si="238"/>
        <v>6.9820155991629722</v>
      </c>
      <c r="BK262" s="134">
        <f t="shared" si="239"/>
        <v>0</v>
      </c>
      <c r="BL262" s="134">
        <f t="shared" si="240"/>
        <v>3.8661340123212904</v>
      </c>
      <c r="BM262" s="134">
        <f t="shared" si="241"/>
        <v>2.4375309129754013</v>
      </c>
      <c r="BN262" s="134">
        <f t="shared" si="242"/>
        <v>6.8522908526859538</v>
      </c>
      <c r="BO262" s="134">
        <f t="shared" si="243"/>
        <v>1.7846847242343093</v>
      </c>
      <c r="BP262" s="134">
        <f t="shared" si="244"/>
        <v>2.518035617601007</v>
      </c>
      <c r="BQ262" s="134">
        <f t="shared" si="245"/>
        <v>0</v>
      </c>
      <c r="BR262" s="134">
        <f t="shared" si="246"/>
        <v>2.6886606084551565</v>
      </c>
      <c r="BS262" s="134">
        <f t="shared" si="247"/>
        <v>0</v>
      </c>
      <c r="BT262" s="134">
        <f t="shared" si="248"/>
        <v>0</v>
      </c>
      <c r="BU262" s="134">
        <f t="shared" si="249"/>
        <v>10.851358707581543</v>
      </c>
      <c r="BV262" s="134">
        <f t="shared" si="250"/>
        <v>25.689816643984962</v>
      </c>
      <c r="BW262" s="134">
        <f t="shared" si="251"/>
        <v>329.78342625517649</v>
      </c>
      <c r="BX262" s="134">
        <f t="shared" si="252"/>
        <v>13.778699679529392</v>
      </c>
      <c r="BY262" s="134">
        <f t="shared" si="253"/>
        <v>0.9982878967470038</v>
      </c>
      <c r="BZ262" s="134">
        <f t="shared" si="254"/>
        <v>1.408680509826302</v>
      </c>
    </row>
    <row r="263" spans="1:78" x14ac:dyDescent="0.25">
      <c r="A263" s="18" t="s">
        <v>535</v>
      </c>
      <c r="B263" s="21" t="s">
        <v>536</v>
      </c>
      <c r="C263" s="22">
        <f t="shared" si="204"/>
        <v>1353</v>
      </c>
      <c r="D263" s="159">
        <f t="shared" si="205"/>
        <v>12058.27</v>
      </c>
      <c r="E263" s="162">
        <v>405460.25999999995</v>
      </c>
      <c r="F263" s="162">
        <v>334316.44</v>
      </c>
      <c r="G263" s="162">
        <v>0</v>
      </c>
      <c r="H263" s="162">
        <v>189905.3</v>
      </c>
      <c r="I263" s="162">
        <v>309365.24</v>
      </c>
      <c r="J263" s="162">
        <v>154674.87</v>
      </c>
      <c r="K263" s="162">
        <v>105127.06000000001</v>
      </c>
      <c r="L263" s="162">
        <v>112645.06</v>
      </c>
      <c r="M263" s="162">
        <v>0</v>
      </c>
      <c r="N263" s="162">
        <v>117934.84999999999</v>
      </c>
      <c r="O263" s="162">
        <v>23017.919999999998</v>
      </c>
      <c r="P263" s="162">
        <v>180946.41000000003</v>
      </c>
      <c r="Q263" s="162">
        <v>55959.73000000001</v>
      </c>
      <c r="R263" s="162">
        <v>0</v>
      </c>
      <c r="S263" s="162">
        <v>0</v>
      </c>
      <c r="T263" s="162">
        <v>7953.92</v>
      </c>
      <c r="U263" s="162">
        <v>0</v>
      </c>
      <c r="V263" s="162">
        <v>0</v>
      </c>
      <c r="W263" s="162">
        <v>162625.79999999999</v>
      </c>
      <c r="X263" s="162">
        <v>160112.05999999997</v>
      </c>
      <c r="Y263" s="162">
        <v>4977364.38</v>
      </c>
      <c r="Z263" s="162">
        <v>234077.13999999998</v>
      </c>
      <c r="AA263" s="162">
        <v>7353.35</v>
      </c>
      <c r="AB263" s="162">
        <v>35988.21</v>
      </c>
      <c r="AC263" s="162">
        <f t="shared" si="206"/>
        <v>7574827.9999999991</v>
      </c>
      <c r="AD263" s="200">
        <f t="shared" si="207"/>
        <v>299.67498891352545</v>
      </c>
      <c r="AE263" s="134">
        <f t="shared" si="208"/>
        <v>247.09271249076127</v>
      </c>
      <c r="AF263" s="134">
        <f t="shared" si="209"/>
        <v>0</v>
      </c>
      <c r="AG263" s="134">
        <f t="shared" si="210"/>
        <v>140.35868440502585</v>
      </c>
      <c r="AH263" s="134">
        <f t="shared" si="211"/>
        <v>228.65132298595714</v>
      </c>
      <c r="AI263" s="134">
        <f t="shared" si="212"/>
        <v>114.31993348115299</v>
      </c>
      <c r="AJ263" s="134">
        <f t="shared" si="213"/>
        <v>77.699231337767927</v>
      </c>
      <c r="AK263" s="134">
        <f t="shared" si="214"/>
        <v>83.255772357723572</v>
      </c>
      <c r="AL263" s="134">
        <f t="shared" si="215"/>
        <v>0</v>
      </c>
      <c r="AM263" s="134">
        <f t="shared" si="216"/>
        <v>87.165447154471536</v>
      </c>
      <c r="AN263" s="134">
        <f t="shared" si="217"/>
        <v>17.01250554323725</v>
      </c>
      <c r="AO263" s="134">
        <f t="shared" si="218"/>
        <v>133.73718403547673</v>
      </c>
      <c r="AP263" s="134">
        <f t="shared" si="219"/>
        <v>41.359741315594981</v>
      </c>
      <c r="AQ263" s="134">
        <f t="shared" si="220"/>
        <v>0</v>
      </c>
      <c r="AR263" s="134">
        <f t="shared" si="221"/>
        <v>0</v>
      </c>
      <c r="AS263" s="134">
        <f t="shared" si="222"/>
        <v>5.878728750923873</v>
      </c>
      <c r="AT263" s="134">
        <f t="shared" si="223"/>
        <v>0</v>
      </c>
      <c r="AU263" s="134">
        <f t="shared" si="224"/>
        <v>0</v>
      </c>
      <c r="AV263" s="134">
        <f t="shared" si="225"/>
        <v>120.19645232815964</v>
      </c>
      <c r="AW263" s="134">
        <f t="shared" si="226"/>
        <v>118.33855136733183</v>
      </c>
      <c r="AX263" s="134">
        <f t="shared" si="227"/>
        <v>3678.7615521064299</v>
      </c>
      <c r="AY263" s="134">
        <f t="shared" si="228"/>
        <v>173.0060162601626</v>
      </c>
      <c r="AZ263" s="134">
        <f t="shared" si="229"/>
        <v>5.4348484848484855</v>
      </c>
      <c r="BA263" s="134">
        <f t="shared" si="230"/>
        <v>26.598824833702881</v>
      </c>
      <c r="BB263" s="2"/>
      <c r="BC263" s="134">
        <f t="shared" si="231"/>
        <v>33.625077229154755</v>
      </c>
      <c r="BD263" s="134">
        <f t="shared" si="232"/>
        <v>27.72507499002759</v>
      </c>
      <c r="BE263" s="134">
        <f t="shared" si="233"/>
        <v>0</v>
      </c>
      <c r="BF263" s="134">
        <f t="shared" si="234"/>
        <v>15.748967306255373</v>
      </c>
      <c r="BG263" s="134">
        <f t="shared" si="235"/>
        <v>25.655856105394886</v>
      </c>
      <c r="BH263" s="134">
        <f t="shared" si="236"/>
        <v>12.827285340268546</v>
      </c>
      <c r="BI263" s="134">
        <f t="shared" si="237"/>
        <v>8.7182539452176808</v>
      </c>
      <c r="BJ263" s="134">
        <f t="shared" si="238"/>
        <v>9.3417264665660991</v>
      </c>
      <c r="BK263" s="134">
        <f t="shared" si="239"/>
        <v>0</v>
      </c>
      <c r="BL263" s="134">
        <f t="shared" si="240"/>
        <v>9.7804121155024717</v>
      </c>
      <c r="BM263" s="134">
        <f t="shared" si="241"/>
        <v>1.9088907446922319</v>
      </c>
      <c r="BN263" s="134">
        <f t="shared" si="242"/>
        <v>15.006000860820004</v>
      </c>
      <c r="BO263" s="134">
        <f t="shared" si="243"/>
        <v>4.6407759985470562</v>
      </c>
      <c r="BP263" s="134">
        <f t="shared" si="244"/>
        <v>0</v>
      </c>
      <c r="BQ263" s="134">
        <f t="shared" si="245"/>
        <v>0</v>
      </c>
      <c r="BR263" s="134">
        <f t="shared" si="246"/>
        <v>0.65962364418776487</v>
      </c>
      <c r="BS263" s="134">
        <f t="shared" si="247"/>
        <v>0</v>
      </c>
      <c r="BT263" s="134">
        <f t="shared" si="248"/>
        <v>0</v>
      </c>
      <c r="BU263" s="134">
        <f t="shared" si="249"/>
        <v>13.48666102185471</v>
      </c>
      <c r="BV263" s="134">
        <f t="shared" si="250"/>
        <v>13.278194964949364</v>
      </c>
      <c r="BW263" s="134">
        <f t="shared" si="251"/>
        <v>412.7759935712171</v>
      </c>
      <c r="BX263" s="134">
        <f t="shared" si="252"/>
        <v>19.412166090160525</v>
      </c>
      <c r="BY263" s="134">
        <f t="shared" si="253"/>
        <v>0.60981799213319987</v>
      </c>
      <c r="BZ263" s="134">
        <f t="shared" si="254"/>
        <v>2.9845251433248716</v>
      </c>
    </row>
    <row r="264" spans="1:78" x14ac:dyDescent="0.25">
      <c r="A264" s="24" t="s">
        <v>823</v>
      </c>
      <c r="B264" s="21" t="s">
        <v>830</v>
      </c>
      <c r="C264" s="22">
        <f>AVERAGE(C4:C50)</f>
        <v>153.10687010078388</v>
      </c>
      <c r="D264" s="159">
        <f>AVERAGE(D4:D50)</f>
        <v>923.87617021276594</v>
      </c>
      <c r="E264" s="159">
        <f>AVERAGE(E4:E50)</f>
        <v>45049.192340425536</v>
      </c>
      <c r="F264" s="159">
        <f>AVERAGE(F4:F50)</f>
        <v>6173.476808510638</v>
      </c>
      <c r="G264" s="159">
        <v>0</v>
      </c>
      <c r="H264" s="159">
        <f>AVERAGE(H4:H50)</f>
        <v>10941.936382978722</v>
      </c>
      <c r="I264" s="159">
        <f>AVERAGE(I4:I50)</f>
        <v>15.029361702127662</v>
      </c>
      <c r="J264" s="159">
        <f>AVERAGE(J4:J50)</f>
        <v>6440.5017021276599</v>
      </c>
      <c r="K264" s="159">
        <v>0</v>
      </c>
      <c r="L264" s="159">
        <f>AVERAGE(L4:L50)</f>
        <v>10089.25723404255</v>
      </c>
      <c r="M264" s="159">
        <f>AVERAGE(M4:M50)</f>
        <v>2603.9582978723411</v>
      </c>
      <c r="N264" s="159">
        <f>AVERAGE(N4:N50)</f>
        <v>9594.4878723404236</v>
      </c>
      <c r="O264" s="159">
        <v>0</v>
      </c>
      <c r="P264" s="159">
        <f>AVERAGE(P4:P50)</f>
        <v>14314.686808510642</v>
      </c>
      <c r="Q264" s="159">
        <f>AVERAGE(Q4:Q50)</f>
        <v>16347.44872340425</v>
      </c>
      <c r="R264" s="159">
        <f>AVERAGE(R4:R50)</f>
        <v>29016.416808510639</v>
      </c>
      <c r="S264" s="159">
        <f>AVERAGE(S4:S50)</f>
        <v>5.6304255319148933</v>
      </c>
      <c r="T264" s="159">
        <f>AVERAGE(T4:T50)</f>
        <v>4770.9761702127671</v>
      </c>
      <c r="U264" s="159">
        <v>0</v>
      </c>
      <c r="V264" s="159">
        <v>0</v>
      </c>
      <c r="W264" s="159">
        <f t="shared" ref="W264:AC264" si="255">AVERAGE(W4:W50)</f>
        <v>20293.671063829788</v>
      </c>
      <c r="X264" s="159">
        <f t="shared" si="255"/>
        <v>214528.94914893611</v>
      </c>
      <c r="Y264" s="159">
        <f t="shared" si="255"/>
        <v>423693.86553191498</v>
      </c>
      <c r="Z264" s="159">
        <f t="shared" si="255"/>
        <v>0</v>
      </c>
      <c r="AA264" s="159">
        <f t="shared" si="255"/>
        <v>3898.8314893617012</v>
      </c>
      <c r="AB264" s="159">
        <f t="shared" si="255"/>
        <v>3360.9468085106382</v>
      </c>
      <c r="AC264" s="159">
        <f t="shared" si="255"/>
        <v>821139.26297872327</v>
      </c>
      <c r="AD264" s="200">
        <f t="shared" si="207"/>
        <v>294.23364419095975</v>
      </c>
      <c r="AE264" s="134">
        <f t="shared" si="208"/>
        <v>40.321357261414171</v>
      </c>
      <c r="AF264" s="134">
        <f t="shared" si="209"/>
        <v>0</v>
      </c>
      <c r="AG264" s="134">
        <f t="shared" si="210"/>
        <v>71.466005253559814</v>
      </c>
      <c r="AH264" s="134">
        <f t="shared" si="211"/>
        <v>9.8162555946930782E-2</v>
      </c>
      <c r="AI264" s="134">
        <f t="shared" ref="AI264:AI267" si="256">J264/$C264</f>
        <v>42.06539979485013</v>
      </c>
      <c r="AJ264" s="134">
        <f t="shared" ref="AJ264:AJ267" si="257">K264/$C264</f>
        <v>0</v>
      </c>
      <c r="AK264" s="134">
        <f t="shared" ref="AK264:AK267" si="258">L264/$C264</f>
        <v>65.896828975742324</v>
      </c>
      <c r="AL264" s="134">
        <f t="shared" ref="AL264:AL267" si="259">M264/$C264</f>
        <v>17.007455616839817</v>
      </c>
      <c r="AM264" s="134">
        <f t="shared" ref="AM264:AM267" si="260">N264/$C264</f>
        <v>62.665299512848584</v>
      </c>
      <c r="AN264" s="134">
        <f t="shared" ref="AN264:AN267" si="261">O264/$C264</f>
        <v>0</v>
      </c>
      <c r="AO264" s="134">
        <f t="shared" ref="AO264:AO267" si="262">P264/$C264</f>
        <v>93.494738669060894</v>
      </c>
      <c r="AP264" s="134">
        <f t="shared" ref="AP264:AP267" si="263">Q264/$C264</f>
        <v>106.77149048010324</v>
      </c>
      <c r="AQ264" s="134">
        <f t="shared" ref="AQ264:AQ267" si="264">R264/$C264</f>
        <v>189.5174056488147</v>
      </c>
      <c r="AR264" s="134">
        <f t="shared" ref="AR264:AR267" si="265">S264/$C264</f>
        <v>3.67744799969369E-2</v>
      </c>
      <c r="AS264" s="134">
        <f t="shared" ref="AS264:AS267" si="266">T264/$C264</f>
        <v>31.1610848492444</v>
      </c>
      <c r="AT264" s="134">
        <f t="shared" ref="AT264:AT267" si="267">U264/$C264</f>
        <v>0</v>
      </c>
      <c r="AU264" s="134">
        <f t="shared" ref="AU264:AU267" si="268">V264/$C264</f>
        <v>0</v>
      </c>
      <c r="AV264" s="134">
        <f t="shared" ref="AV264:AV267" si="269">W264/$C264</f>
        <v>132.54579007768436</v>
      </c>
      <c r="AW264" s="134">
        <f t="shared" ref="AW264:AW267" si="270">X264/$C264</f>
        <v>1401.1712799544568</v>
      </c>
      <c r="AX264" s="134">
        <f t="shared" ref="AX264:AX267" si="271">Y264/$C264</f>
        <v>2767.3079937759485</v>
      </c>
      <c r="AY264" s="134">
        <f t="shared" ref="AY264:AY267" si="272">Z264/$C264</f>
        <v>0</v>
      </c>
      <c r="AZ264" s="134">
        <f t="shared" ref="AZ264:AZ267" si="273">AA264/$C264</f>
        <v>25.464771677425464</v>
      </c>
      <c r="BA264" s="134">
        <f t="shared" ref="BA264:BA267" si="274">AB264/$C264</f>
        <v>21.951639441772056</v>
      </c>
      <c r="BC264" s="134">
        <f t="shared" ref="BC264:BC267" si="275">E264/$D264</f>
        <v>48.761071876170199</v>
      </c>
      <c r="BD264" s="134">
        <f t="shared" ref="BD264:BD267" si="276">F264/$D264</f>
        <v>6.682147464728855</v>
      </c>
      <c r="BE264" s="134">
        <f t="shared" ref="BE264:BE267" si="277">G264/$D264</f>
        <v>0</v>
      </c>
      <c r="BF264" s="134">
        <f t="shared" ref="BF264:BF267" si="278">H264/$D264</f>
        <v>11.843509699420894</v>
      </c>
      <c r="BG264" s="134">
        <f t="shared" ref="BG264:BG267" si="279">I264/$D264</f>
        <v>1.6267723085298808E-2</v>
      </c>
      <c r="BH264" s="134">
        <f t="shared" ref="BH264:BH267" si="280">J264/$D264</f>
        <v>6.9711741787261721</v>
      </c>
      <c r="BI264" s="134">
        <f t="shared" ref="BI264:BI267" si="281">K264/$D264</f>
        <v>0</v>
      </c>
      <c r="BJ264" s="134">
        <f t="shared" ref="BJ264:BJ267" si="282">L264/$D264</f>
        <v>10.920573080393474</v>
      </c>
      <c r="BK264" s="134">
        <f t="shared" ref="BK264:BK267" si="283">M264/$D264</f>
        <v>2.8185144089955876</v>
      </c>
      <c r="BL264" s="134">
        <f t="shared" ref="BL264:BL267" si="284">N264/$D264</f>
        <v>10.385036633351893</v>
      </c>
      <c r="BM264" s="134">
        <f t="shared" ref="BM264:BM267" si="285">O264/$D264</f>
        <v>0</v>
      </c>
      <c r="BN264" s="134">
        <f t="shared" ref="BN264:BN267" si="286">P264/$D264</f>
        <v>15.494161739461266</v>
      </c>
      <c r="BO264" s="134">
        <f t="shared" ref="BO264:BO267" si="287">Q264/$D264</f>
        <v>17.694415388633178</v>
      </c>
      <c r="BP264" s="134">
        <f t="shared" ref="BP264:BP267" si="288">R264/$D264</f>
        <v>31.407257535204362</v>
      </c>
      <c r="BQ264" s="134">
        <f t="shared" ref="BQ264:BQ267" si="289">S264/$D264</f>
        <v>6.0943508593995048E-3</v>
      </c>
      <c r="BR264" s="134">
        <f t="shared" ref="BR264:BR267" si="290">T264/$D264</f>
        <v>5.1640861882107272</v>
      </c>
      <c r="BS264" s="134">
        <f t="shared" ref="BS264:BS267" si="291">U264/$D264</f>
        <v>0</v>
      </c>
      <c r="BT264" s="134">
        <f t="shared" ref="BT264:BT267" si="292">V264/$D264</f>
        <v>0</v>
      </c>
      <c r="BU264" s="134">
        <f t="shared" ref="BU264:BU267" si="293">W264/$D264</f>
        <v>21.96579121545717</v>
      </c>
      <c r="BV264" s="134">
        <f t="shared" ref="BV264:BV267" si="294">X264/$D264</f>
        <v>232.20530636646978</v>
      </c>
      <c r="BW264" s="134">
        <f t="shared" ref="BW264:BW267" si="295">Y264/$D264</f>
        <v>458.60460437499927</v>
      </c>
      <c r="BX264" s="134">
        <f t="shared" ref="BX264:BX267" si="296">Z264/$D264</f>
        <v>0</v>
      </c>
      <c r="BY264" s="134">
        <f t="shared" ref="BY264:BY267" si="297">AA264/$D264</f>
        <v>4.2200801525856129</v>
      </c>
      <c r="BZ264" s="134">
        <f t="shared" ref="BZ264:BZ267" si="298">AB264/$D264</f>
        <v>3.6378758505445834</v>
      </c>
    </row>
    <row r="265" spans="1:78" x14ac:dyDescent="0.25">
      <c r="A265" s="24" t="s">
        <v>824</v>
      </c>
      <c r="B265" s="21" t="s">
        <v>831</v>
      </c>
      <c r="C265" s="22">
        <f>AVERAGE(C51:C85)</f>
        <v>214.88571428571427</v>
      </c>
      <c r="D265" s="159">
        <f>AVERAGE(D51:D85)</f>
        <v>1300.19</v>
      </c>
      <c r="E265" s="159">
        <f>AVERAGE(E51:E85)</f>
        <v>65818.392000000007</v>
      </c>
      <c r="F265" s="159">
        <f>AVERAGE(F51:F85)</f>
        <v>15901.997999999994</v>
      </c>
      <c r="G265" s="159">
        <v>0</v>
      </c>
      <c r="H265" s="159">
        <f t="shared" ref="H265:N265" si="299">AVERAGE(H51:H85)</f>
        <v>17815.361714285715</v>
      </c>
      <c r="I265" s="159">
        <f t="shared" si="299"/>
        <v>1611.85</v>
      </c>
      <c r="J265" s="159">
        <f t="shared" si="299"/>
        <v>10953.652571428573</v>
      </c>
      <c r="K265" s="159">
        <f t="shared" si="299"/>
        <v>0</v>
      </c>
      <c r="L265" s="159">
        <f t="shared" si="299"/>
        <v>12694.185428571431</v>
      </c>
      <c r="M265" s="159">
        <f t="shared" si="299"/>
        <v>4516.4554285714285</v>
      </c>
      <c r="N265" s="159">
        <f t="shared" si="299"/>
        <v>13303.880285714287</v>
      </c>
      <c r="O265" s="159">
        <v>0</v>
      </c>
      <c r="P265" s="159">
        <f>AVERAGE(P51:P85)</f>
        <v>21651.998285714286</v>
      </c>
      <c r="Q265" s="159">
        <f>AVERAGE(Q51:Q85)</f>
        <v>22608.739142857143</v>
      </c>
      <c r="R265" s="159">
        <f>AVERAGE(R51:R85)</f>
        <v>25976.890857142855</v>
      </c>
      <c r="S265" s="159">
        <v>0</v>
      </c>
      <c r="T265" s="159">
        <f>AVERAGE(T51:T85)</f>
        <v>8565.0519999999979</v>
      </c>
      <c r="U265" s="159">
        <f>AVERAGE(U51:U85)</f>
        <v>0</v>
      </c>
      <c r="V265" s="159">
        <v>0</v>
      </c>
      <c r="W265" s="159">
        <f t="shared" ref="W265:AC265" si="300">AVERAGE(W51:W85)</f>
        <v>29407.42114285714</v>
      </c>
      <c r="X265" s="159">
        <f t="shared" si="300"/>
        <v>214465.51971428574</v>
      </c>
      <c r="Y265" s="159">
        <f t="shared" si="300"/>
        <v>624419.29542857129</v>
      </c>
      <c r="Z265" s="159">
        <f t="shared" si="300"/>
        <v>402.66000000000008</v>
      </c>
      <c r="AA265" s="159">
        <f t="shared" si="300"/>
        <v>5059.5605714285712</v>
      </c>
      <c r="AB265" s="159">
        <f t="shared" si="300"/>
        <v>4194.3111428571428</v>
      </c>
      <c r="AC265" s="159">
        <f t="shared" si="300"/>
        <v>1099413.6665714283</v>
      </c>
      <c r="AD265" s="200">
        <f t="shared" si="207"/>
        <v>306.29487036298372</v>
      </c>
      <c r="AE265" s="134">
        <f t="shared" si="208"/>
        <v>74.00211806940564</v>
      </c>
      <c r="AF265" s="134">
        <f t="shared" si="209"/>
        <v>0</v>
      </c>
      <c r="AG265" s="134">
        <f t="shared" si="210"/>
        <v>82.906217258343318</v>
      </c>
      <c r="AH265" s="134">
        <f t="shared" si="211"/>
        <v>7.5009639675575057</v>
      </c>
      <c r="AI265" s="134">
        <f t="shared" si="256"/>
        <v>50.97431724504721</v>
      </c>
      <c r="AJ265" s="134">
        <f t="shared" si="257"/>
        <v>0</v>
      </c>
      <c r="AK265" s="134">
        <f t="shared" si="258"/>
        <v>59.074124451535717</v>
      </c>
      <c r="AL265" s="134">
        <f t="shared" si="259"/>
        <v>21.017941763063423</v>
      </c>
      <c r="AM265" s="134">
        <f t="shared" si="260"/>
        <v>61.911422683153845</v>
      </c>
      <c r="AN265" s="134">
        <f t="shared" si="261"/>
        <v>0</v>
      </c>
      <c r="AO265" s="134">
        <f t="shared" si="262"/>
        <v>100.76052918494882</v>
      </c>
      <c r="AP265" s="134">
        <f t="shared" si="263"/>
        <v>105.21285334397022</v>
      </c>
      <c r="AQ265" s="134">
        <f t="shared" si="264"/>
        <v>120.88700704693524</v>
      </c>
      <c r="AR265" s="134">
        <f t="shared" si="265"/>
        <v>0</v>
      </c>
      <c r="AS265" s="134">
        <f t="shared" si="266"/>
        <v>39.85863847892567</v>
      </c>
      <c r="AT265" s="134">
        <f t="shared" si="267"/>
        <v>0</v>
      </c>
      <c r="AU265" s="134">
        <f t="shared" si="268"/>
        <v>0</v>
      </c>
      <c r="AV265" s="134">
        <f t="shared" si="269"/>
        <v>136.85144794575189</v>
      </c>
      <c r="AW265" s="134">
        <f t="shared" si="270"/>
        <v>998.04456721180713</v>
      </c>
      <c r="AX265" s="134">
        <f t="shared" si="271"/>
        <v>2905.8204148384521</v>
      </c>
      <c r="AY265" s="134">
        <f t="shared" si="272"/>
        <v>1.8738332668528126</v>
      </c>
      <c r="AZ265" s="134">
        <f t="shared" si="273"/>
        <v>23.54535567078846</v>
      </c>
      <c r="BA265" s="134">
        <f t="shared" si="274"/>
        <v>19.518799361786996</v>
      </c>
      <c r="BC265" s="134">
        <f t="shared" si="275"/>
        <v>50.622133688153276</v>
      </c>
      <c r="BD265" s="134">
        <f t="shared" si="276"/>
        <v>12.23051861650989</v>
      </c>
      <c r="BE265" s="134">
        <f t="shared" si="277"/>
        <v>0</v>
      </c>
      <c r="BF265" s="134">
        <f t="shared" si="278"/>
        <v>13.7021217778061</v>
      </c>
      <c r="BG265" s="134">
        <f t="shared" si="279"/>
        <v>1.2397034279605288</v>
      </c>
      <c r="BH265" s="134">
        <f t="shared" si="280"/>
        <v>8.4246552976323255</v>
      </c>
      <c r="BI265" s="134">
        <f t="shared" si="281"/>
        <v>0</v>
      </c>
      <c r="BJ265" s="134">
        <f t="shared" si="282"/>
        <v>9.7633310735903454</v>
      </c>
      <c r="BK265" s="134">
        <f t="shared" si="283"/>
        <v>3.4736887905394043</v>
      </c>
      <c r="BL265" s="134">
        <f t="shared" si="284"/>
        <v>10.232258581987468</v>
      </c>
      <c r="BM265" s="134">
        <f t="shared" si="285"/>
        <v>0</v>
      </c>
      <c r="BN265" s="134">
        <f t="shared" si="286"/>
        <v>16.652949404098081</v>
      </c>
      <c r="BO265" s="134">
        <f t="shared" si="287"/>
        <v>17.388796362729401</v>
      </c>
      <c r="BP265" s="134">
        <f t="shared" si="288"/>
        <v>19.979303684186814</v>
      </c>
      <c r="BQ265" s="134">
        <f t="shared" si="289"/>
        <v>0</v>
      </c>
      <c r="BR265" s="134">
        <f t="shared" si="290"/>
        <v>6.5875387443373645</v>
      </c>
      <c r="BS265" s="134">
        <f t="shared" si="291"/>
        <v>0</v>
      </c>
      <c r="BT265" s="134">
        <f t="shared" si="292"/>
        <v>0</v>
      </c>
      <c r="BU265" s="134">
        <f t="shared" si="293"/>
        <v>22.617787510177081</v>
      </c>
      <c r="BV265" s="134">
        <f t="shared" si="294"/>
        <v>164.94936871863783</v>
      </c>
      <c r="BW265" s="134">
        <f t="shared" si="295"/>
        <v>480.25234421782301</v>
      </c>
      <c r="BX265" s="134">
        <f t="shared" si="296"/>
        <v>0.30969319868634587</v>
      </c>
      <c r="BY265" s="134">
        <f t="shared" si="297"/>
        <v>3.8914009271172452</v>
      </c>
      <c r="BZ265" s="134">
        <f t="shared" si="298"/>
        <v>3.2259217059484713</v>
      </c>
    </row>
    <row r="266" spans="1:78" x14ac:dyDescent="0.25">
      <c r="A266" s="24" t="s">
        <v>815</v>
      </c>
      <c r="B266" s="21" t="s">
        <v>818</v>
      </c>
      <c r="C266" s="22">
        <f t="shared" ref="C266:J266" si="301">AVERAGE(C86:C253)</f>
        <v>156.06416966394349</v>
      </c>
      <c r="D266" s="159">
        <f t="shared" si="301"/>
        <v>854.6240119760472</v>
      </c>
      <c r="E266" s="159">
        <f t="shared" si="301"/>
        <v>42198.649047619037</v>
      </c>
      <c r="F266" s="159">
        <f t="shared" si="301"/>
        <v>4049.2161309523826</v>
      </c>
      <c r="G266" s="159">
        <f t="shared" si="301"/>
        <v>2.8035714285714455E-2</v>
      </c>
      <c r="H266" s="159">
        <f t="shared" si="301"/>
        <v>10519.154166666674</v>
      </c>
      <c r="I266" s="159">
        <f t="shared" si="301"/>
        <v>322.38345238095235</v>
      </c>
      <c r="J266" s="159">
        <f t="shared" si="301"/>
        <v>6019.5357738095236</v>
      </c>
      <c r="K266" s="159">
        <v>0</v>
      </c>
      <c r="L266" s="159">
        <f t="shared" ref="L266:T266" si="302">AVERAGE(L86:L253)</f>
        <v>10607.987916666672</v>
      </c>
      <c r="M266" s="159">
        <f t="shared" si="302"/>
        <v>6905.5519642857125</v>
      </c>
      <c r="N266" s="159">
        <f t="shared" si="302"/>
        <v>8893.5396428571494</v>
      </c>
      <c r="O266" s="159">
        <f t="shared" si="302"/>
        <v>0</v>
      </c>
      <c r="P266" s="159">
        <f t="shared" si="302"/>
        <v>14869.343095238091</v>
      </c>
      <c r="Q266" s="159">
        <f t="shared" si="302"/>
        <v>19534.664642857137</v>
      </c>
      <c r="R266" s="159">
        <f t="shared" si="302"/>
        <v>22292.979107142859</v>
      </c>
      <c r="S266" s="159">
        <f t="shared" si="302"/>
        <v>508.23321428571427</v>
      </c>
      <c r="T266" s="159">
        <f t="shared" si="302"/>
        <v>4876.1684523809517</v>
      </c>
      <c r="U266" s="159">
        <v>0</v>
      </c>
      <c r="V266" s="159">
        <v>0</v>
      </c>
      <c r="W266" s="159">
        <f t="shared" ref="W266:AC266" si="303">AVERAGE(W86:W253)</f>
        <v>21282.802797619061</v>
      </c>
      <c r="X266" s="159">
        <f t="shared" si="303"/>
        <v>185428.43065476205</v>
      </c>
      <c r="Y266" s="159">
        <f t="shared" si="303"/>
        <v>438516.46833333344</v>
      </c>
      <c r="Z266" s="159">
        <f t="shared" si="303"/>
        <v>114.21827380952375</v>
      </c>
      <c r="AA266" s="159">
        <f t="shared" si="303"/>
        <v>4079.6369642857157</v>
      </c>
      <c r="AB266" s="159">
        <f t="shared" si="303"/>
        <v>3065.5983928571432</v>
      </c>
      <c r="AC266" s="159">
        <f t="shared" si="303"/>
        <v>804209.50089285756</v>
      </c>
      <c r="AD266" s="200">
        <f t="shared" si="207"/>
        <v>270.39293604987193</v>
      </c>
      <c r="AE266" s="134">
        <f t="shared" si="208"/>
        <v>25.945840993942756</v>
      </c>
      <c r="AF266" s="134">
        <f t="shared" si="209"/>
        <v>1.796422224658254E-4</v>
      </c>
      <c r="AG266" s="134">
        <f t="shared" si="210"/>
        <v>67.40274971069789</v>
      </c>
      <c r="AH266" s="134">
        <f t="shared" si="211"/>
        <v>2.065710874412416</v>
      </c>
      <c r="AI266" s="134">
        <f t="shared" si="256"/>
        <v>38.570901871784706</v>
      </c>
      <c r="AJ266" s="134">
        <f t="shared" si="257"/>
        <v>0</v>
      </c>
      <c r="AK266" s="134">
        <f t="shared" si="258"/>
        <v>67.971962683741523</v>
      </c>
      <c r="AL266" s="134">
        <f t="shared" si="259"/>
        <v>44.248157531325695</v>
      </c>
      <c r="AM266" s="134">
        <f t="shared" si="260"/>
        <v>56.98642848007848</v>
      </c>
      <c r="AN266" s="134">
        <f t="shared" si="261"/>
        <v>0</v>
      </c>
      <c r="AO266" s="134">
        <f t="shared" si="262"/>
        <v>95.277110224958008</v>
      </c>
      <c r="AP266" s="134">
        <f t="shared" si="263"/>
        <v>125.17072102406063</v>
      </c>
      <c r="AQ266" s="134">
        <f t="shared" si="264"/>
        <v>142.84495381064619</v>
      </c>
      <c r="AR266" s="134">
        <f t="shared" si="265"/>
        <v>3.2565656510402379</v>
      </c>
      <c r="AS266" s="134">
        <f t="shared" si="266"/>
        <v>31.244637785091324</v>
      </c>
      <c r="AT266" s="134">
        <f t="shared" si="267"/>
        <v>0</v>
      </c>
      <c r="AU266" s="134">
        <f t="shared" si="268"/>
        <v>0</v>
      </c>
      <c r="AV266" s="134">
        <f t="shared" si="269"/>
        <v>136.37212720541686</v>
      </c>
      <c r="AW266" s="134">
        <f t="shared" si="270"/>
        <v>1188.1550457997457</v>
      </c>
      <c r="AX266" s="134">
        <f t="shared" si="271"/>
        <v>2809.8471883559237</v>
      </c>
      <c r="AY266" s="134">
        <f t="shared" si="272"/>
        <v>0.7318673726036703</v>
      </c>
      <c r="AZ266" s="134">
        <f t="shared" si="273"/>
        <v>26.140766154527913</v>
      </c>
      <c r="BA266" s="134">
        <f t="shared" si="274"/>
        <v>19.643191640069375</v>
      </c>
      <c r="BC266" s="134">
        <f t="shared" si="275"/>
        <v>49.376858660977746</v>
      </c>
      <c r="BD266" s="134">
        <f t="shared" si="276"/>
        <v>4.7380088485810896</v>
      </c>
      <c r="BE266" s="134">
        <f t="shared" si="277"/>
        <v>3.2804735056403047E-5</v>
      </c>
      <c r="BF266" s="134">
        <f t="shared" si="278"/>
        <v>12.30851698438061</v>
      </c>
      <c r="BG266" s="134">
        <f t="shared" si="279"/>
        <v>0.37722255385212355</v>
      </c>
      <c r="BH266" s="134">
        <f t="shared" si="280"/>
        <v>7.0434901072943816</v>
      </c>
      <c r="BI266" s="134">
        <f t="shared" si="281"/>
        <v>0</v>
      </c>
      <c r="BJ266" s="134">
        <f t="shared" si="282"/>
        <v>12.412461817143496</v>
      </c>
      <c r="BK266" s="134">
        <f t="shared" si="283"/>
        <v>8.0802222585799015</v>
      </c>
      <c r="BL266" s="134">
        <f t="shared" si="284"/>
        <v>10.406376977746808</v>
      </c>
      <c r="BM266" s="134">
        <f t="shared" si="285"/>
        <v>0</v>
      </c>
      <c r="BN266" s="134">
        <f t="shared" si="286"/>
        <v>17.398695668352971</v>
      </c>
      <c r="BO266" s="134">
        <f t="shared" si="287"/>
        <v>22.857612668393688</v>
      </c>
      <c r="BP266" s="134">
        <f t="shared" si="288"/>
        <v>26.085130764811311</v>
      </c>
      <c r="BQ266" s="134">
        <f t="shared" si="289"/>
        <v>0.59468632657604137</v>
      </c>
      <c r="BR266" s="134">
        <f t="shared" si="290"/>
        <v>5.705630059593525</v>
      </c>
      <c r="BS266" s="134">
        <f t="shared" si="291"/>
        <v>0</v>
      </c>
      <c r="BT266" s="134">
        <f t="shared" si="292"/>
        <v>0</v>
      </c>
      <c r="BU266" s="134">
        <f t="shared" si="293"/>
        <v>24.903118212662108</v>
      </c>
      <c r="BV266" s="134">
        <f t="shared" si="294"/>
        <v>216.97077083759626</v>
      </c>
      <c r="BW266" s="134">
        <f t="shared" si="295"/>
        <v>513.11039964744623</v>
      </c>
      <c r="BX266" s="134">
        <f t="shared" si="296"/>
        <v>0.13364739605833234</v>
      </c>
      <c r="BY266" s="134">
        <f t="shared" si="297"/>
        <v>4.7736044238364519</v>
      </c>
      <c r="BZ266" s="134">
        <f t="shared" si="298"/>
        <v>3.5870726189507809</v>
      </c>
    </row>
    <row r="267" spans="1:78" x14ac:dyDescent="0.25">
      <c r="A267" s="24" t="s">
        <v>816</v>
      </c>
      <c r="B267" s="21" t="s">
        <v>819</v>
      </c>
      <c r="C267" s="22">
        <f t="shared" ref="C267:R267" si="304">AVERAGE(C254:C263)</f>
        <v>977.7</v>
      </c>
      <c r="D267" s="159">
        <f t="shared" si="304"/>
        <v>9554.2839999999997</v>
      </c>
      <c r="E267" s="159">
        <f t="shared" si="304"/>
        <v>368218.90500000003</v>
      </c>
      <c r="F267" s="159">
        <f t="shared" si="304"/>
        <v>277510.44499999995</v>
      </c>
      <c r="G267" s="159">
        <f t="shared" si="304"/>
        <v>0</v>
      </c>
      <c r="H267" s="159">
        <f t="shared" si="304"/>
        <v>124352.124</v>
      </c>
      <c r="I267" s="159">
        <f t="shared" si="304"/>
        <v>73418.734999999986</v>
      </c>
      <c r="J267" s="159">
        <f t="shared" si="304"/>
        <v>90076.03300000001</v>
      </c>
      <c r="K267" s="159">
        <f t="shared" si="304"/>
        <v>44111.936999999991</v>
      </c>
      <c r="L267" s="159">
        <f t="shared" si="304"/>
        <v>93455.78300000001</v>
      </c>
      <c r="M267" s="159">
        <f t="shared" si="304"/>
        <v>60.660000000000004</v>
      </c>
      <c r="N267" s="159">
        <f t="shared" si="304"/>
        <v>73672.619000000006</v>
      </c>
      <c r="O267" s="159">
        <f t="shared" si="304"/>
        <v>18634.887999999999</v>
      </c>
      <c r="P267" s="159">
        <f t="shared" si="304"/>
        <v>105494.58100000001</v>
      </c>
      <c r="Q267" s="159">
        <f t="shared" si="304"/>
        <v>114246.24399999999</v>
      </c>
      <c r="R267" s="159">
        <f t="shared" si="304"/>
        <v>19586.77</v>
      </c>
      <c r="S267" s="159">
        <v>0</v>
      </c>
      <c r="T267" s="159">
        <f>AVERAGE(T254:T263)</f>
        <v>27412.871999999996</v>
      </c>
      <c r="U267" s="159">
        <v>0</v>
      </c>
      <c r="V267" s="159">
        <v>0</v>
      </c>
      <c r="W267" s="159">
        <f t="shared" ref="W267:AC267" si="305">AVERAGE(W254:W263)</f>
        <v>103922.69899999999</v>
      </c>
      <c r="X267" s="159">
        <f t="shared" si="305"/>
        <v>337594.48499999999</v>
      </c>
      <c r="Y267" s="159">
        <f t="shared" si="305"/>
        <v>3577930.2690000003</v>
      </c>
      <c r="Z267" s="159">
        <f t="shared" si="305"/>
        <v>173045.53399999996</v>
      </c>
      <c r="AA267" s="159">
        <f t="shared" si="305"/>
        <v>10311.811000000002</v>
      </c>
      <c r="AB267" s="159">
        <f t="shared" si="305"/>
        <v>13998.683000000001</v>
      </c>
      <c r="AC267" s="159">
        <f t="shared" si="305"/>
        <v>5707397.5470000003</v>
      </c>
      <c r="AD267" s="200">
        <f t="shared" si="207"/>
        <v>376.61747468548634</v>
      </c>
      <c r="AE267" s="134">
        <f t="shared" si="208"/>
        <v>283.84007875626463</v>
      </c>
      <c r="AF267" s="134">
        <f t="shared" si="209"/>
        <v>0</v>
      </c>
      <c r="AG267" s="134">
        <f t="shared" si="210"/>
        <v>127.18842589751456</v>
      </c>
      <c r="AH267" s="134">
        <f t="shared" si="211"/>
        <v>75.093315945586568</v>
      </c>
      <c r="AI267" s="134">
        <f t="shared" si="256"/>
        <v>92.130544134192505</v>
      </c>
      <c r="AJ267" s="134">
        <f t="shared" si="257"/>
        <v>45.118069960110454</v>
      </c>
      <c r="AK267" s="134">
        <f t="shared" si="258"/>
        <v>95.587381609900788</v>
      </c>
      <c r="AL267" s="134">
        <f t="shared" si="259"/>
        <v>6.2043571647744711E-2</v>
      </c>
      <c r="AM267" s="134">
        <f t="shared" si="260"/>
        <v>75.352990692441452</v>
      </c>
      <c r="AN267" s="134">
        <f t="shared" si="261"/>
        <v>19.059924312161193</v>
      </c>
      <c r="AO267" s="134">
        <f t="shared" si="262"/>
        <v>107.90076812928301</v>
      </c>
      <c r="AP267" s="134">
        <f t="shared" si="263"/>
        <v>116.85204459445636</v>
      </c>
      <c r="AQ267" s="134">
        <f t="shared" si="264"/>
        <v>20.033517438887184</v>
      </c>
      <c r="AR267" s="134">
        <f t="shared" si="265"/>
        <v>0</v>
      </c>
      <c r="AS267" s="134">
        <f t="shared" si="266"/>
        <v>28.038122123350714</v>
      </c>
      <c r="AT267" s="134">
        <f t="shared" si="267"/>
        <v>0</v>
      </c>
      <c r="AU267" s="134">
        <f t="shared" si="268"/>
        <v>0</v>
      </c>
      <c r="AV267" s="134">
        <f t="shared" si="269"/>
        <v>106.293033650404</v>
      </c>
      <c r="AW267" s="134">
        <f t="shared" si="270"/>
        <v>345.29455354403188</v>
      </c>
      <c r="AX267" s="134">
        <f t="shared" si="271"/>
        <v>3659.5379656336299</v>
      </c>
      <c r="AY267" s="134">
        <f t="shared" si="272"/>
        <v>176.9924659916129</v>
      </c>
      <c r="AZ267" s="134">
        <f t="shared" si="273"/>
        <v>10.547009307558557</v>
      </c>
      <c r="BA267" s="134">
        <f t="shared" si="274"/>
        <v>14.317973816099007</v>
      </c>
      <c r="BC267" s="134">
        <f t="shared" si="275"/>
        <v>38.539665034030811</v>
      </c>
      <c r="BD267" s="134">
        <f t="shared" si="276"/>
        <v>29.045655854483702</v>
      </c>
      <c r="BE267" s="134">
        <f t="shared" si="277"/>
        <v>0</v>
      </c>
      <c r="BF267" s="134">
        <f t="shared" si="278"/>
        <v>13.015326318539412</v>
      </c>
      <c r="BG267" s="134">
        <f t="shared" si="279"/>
        <v>7.6843785468382544</v>
      </c>
      <c r="BH267" s="134">
        <f t="shared" si="280"/>
        <v>9.4278161503258655</v>
      </c>
      <c r="BI267" s="134">
        <f t="shared" si="281"/>
        <v>4.616979880438973</v>
      </c>
      <c r="BJ267" s="134">
        <f t="shared" si="282"/>
        <v>9.7815579901120806</v>
      </c>
      <c r="BK267" s="134">
        <f t="shared" si="283"/>
        <v>6.3489843927603583E-3</v>
      </c>
      <c r="BL267" s="134">
        <f t="shared" si="284"/>
        <v>7.7109513386874422</v>
      </c>
      <c r="BM267" s="134">
        <f t="shared" si="285"/>
        <v>1.9504222399082967</v>
      </c>
      <c r="BN267" s="134">
        <f t="shared" si="286"/>
        <v>11.041599872894714</v>
      </c>
      <c r="BO267" s="134">
        <f t="shared" si="287"/>
        <v>11.957593473252418</v>
      </c>
      <c r="BP267" s="134">
        <f t="shared" si="288"/>
        <v>2.0500510556311702</v>
      </c>
      <c r="BQ267" s="134">
        <f t="shared" si="289"/>
        <v>0</v>
      </c>
      <c r="BR267" s="134">
        <f t="shared" si="290"/>
        <v>2.869170730114365</v>
      </c>
      <c r="BS267" s="134">
        <f t="shared" si="291"/>
        <v>0</v>
      </c>
      <c r="BT267" s="134">
        <f t="shared" si="292"/>
        <v>0</v>
      </c>
      <c r="BU267" s="134">
        <f t="shared" si="293"/>
        <v>10.877078701030866</v>
      </c>
      <c r="BV267" s="134">
        <f t="shared" si="294"/>
        <v>35.334357341690911</v>
      </c>
      <c r="BW267" s="134">
        <f t="shared" si="295"/>
        <v>374.48439558631503</v>
      </c>
      <c r="BX267" s="134">
        <f t="shared" si="296"/>
        <v>18.111826485375563</v>
      </c>
      <c r="BY267" s="134">
        <f t="shared" si="297"/>
        <v>1.0792866320490371</v>
      </c>
      <c r="BZ267" s="134">
        <f t="shared" si="298"/>
        <v>1.4651734237751359</v>
      </c>
    </row>
    <row r="268" spans="1:78" x14ac:dyDescent="0.25">
      <c r="D268" s="159"/>
      <c r="E268" s="159"/>
      <c r="F268" s="159"/>
      <c r="G268" s="159"/>
      <c r="H268" s="159"/>
      <c r="I268" s="159"/>
      <c r="J268" s="159"/>
      <c r="K268" s="159"/>
      <c r="L268" s="159"/>
      <c r="M268" s="159"/>
      <c r="N268" s="159"/>
      <c r="O268" s="159"/>
      <c r="P268" s="159"/>
      <c r="Q268" s="159"/>
      <c r="R268" s="159"/>
      <c r="S268" s="159"/>
      <c r="T268" s="159"/>
      <c r="U268" s="159"/>
      <c r="V268" s="159"/>
      <c r="W268" s="159"/>
      <c r="X268" s="159"/>
      <c r="Y268" s="159"/>
      <c r="Z268" s="159"/>
      <c r="AA268" s="159"/>
      <c r="AB268" s="159"/>
      <c r="AC268" s="159"/>
    </row>
    <row r="269" spans="1:78" x14ac:dyDescent="0.25">
      <c r="D269" s="159"/>
      <c r="E269" s="159"/>
      <c r="F269" s="159"/>
      <c r="G269" s="159"/>
      <c r="H269" s="159"/>
      <c r="I269" s="159"/>
      <c r="J269" s="159"/>
      <c r="K269" s="159"/>
      <c r="L269" s="159"/>
      <c r="M269" s="159"/>
      <c r="N269" s="159"/>
      <c r="O269" s="159"/>
      <c r="P269" s="159"/>
      <c r="Q269" s="159"/>
      <c r="R269" s="159"/>
      <c r="S269" s="159"/>
      <c r="T269" s="159"/>
      <c r="U269" s="159"/>
      <c r="V269" s="159"/>
      <c r="W269" s="159"/>
      <c r="X269" s="159"/>
      <c r="Y269" s="159"/>
      <c r="Z269" s="159"/>
      <c r="AA269" s="159"/>
      <c r="AB269" s="159"/>
      <c r="AC269" s="159"/>
    </row>
    <row r="270" spans="1:78" x14ac:dyDescent="0.25">
      <c r="D270" s="159"/>
      <c r="E270" s="159"/>
      <c r="F270" s="159"/>
      <c r="G270" s="159"/>
      <c r="H270" s="159"/>
      <c r="I270" s="159"/>
      <c r="J270" s="159"/>
      <c r="K270" s="159"/>
      <c r="L270" s="159"/>
      <c r="M270" s="159"/>
      <c r="N270" s="159"/>
      <c r="O270" s="159"/>
      <c r="P270" s="159"/>
      <c r="Q270" s="159"/>
      <c r="R270" s="159"/>
      <c r="S270" s="159"/>
      <c r="T270" s="159"/>
      <c r="U270" s="159"/>
      <c r="V270" s="159"/>
      <c r="W270" s="159"/>
      <c r="X270" s="159"/>
      <c r="Y270" s="159"/>
      <c r="Z270" s="159"/>
      <c r="AA270" s="159"/>
      <c r="AB270" s="159"/>
      <c r="AC270" s="159"/>
    </row>
  </sheetData>
  <autoFilter ref="A3:CF267" xr:uid="{00000000-0009-0000-0000-000009000000}"/>
  <pageMargins left="0.7" right="0.7" top="0.75" bottom="0.75" header="0.3" footer="0.3"/>
  <pageSetup paperSize="9" orientation="portrait" r:id="rId1"/>
  <ignoredErrors>
    <ignoredError sqref="E264:R267 S264:AC267 BB264:BB267" formulaRange="1"/>
    <ignoredError sqref="D266" evalError="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sheetPr>
  <dimension ref="A1:F334"/>
  <sheetViews>
    <sheetView workbookViewId="0">
      <selection activeCell="J143" sqref="J143"/>
    </sheetView>
  </sheetViews>
  <sheetFormatPr defaultRowHeight="15" x14ac:dyDescent="0.25"/>
  <cols>
    <col min="1" max="4" width="11.28515625" style="21" customWidth="1"/>
    <col min="6" max="6" width="10.7109375" bestFit="1" customWidth="1"/>
  </cols>
  <sheetData>
    <row r="1" spans="1:6" x14ac:dyDescent="0.25">
      <c r="A1" s="9" t="s">
        <v>811</v>
      </c>
      <c r="B1" s="9" t="s">
        <v>814</v>
      </c>
      <c r="C1" s="9" t="s">
        <v>1285</v>
      </c>
      <c r="D1" s="9" t="s">
        <v>812</v>
      </c>
      <c r="F1" s="9" t="s">
        <v>1286</v>
      </c>
    </row>
    <row r="2" spans="1:6" x14ac:dyDescent="0.25">
      <c r="A2" s="21" t="s">
        <v>232</v>
      </c>
      <c r="B2" s="21" t="s">
        <v>823</v>
      </c>
      <c r="C2" s="129">
        <v>31.790526315789474</v>
      </c>
      <c r="D2" s="21">
        <v>1</v>
      </c>
      <c r="F2" s="168" t="str">
        <f>VLOOKUP(A2,Data!$A$4:$A$50,1,FALSE)</f>
        <v>CIP2262</v>
      </c>
    </row>
    <row r="3" spans="1:6" x14ac:dyDescent="0.25">
      <c r="A3" s="21" t="s">
        <v>246</v>
      </c>
      <c r="B3" s="21" t="s">
        <v>823</v>
      </c>
      <c r="C3" s="161">
        <v>32</v>
      </c>
      <c r="D3" s="21">
        <v>2</v>
      </c>
      <c r="F3" s="168" t="str">
        <f>VLOOKUP(A3,Data!$A$4:$A$50,1,FALSE)</f>
        <v>CIP2276</v>
      </c>
    </row>
    <row r="4" spans="1:6" x14ac:dyDescent="0.25">
      <c r="A4" s="21" t="s">
        <v>276</v>
      </c>
      <c r="B4" s="21" t="s">
        <v>823</v>
      </c>
      <c r="C4" s="161">
        <v>33.013684210526314</v>
      </c>
      <c r="D4" s="21">
        <v>3</v>
      </c>
      <c r="F4" s="168" t="str">
        <f>VLOOKUP(A4,Data!$A$4:$A$50,1,FALSE)</f>
        <v>CIP2314</v>
      </c>
    </row>
    <row r="5" spans="1:6" x14ac:dyDescent="0.25">
      <c r="A5" s="21" t="s">
        <v>343</v>
      </c>
      <c r="B5" s="21" t="s">
        <v>823</v>
      </c>
      <c r="C5" s="161">
        <v>36</v>
      </c>
      <c r="D5" s="160">
        <v>4</v>
      </c>
      <c r="F5" s="168" t="str">
        <f>VLOOKUP(A5,Data!$A$4:$A$50,1,FALSE)</f>
        <v>CIP3016</v>
      </c>
    </row>
    <row r="6" spans="1:6" x14ac:dyDescent="0.25">
      <c r="A6" s="21" t="s">
        <v>74</v>
      </c>
      <c r="B6" s="21" t="s">
        <v>823</v>
      </c>
      <c r="C6" s="161">
        <v>44.833684210526314</v>
      </c>
      <c r="D6" s="160">
        <v>5</v>
      </c>
      <c r="F6" s="168" t="str">
        <f>VLOOKUP(A6,Data!$A$4:$A$50,1,FALSE)</f>
        <v>CIP2068</v>
      </c>
    </row>
    <row r="7" spans="1:6" x14ac:dyDescent="0.25">
      <c r="A7" s="21" t="s">
        <v>439</v>
      </c>
      <c r="B7" s="21" t="s">
        <v>823</v>
      </c>
      <c r="C7" s="161">
        <v>47</v>
      </c>
      <c r="D7" s="160">
        <v>6</v>
      </c>
      <c r="F7" s="168" t="str">
        <f>VLOOKUP(A7,Data!$A$4:$A$50,1,FALSE)</f>
        <v>CIP3100</v>
      </c>
    </row>
    <row r="8" spans="1:6" x14ac:dyDescent="0.25">
      <c r="A8" s="21" t="s">
        <v>126</v>
      </c>
      <c r="B8" s="21" t="s">
        <v>823</v>
      </c>
      <c r="C8" s="161">
        <v>54</v>
      </c>
      <c r="D8" s="160">
        <v>7</v>
      </c>
      <c r="F8" s="168" t="str">
        <f>VLOOKUP(A8,Data!$A$4:$A$50,1,FALSE)</f>
        <v>CIP2125</v>
      </c>
    </row>
    <row r="9" spans="1:6" x14ac:dyDescent="0.25">
      <c r="A9" s="21" t="s">
        <v>485</v>
      </c>
      <c r="B9" s="21" t="s">
        <v>823</v>
      </c>
      <c r="C9" s="161">
        <v>55</v>
      </c>
      <c r="D9" s="160">
        <v>8</v>
      </c>
      <c r="F9" s="168" t="str">
        <f>VLOOKUP(A9,Data!$A$4:$A$50,1,FALSE)</f>
        <v>CIP3330</v>
      </c>
    </row>
    <row r="10" spans="1:6" x14ac:dyDescent="0.25">
      <c r="A10" s="21" t="s">
        <v>445</v>
      </c>
      <c r="B10" s="21" t="s">
        <v>823</v>
      </c>
      <c r="C10" s="161">
        <v>58</v>
      </c>
      <c r="D10" s="160">
        <v>9</v>
      </c>
      <c r="F10" s="168" t="str">
        <f>VLOOKUP(A10,Data!$A$4:$A$50,1,FALSE)</f>
        <v>CIP3106</v>
      </c>
    </row>
    <row r="11" spans="1:6" x14ac:dyDescent="0.25">
      <c r="A11" s="21" t="s">
        <v>302</v>
      </c>
      <c r="B11" s="21" t="s">
        <v>823</v>
      </c>
      <c r="C11" s="161">
        <v>74.027368421052628</v>
      </c>
      <c r="D11" s="160">
        <v>10</v>
      </c>
      <c r="F11" s="168" t="str">
        <f>VLOOKUP(A11,Data!$A$4:$A$50,1,FALSE)</f>
        <v>CIP2358</v>
      </c>
    </row>
    <row r="12" spans="1:6" x14ac:dyDescent="0.25">
      <c r="A12" s="21" t="s">
        <v>383</v>
      </c>
      <c r="B12" s="21" t="s">
        <v>823</v>
      </c>
      <c r="C12" s="161">
        <v>83</v>
      </c>
      <c r="D12" s="160">
        <v>11</v>
      </c>
      <c r="F12" s="168" t="str">
        <f>VLOOKUP(A12,Data!$A$4:$A$50,1,FALSE)</f>
        <v>CIP3046</v>
      </c>
    </row>
    <row r="13" spans="1:6" x14ac:dyDescent="0.25">
      <c r="A13" s="21" t="s">
        <v>318</v>
      </c>
      <c r="B13" s="21" t="s">
        <v>823</v>
      </c>
      <c r="C13" s="161">
        <v>85</v>
      </c>
      <c r="D13" s="160">
        <v>12</v>
      </c>
      <c r="F13" s="168" t="str">
        <f>VLOOKUP(A13,Data!$A$4:$A$50,1,FALSE)</f>
        <v>CIP2377</v>
      </c>
    </row>
    <row r="14" spans="1:6" x14ac:dyDescent="0.25">
      <c r="A14" s="21" t="s">
        <v>292</v>
      </c>
      <c r="B14" s="21" t="s">
        <v>823</v>
      </c>
      <c r="C14" s="161">
        <v>97</v>
      </c>
      <c r="D14" s="160">
        <v>13</v>
      </c>
      <c r="F14" s="168" t="str">
        <f>VLOOKUP(A14,Data!$A$4:$A$50,1,FALSE)</f>
        <v>CIP2336</v>
      </c>
    </row>
    <row r="15" spans="1:6" x14ac:dyDescent="0.25">
      <c r="A15" s="21" t="s">
        <v>212</v>
      </c>
      <c r="B15" s="21" t="s">
        <v>823</v>
      </c>
      <c r="C15" s="161">
        <v>116.44736842105263</v>
      </c>
      <c r="D15" s="160">
        <v>14</v>
      </c>
      <c r="F15" s="168" t="str">
        <f>VLOOKUP(A15,Data!$A$4:$A$50,1,FALSE)</f>
        <v>CIP2242</v>
      </c>
    </row>
    <row r="16" spans="1:6" x14ac:dyDescent="0.25">
      <c r="A16" s="21" t="s">
        <v>100</v>
      </c>
      <c r="B16" s="21" t="s">
        <v>823</v>
      </c>
      <c r="C16" s="161">
        <v>117.03263157894736</v>
      </c>
      <c r="D16" s="160">
        <v>15</v>
      </c>
      <c r="F16" s="168" t="str">
        <f>VLOOKUP(A16,Data!$A$4:$A$50,1,FALSE)</f>
        <v>CIP2095</v>
      </c>
    </row>
    <row r="17" spans="1:6" x14ac:dyDescent="0.25">
      <c r="A17" s="21" t="s">
        <v>385</v>
      </c>
      <c r="B17" s="21" t="s">
        <v>823</v>
      </c>
      <c r="C17" s="161">
        <v>120.63894736842106</v>
      </c>
      <c r="D17" s="160">
        <v>16</v>
      </c>
      <c r="F17" s="168" t="str">
        <f>VLOOKUP(A17,Data!$A$4:$A$50,1,FALSE)</f>
        <v>CIP3048</v>
      </c>
    </row>
    <row r="18" spans="1:6" x14ac:dyDescent="0.25">
      <c r="A18" s="21" t="s">
        <v>144</v>
      </c>
      <c r="B18" s="21" t="s">
        <v>823</v>
      </c>
      <c r="C18" s="161">
        <v>121.77368421052631</v>
      </c>
      <c r="D18" s="160">
        <v>17</v>
      </c>
      <c r="F18" s="168" t="str">
        <f>VLOOKUP(A18,Data!$A$4:$A$50,1,FALSE)</f>
        <v>CIP2149</v>
      </c>
    </row>
    <row r="19" spans="1:6" x14ac:dyDescent="0.25">
      <c r="A19" s="21" t="s">
        <v>290</v>
      </c>
      <c r="B19" s="21" t="s">
        <v>823</v>
      </c>
      <c r="C19" s="161">
        <v>125.08657894736842</v>
      </c>
      <c r="D19" s="160">
        <v>18</v>
      </c>
      <c r="F19" s="168" t="str">
        <f>VLOOKUP(A19,Data!$A$4:$A$50,1,FALSE)</f>
        <v>CIP2333</v>
      </c>
    </row>
    <row r="20" spans="1:6" x14ac:dyDescent="0.25">
      <c r="A20" s="21" t="s">
        <v>148</v>
      </c>
      <c r="B20" s="21" t="s">
        <v>823</v>
      </c>
      <c r="C20" s="161">
        <v>136.09578947368422</v>
      </c>
      <c r="D20" s="160">
        <v>19</v>
      </c>
      <c r="F20" s="168" t="str">
        <f>VLOOKUP(A20,Data!$A$4:$A$50,1,FALSE)</f>
        <v>CIP2151</v>
      </c>
    </row>
    <row r="21" spans="1:6" x14ac:dyDescent="0.25">
      <c r="A21" s="21" t="s">
        <v>294</v>
      </c>
      <c r="B21" s="21" t="s">
        <v>823</v>
      </c>
      <c r="C21" s="161">
        <v>149.24526315789473</v>
      </c>
      <c r="D21" s="160">
        <v>20</v>
      </c>
      <c r="F21" s="168" t="str">
        <f>VLOOKUP(A21,Data!$A$4:$A$50,1,FALSE)</f>
        <v>CIP2338</v>
      </c>
    </row>
    <row r="22" spans="1:6" x14ac:dyDescent="0.25">
      <c r="A22" s="21" t="s">
        <v>284</v>
      </c>
      <c r="B22" s="21" t="s">
        <v>823</v>
      </c>
      <c r="C22" s="161">
        <v>150</v>
      </c>
      <c r="D22" s="160">
        <v>21</v>
      </c>
      <c r="F22" s="168" t="str">
        <f>VLOOKUP(A22,Data!$A$4:$A$50,1,FALSE)</f>
        <v>CIP2326</v>
      </c>
    </row>
    <row r="23" spans="1:6" x14ac:dyDescent="0.25">
      <c r="A23" s="21" t="s">
        <v>18</v>
      </c>
      <c r="B23" s="21" t="s">
        <v>823</v>
      </c>
      <c r="C23" s="161">
        <v>155</v>
      </c>
      <c r="D23" s="160">
        <v>22</v>
      </c>
      <c r="F23" s="168" t="str">
        <f>VLOOKUP(A23,Data!$A$4:$A$50,1,FALSE)</f>
        <v>CIP2002</v>
      </c>
    </row>
    <row r="24" spans="1:6" x14ac:dyDescent="0.25">
      <c r="A24" s="21" t="s">
        <v>190</v>
      </c>
      <c r="B24" s="21" t="s">
        <v>823</v>
      </c>
      <c r="C24" s="161">
        <v>158</v>
      </c>
      <c r="D24" s="160">
        <v>23</v>
      </c>
      <c r="F24" s="168" t="str">
        <f>VLOOKUP(A24,Data!$A$4:$A$50,1,FALSE)</f>
        <v>CIP2202</v>
      </c>
    </row>
    <row r="25" spans="1:6" x14ac:dyDescent="0.25">
      <c r="A25" s="21" t="s">
        <v>204</v>
      </c>
      <c r="B25" s="21" t="s">
        <v>823</v>
      </c>
      <c r="C25" s="161">
        <v>160</v>
      </c>
      <c r="D25" s="160">
        <v>24</v>
      </c>
      <c r="F25" s="168" t="str">
        <f>VLOOKUP(A25,Data!$A$4:$A$50,1,FALSE)</f>
        <v>CIP2227</v>
      </c>
    </row>
    <row r="26" spans="1:6" x14ac:dyDescent="0.25">
      <c r="A26" s="21" t="s">
        <v>256</v>
      </c>
      <c r="B26" s="21" t="s">
        <v>823</v>
      </c>
      <c r="C26" s="161">
        <v>160.10749493927125</v>
      </c>
      <c r="D26" s="160">
        <v>25</v>
      </c>
      <c r="F26" s="168" t="str">
        <f>VLOOKUP(A26,Data!$A$4:$A$50,1,FALSE)</f>
        <v>CIP2285</v>
      </c>
    </row>
    <row r="27" spans="1:6" x14ac:dyDescent="0.25">
      <c r="A27" s="21" t="s">
        <v>64</v>
      </c>
      <c r="B27" s="21" t="s">
        <v>823</v>
      </c>
      <c r="C27" s="161">
        <v>160.69263157894738</v>
      </c>
      <c r="D27" s="160">
        <v>26</v>
      </c>
      <c r="F27" s="168" t="str">
        <f>VLOOKUP(A27,Data!$A$4:$A$50,1,FALSE)</f>
        <v>CIP2057</v>
      </c>
    </row>
    <row r="28" spans="1:6" x14ac:dyDescent="0.25">
      <c r="A28" s="21" t="s">
        <v>316</v>
      </c>
      <c r="B28" s="21" t="s">
        <v>823</v>
      </c>
      <c r="C28" s="161">
        <v>165.78947368421052</v>
      </c>
      <c r="D28" s="160">
        <v>27</v>
      </c>
      <c r="F28" s="168" t="str">
        <f>VLOOKUP(A28,Data!$A$4:$A$50,1,FALSE)</f>
        <v>CIP2375</v>
      </c>
    </row>
    <row r="29" spans="1:6" x14ac:dyDescent="0.25">
      <c r="A29" s="21" t="s">
        <v>228</v>
      </c>
      <c r="B29" s="21" t="s">
        <v>823</v>
      </c>
      <c r="C29" s="161">
        <v>169.79473684210527</v>
      </c>
      <c r="D29" s="160">
        <v>28</v>
      </c>
      <c r="F29" s="168" t="str">
        <f>VLOOKUP(A29,Data!$A$4:$A$50,1,FALSE)</f>
        <v>CIP2258</v>
      </c>
    </row>
    <row r="30" spans="1:6" x14ac:dyDescent="0.25">
      <c r="A30" s="21" t="s">
        <v>300</v>
      </c>
      <c r="B30" s="21" t="s">
        <v>823</v>
      </c>
      <c r="C30" s="161">
        <v>171</v>
      </c>
      <c r="D30" s="160">
        <v>29</v>
      </c>
      <c r="F30" s="168" t="str">
        <f>VLOOKUP(A30,Data!$A$4:$A$50,1,FALSE)</f>
        <v>CIP2351</v>
      </c>
    </row>
    <row r="31" spans="1:6" x14ac:dyDescent="0.25">
      <c r="A31" s="21" t="s">
        <v>70</v>
      </c>
      <c r="B31" s="21" t="s">
        <v>823</v>
      </c>
      <c r="C31" s="161">
        <v>178</v>
      </c>
      <c r="D31" s="160">
        <v>30</v>
      </c>
      <c r="F31" s="168" t="str">
        <f>VLOOKUP(A31,Data!$A$4:$A$50,1,FALSE)</f>
        <v>CIP2061</v>
      </c>
    </row>
    <row r="32" spans="1:6" x14ac:dyDescent="0.25">
      <c r="A32" s="21" t="s">
        <v>308</v>
      </c>
      <c r="B32" s="21" t="s">
        <v>823</v>
      </c>
      <c r="C32" s="161">
        <v>181.05368421052631</v>
      </c>
      <c r="D32" s="160">
        <v>31</v>
      </c>
      <c r="F32" s="168" t="str">
        <f>VLOOKUP(A32,Data!$A$4:$A$50,1,FALSE)</f>
        <v>CIP2362</v>
      </c>
    </row>
    <row r="33" spans="1:6" x14ac:dyDescent="0.25">
      <c r="A33" s="21" t="s">
        <v>168</v>
      </c>
      <c r="B33" s="21" t="s">
        <v>823</v>
      </c>
      <c r="C33" s="161">
        <v>185</v>
      </c>
      <c r="D33" s="160">
        <v>32</v>
      </c>
      <c r="F33" s="168" t="str">
        <f>VLOOKUP(A33,Data!$A$4:$A$50,1,FALSE)</f>
        <v>CIP2175</v>
      </c>
    </row>
    <row r="34" spans="1:6" x14ac:dyDescent="0.25">
      <c r="A34" s="21" t="s">
        <v>361</v>
      </c>
      <c r="B34" s="21" t="s">
        <v>823</v>
      </c>
      <c r="C34" s="161">
        <v>185.3842105263158</v>
      </c>
      <c r="D34" s="160">
        <v>33</v>
      </c>
      <c r="F34" s="168" t="str">
        <f>VLOOKUP(A34,Data!$A$4:$A$50,1,FALSE)</f>
        <v>CIP3032</v>
      </c>
    </row>
    <row r="35" spans="1:6" x14ac:dyDescent="0.25">
      <c r="A35" s="21" t="s">
        <v>335</v>
      </c>
      <c r="B35" s="21" t="s">
        <v>823</v>
      </c>
      <c r="C35" s="161">
        <v>199</v>
      </c>
      <c r="D35" s="160">
        <v>34</v>
      </c>
      <c r="F35" s="168" t="str">
        <f>VLOOKUP(A35,Data!$A$4:$A$50,1,FALSE)</f>
        <v>CIP3002</v>
      </c>
    </row>
    <row r="36" spans="1:6" x14ac:dyDescent="0.25">
      <c r="A36" s="21" t="s">
        <v>272</v>
      </c>
      <c r="B36" s="21" t="s">
        <v>823</v>
      </c>
      <c r="C36" s="161">
        <v>205.37894736842105</v>
      </c>
      <c r="D36" s="160">
        <v>35</v>
      </c>
      <c r="F36" s="168" t="str">
        <f>VLOOKUP(A36,Data!$A$4:$A$50,1,FALSE)</f>
        <v>CIP2307</v>
      </c>
    </row>
    <row r="37" spans="1:6" x14ac:dyDescent="0.25">
      <c r="A37" s="21" t="s">
        <v>22</v>
      </c>
      <c r="B37" s="21" t="s">
        <v>823</v>
      </c>
      <c r="C37" s="161">
        <v>208.91578947368421</v>
      </c>
      <c r="D37" s="160">
        <v>36</v>
      </c>
      <c r="F37" s="168" t="str">
        <f>VLOOKUP(A37,Data!$A$4:$A$50,1,FALSE)</f>
        <v>CIP2006</v>
      </c>
    </row>
    <row r="38" spans="1:6" x14ac:dyDescent="0.25">
      <c r="A38" s="21" t="s">
        <v>154</v>
      </c>
      <c r="B38" s="21" t="s">
        <v>823</v>
      </c>
      <c r="C38" s="161">
        <v>214.90631578947369</v>
      </c>
      <c r="D38" s="160">
        <v>37</v>
      </c>
      <c r="F38" s="168" t="str">
        <f>VLOOKUP(A38,Data!$A$4:$A$50,1,FALSE)</f>
        <v>CIP2159</v>
      </c>
    </row>
    <row r="39" spans="1:6" x14ac:dyDescent="0.25">
      <c r="A39" s="21" t="s">
        <v>136</v>
      </c>
      <c r="B39" s="21" t="s">
        <v>823</v>
      </c>
      <c r="C39" s="161">
        <v>215.63157894736841</v>
      </c>
      <c r="D39" s="160">
        <v>38</v>
      </c>
      <c r="F39" s="168" t="str">
        <f>VLOOKUP(A39,Data!$A$4:$A$50,1,FALSE)</f>
        <v>CIP2139</v>
      </c>
    </row>
    <row r="40" spans="1:6" x14ac:dyDescent="0.25">
      <c r="A40" s="21" t="s">
        <v>270</v>
      </c>
      <c r="B40" s="21" t="s">
        <v>823</v>
      </c>
      <c r="C40" s="161">
        <v>215.83684210526314</v>
      </c>
      <c r="D40" s="160">
        <v>39</v>
      </c>
      <c r="F40" s="168" t="str">
        <f>VLOOKUP(A40,Data!$A$4:$A$50,1,FALSE)</f>
        <v>CIP2306</v>
      </c>
    </row>
    <row r="41" spans="1:6" x14ac:dyDescent="0.25">
      <c r="A41" s="21" t="s">
        <v>192</v>
      </c>
      <c r="B41" s="21" t="s">
        <v>823</v>
      </c>
      <c r="C41" s="161">
        <v>220.72882085020242</v>
      </c>
      <c r="D41" s="160">
        <v>40</v>
      </c>
      <c r="F41" s="168" t="str">
        <f>VLOOKUP(A41,Data!$A$4:$A$50,1,FALSE)</f>
        <v>CIP2210</v>
      </c>
    </row>
    <row r="42" spans="1:6" x14ac:dyDescent="0.25">
      <c r="A42" s="21" t="s">
        <v>52</v>
      </c>
      <c r="B42" s="21" t="s">
        <v>823</v>
      </c>
      <c r="C42" s="161">
        <v>239.23157894736843</v>
      </c>
      <c r="D42" s="160">
        <v>41</v>
      </c>
      <c r="F42" s="168" t="str">
        <f>VLOOKUP(A42,Data!$A$4:$A$50,1,FALSE)</f>
        <v>CIP2048</v>
      </c>
    </row>
    <row r="43" spans="1:6" x14ac:dyDescent="0.25">
      <c r="A43" s="21" t="s">
        <v>222</v>
      </c>
      <c r="B43" s="21" t="s">
        <v>823</v>
      </c>
      <c r="C43" s="161">
        <v>243.04210526315791</v>
      </c>
      <c r="D43" s="160">
        <v>42</v>
      </c>
      <c r="F43" s="168" t="str">
        <f>VLOOKUP(A43,Data!$A$4:$A$50,1,FALSE)</f>
        <v>CIP2254</v>
      </c>
    </row>
    <row r="44" spans="1:6" x14ac:dyDescent="0.25">
      <c r="A44" s="21" t="s">
        <v>96</v>
      </c>
      <c r="B44" s="21" t="s">
        <v>823</v>
      </c>
      <c r="C44" s="161">
        <v>259</v>
      </c>
      <c r="D44" s="160">
        <v>43</v>
      </c>
      <c r="F44" s="168" t="str">
        <f>VLOOKUP(A44,Data!$A$4:$A$50,1,FALSE)</f>
        <v>CIP2091</v>
      </c>
    </row>
    <row r="45" spans="1:6" x14ac:dyDescent="0.25">
      <c r="A45" s="21" t="s">
        <v>250</v>
      </c>
      <c r="B45" s="21" t="s">
        <v>823</v>
      </c>
      <c r="C45" s="161">
        <v>259</v>
      </c>
      <c r="D45" s="160">
        <v>44</v>
      </c>
      <c r="F45" s="168" t="str">
        <f>VLOOKUP(A45,Data!$A$4:$A$50,1,FALSE)</f>
        <v>CIP2278</v>
      </c>
    </row>
    <row r="46" spans="1:6" x14ac:dyDescent="0.25">
      <c r="A46" s="21" t="s">
        <v>142</v>
      </c>
      <c r="B46" s="21" t="s">
        <v>823</v>
      </c>
      <c r="C46" s="161">
        <v>289.66947368421052</v>
      </c>
      <c r="D46" s="160">
        <v>45</v>
      </c>
      <c r="F46" s="168" t="str">
        <f>VLOOKUP(A46,Data!$A$4:$A$50,1,FALSE)</f>
        <v>CIP2146</v>
      </c>
    </row>
    <row r="47" spans="1:6" x14ac:dyDescent="0.25">
      <c r="A47" s="21" t="s">
        <v>82</v>
      </c>
      <c r="B47" s="21" t="s">
        <v>823</v>
      </c>
      <c r="C47" s="161">
        <v>298.26315789473682</v>
      </c>
      <c r="D47" s="160">
        <v>46</v>
      </c>
      <c r="F47" s="168" t="str">
        <f>VLOOKUP(A47,Data!$A$4:$A$50,1,FALSE)</f>
        <v>CIP2080</v>
      </c>
    </row>
    <row r="48" spans="1:6" x14ac:dyDescent="0.25">
      <c r="A48" s="21" t="s">
        <v>262</v>
      </c>
      <c r="B48" s="21" t="s">
        <v>823</v>
      </c>
      <c r="C48" s="161">
        <v>330.61052631578946</v>
      </c>
      <c r="D48" s="160">
        <v>47</v>
      </c>
      <c r="F48" s="168" t="str">
        <f>VLOOKUP(A48,Data!$A$4:$A$50,1,FALSE)</f>
        <v>CIP2289</v>
      </c>
    </row>
    <row r="49" spans="1:6" x14ac:dyDescent="0.25">
      <c r="C49" s="161"/>
      <c r="D49" s="160">
        <v>48</v>
      </c>
      <c r="F49" s="168"/>
    </row>
    <row r="50" spans="1:6" x14ac:dyDescent="0.25">
      <c r="C50" s="161"/>
      <c r="D50" s="160">
        <v>49</v>
      </c>
      <c r="F50" s="168"/>
    </row>
    <row r="51" spans="1:6" x14ac:dyDescent="0.25">
      <c r="C51" s="161"/>
      <c r="D51" s="160">
        <v>50</v>
      </c>
      <c r="F51" s="168"/>
    </row>
    <row r="52" spans="1:6" x14ac:dyDescent="0.25">
      <c r="C52" s="161"/>
      <c r="D52" s="160">
        <v>51</v>
      </c>
      <c r="F52" s="168"/>
    </row>
    <row r="53" spans="1:6" x14ac:dyDescent="0.25">
      <c r="C53" s="161"/>
      <c r="D53" s="160">
        <v>52</v>
      </c>
      <c r="F53" s="168"/>
    </row>
    <row r="54" spans="1:6" x14ac:dyDescent="0.25">
      <c r="C54" s="161"/>
      <c r="D54" s="160">
        <v>53</v>
      </c>
      <c r="F54" s="168"/>
    </row>
    <row r="55" spans="1:6" x14ac:dyDescent="0.25">
      <c r="C55" s="161"/>
      <c r="D55" s="160">
        <v>54</v>
      </c>
      <c r="F55" s="168"/>
    </row>
    <row r="56" spans="1:6" x14ac:dyDescent="0.25">
      <c r="C56" s="161"/>
      <c r="D56" s="160">
        <v>55</v>
      </c>
      <c r="F56" s="168"/>
    </row>
    <row r="57" spans="1:6" x14ac:dyDescent="0.25">
      <c r="C57" s="161"/>
      <c r="D57" s="160">
        <v>56</v>
      </c>
      <c r="F57" s="168"/>
    </row>
    <row r="58" spans="1:6" x14ac:dyDescent="0.25">
      <c r="C58" s="161"/>
      <c r="D58" s="160">
        <v>57</v>
      </c>
      <c r="F58" s="168"/>
    </row>
    <row r="59" spans="1:6" x14ac:dyDescent="0.25">
      <c r="A59" s="21" t="s">
        <v>54</v>
      </c>
      <c r="B59" s="21" t="s">
        <v>824</v>
      </c>
      <c r="C59" s="161">
        <v>38</v>
      </c>
      <c r="D59" s="160">
        <v>58</v>
      </c>
      <c r="F59" s="168" t="str">
        <f>VLOOKUP(A59,Data!$A$51:$A$85,1,FALSE)</f>
        <v>CIP2049</v>
      </c>
    </row>
    <row r="60" spans="1:6" x14ac:dyDescent="0.25">
      <c r="A60" s="21" t="s">
        <v>230</v>
      </c>
      <c r="B60" s="21" t="s">
        <v>824</v>
      </c>
      <c r="C60" s="161">
        <v>52</v>
      </c>
      <c r="D60" s="160">
        <v>59</v>
      </c>
      <c r="F60" s="168" t="str">
        <f>VLOOKUP(A60,Data!$A$51:$A$85,1,FALSE)</f>
        <v>CIP2260</v>
      </c>
    </row>
    <row r="61" spans="1:6" x14ac:dyDescent="0.25">
      <c r="A61" s="21" t="s">
        <v>451</v>
      </c>
      <c r="B61" s="21" t="s">
        <v>824</v>
      </c>
      <c r="C61" s="161">
        <v>76</v>
      </c>
      <c r="D61" s="160">
        <v>60</v>
      </c>
      <c r="F61" s="168" t="str">
        <f>VLOOKUP(A61,Data!$A$51:$A$85,1,FALSE)</f>
        <v>CIP3151</v>
      </c>
    </row>
    <row r="62" spans="1:6" x14ac:dyDescent="0.25">
      <c r="A62" s="21" t="s">
        <v>84</v>
      </c>
      <c r="B62" s="21" t="s">
        <v>824</v>
      </c>
      <c r="C62" s="161">
        <v>80</v>
      </c>
      <c r="D62" s="160">
        <v>61</v>
      </c>
      <c r="F62" s="168" t="str">
        <f>VLOOKUP(A62,Data!$A$51:$A$85,1,FALSE)</f>
        <v>CIP2082</v>
      </c>
    </row>
    <row r="63" spans="1:6" x14ac:dyDescent="0.25">
      <c r="A63" s="21" t="s">
        <v>254</v>
      </c>
      <c r="B63" s="21" t="s">
        <v>824</v>
      </c>
      <c r="C63" s="161">
        <v>106</v>
      </c>
      <c r="D63" s="160">
        <v>62</v>
      </c>
      <c r="F63" s="168" t="str">
        <f>VLOOKUP(A63,Data!$A$51:$A$85,1,FALSE)</f>
        <v>CIP2283</v>
      </c>
    </row>
    <row r="64" spans="1:6" x14ac:dyDescent="0.25">
      <c r="A64" s="21" t="s">
        <v>244</v>
      </c>
      <c r="B64" s="21" t="s">
        <v>824</v>
      </c>
      <c r="C64" s="161">
        <v>134</v>
      </c>
      <c r="D64" s="160">
        <v>63</v>
      </c>
      <c r="F64" s="168" t="str">
        <f>VLOOKUP(A64,Data!$A$51:$A$85,1,FALSE)</f>
        <v>CIP2275</v>
      </c>
    </row>
    <row r="65" spans="1:6" x14ac:dyDescent="0.25">
      <c r="A65" s="21" t="s">
        <v>146</v>
      </c>
      <c r="B65" s="21" t="s">
        <v>824</v>
      </c>
      <c r="C65" s="161">
        <v>139</v>
      </c>
      <c r="D65" s="160">
        <v>64</v>
      </c>
      <c r="F65" s="168" t="str">
        <f>VLOOKUP(A65,Data!$A$51:$A$85,1,FALSE)</f>
        <v>CIP2150</v>
      </c>
    </row>
    <row r="66" spans="1:6" x14ac:dyDescent="0.25">
      <c r="A66" s="21" t="s">
        <v>124</v>
      </c>
      <c r="B66" s="21" t="s">
        <v>824</v>
      </c>
      <c r="C66" s="161">
        <v>141</v>
      </c>
      <c r="D66" s="160">
        <v>65</v>
      </c>
      <c r="F66" s="168" t="str">
        <f>VLOOKUP(A66,Data!$A$51:$A$85,1,FALSE)</f>
        <v>CIP2124</v>
      </c>
    </row>
    <row r="67" spans="1:6" x14ac:dyDescent="0.25">
      <c r="A67" s="21" t="s">
        <v>288</v>
      </c>
      <c r="B67" s="21" t="s">
        <v>824</v>
      </c>
      <c r="C67" s="161">
        <v>159</v>
      </c>
      <c r="D67" s="160">
        <v>66</v>
      </c>
      <c r="F67" s="168" t="str">
        <f>VLOOKUP(A67,Data!$A$51:$A$85,1,FALSE)</f>
        <v>CIP2332</v>
      </c>
    </row>
    <row r="68" spans="1:6" x14ac:dyDescent="0.25">
      <c r="A68" s="21" t="s">
        <v>226</v>
      </c>
      <c r="B68" s="21" t="s">
        <v>824</v>
      </c>
      <c r="C68" s="161">
        <v>162</v>
      </c>
      <c r="D68" s="160">
        <v>67</v>
      </c>
      <c r="F68" s="168" t="str">
        <f>VLOOKUP(A68,Data!$A$51:$A$85,1,FALSE)</f>
        <v>CIP2257</v>
      </c>
    </row>
    <row r="69" spans="1:6" x14ac:dyDescent="0.25">
      <c r="A69" s="21" t="s">
        <v>210</v>
      </c>
      <c r="B69" s="21" t="s">
        <v>824</v>
      </c>
      <c r="C69" s="161">
        <v>166</v>
      </c>
      <c r="D69" s="160">
        <v>68</v>
      </c>
      <c r="F69" s="168" t="str">
        <f>VLOOKUP(A69,Data!$A$51:$A$85,1,FALSE)</f>
        <v>CIP2239</v>
      </c>
    </row>
    <row r="70" spans="1:6" x14ac:dyDescent="0.25">
      <c r="A70" s="21" t="s">
        <v>306</v>
      </c>
      <c r="B70" s="21" t="s">
        <v>824</v>
      </c>
      <c r="C70" s="161">
        <v>171</v>
      </c>
      <c r="D70" s="160">
        <v>69</v>
      </c>
      <c r="F70" s="168" t="str">
        <f>VLOOKUP(A70,Data!$A$51:$A$85,1,FALSE)</f>
        <v>CIP2361</v>
      </c>
    </row>
    <row r="71" spans="1:6" x14ac:dyDescent="0.25">
      <c r="A71" s="21" t="s">
        <v>16</v>
      </c>
      <c r="B71" s="21" t="s">
        <v>824</v>
      </c>
      <c r="C71" s="161">
        <v>178</v>
      </c>
      <c r="D71" s="160">
        <v>70</v>
      </c>
      <c r="F71" s="168" t="str">
        <f>VLOOKUP(A71,Data!$A$51:$A$85,1,FALSE)</f>
        <v>CIP2000</v>
      </c>
    </row>
    <row r="72" spans="1:6" x14ac:dyDescent="0.25">
      <c r="A72" s="21" t="s">
        <v>387</v>
      </c>
      <c r="B72" s="21" t="s">
        <v>824</v>
      </c>
      <c r="C72" s="161">
        <v>181</v>
      </c>
      <c r="D72" s="160">
        <v>71</v>
      </c>
      <c r="F72" s="168" t="str">
        <f>VLOOKUP(A72,Data!$A$51:$A$85,1,FALSE)</f>
        <v>CIP3050</v>
      </c>
    </row>
    <row r="73" spans="1:6" x14ac:dyDescent="0.25">
      <c r="A73" s="21" t="s">
        <v>258</v>
      </c>
      <c r="B73" s="21" t="s">
        <v>824</v>
      </c>
      <c r="C73" s="161">
        <v>187</v>
      </c>
      <c r="D73" s="160">
        <v>72</v>
      </c>
      <c r="F73" s="168" t="str">
        <f>VLOOKUP(A73,Data!$A$51:$A$85,1,FALSE)</f>
        <v>CIP2286</v>
      </c>
    </row>
    <row r="74" spans="1:6" x14ac:dyDescent="0.25">
      <c r="A74" s="21" t="s">
        <v>349</v>
      </c>
      <c r="B74" s="21" t="s">
        <v>824</v>
      </c>
      <c r="C74" s="161">
        <v>192</v>
      </c>
      <c r="D74" s="160">
        <v>73</v>
      </c>
      <c r="F74" s="168" t="str">
        <f>VLOOKUP(A74,Data!$A$51:$A$85,1,FALSE)</f>
        <v>CIP3019</v>
      </c>
    </row>
    <row r="75" spans="1:6" x14ac:dyDescent="0.25">
      <c r="A75" s="21" t="s">
        <v>280</v>
      </c>
      <c r="B75" s="21" t="s">
        <v>824</v>
      </c>
      <c r="C75" s="161">
        <v>197</v>
      </c>
      <c r="D75" s="160">
        <v>74</v>
      </c>
      <c r="F75" s="168" t="str">
        <f>VLOOKUP(A75,Data!$A$51:$A$85,1,FALSE)</f>
        <v>CIP2317</v>
      </c>
    </row>
    <row r="76" spans="1:6" x14ac:dyDescent="0.25">
      <c r="A76" s="21" t="s">
        <v>449</v>
      </c>
      <c r="B76" s="21" t="s">
        <v>824</v>
      </c>
      <c r="C76" s="161">
        <v>205</v>
      </c>
      <c r="D76" s="160">
        <v>75</v>
      </c>
      <c r="F76" s="168" t="str">
        <f>VLOOKUP(A76,Data!$A$51:$A$85,1,FALSE)</f>
        <v>CIP3110</v>
      </c>
    </row>
    <row r="77" spans="1:6" x14ac:dyDescent="0.25">
      <c r="A77" s="21" t="s">
        <v>20</v>
      </c>
      <c r="B77" s="21" t="s">
        <v>824</v>
      </c>
      <c r="C77" s="161">
        <v>209</v>
      </c>
      <c r="D77" s="160">
        <v>76</v>
      </c>
      <c r="F77" s="168" t="str">
        <f>VLOOKUP(A77,Data!$A$51:$A$85,1,FALSE)</f>
        <v>CIP2003</v>
      </c>
    </row>
    <row r="78" spans="1:6" x14ac:dyDescent="0.25">
      <c r="A78" s="21" t="s">
        <v>68</v>
      </c>
      <c r="B78" s="21" t="s">
        <v>824</v>
      </c>
      <c r="C78" s="161">
        <v>223</v>
      </c>
      <c r="D78" s="160">
        <v>77</v>
      </c>
      <c r="F78" s="168" t="str">
        <f>VLOOKUP(A78,Data!$A$51:$A$85,1,FALSE)</f>
        <v>CIP2060</v>
      </c>
    </row>
    <row r="79" spans="1:6" x14ac:dyDescent="0.25">
      <c r="A79" s="21" t="s">
        <v>140</v>
      </c>
      <c r="B79" s="21" t="s">
        <v>824</v>
      </c>
      <c r="C79" s="161">
        <v>225</v>
      </c>
      <c r="D79" s="160">
        <v>78</v>
      </c>
      <c r="F79" s="168" t="str">
        <f>VLOOKUP(A79,Data!$A$51:$A$85,1,FALSE)</f>
        <v>CIP2142</v>
      </c>
    </row>
    <row r="80" spans="1:6" x14ac:dyDescent="0.25">
      <c r="A80" s="21" t="s">
        <v>152</v>
      </c>
      <c r="B80" s="21" t="s">
        <v>824</v>
      </c>
      <c r="C80" s="161">
        <v>227</v>
      </c>
      <c r="D80" s="160">
        <v>79</v>
      </c>
      <c r="F80" s="168" t="str">
        <f>VLOOKUP(A80,Data!$A$51:$A$85,1,FALSE)</f>
        <v>CIP2157</v>
      </c>
    </row>
    <row r="81" spans="1:6" x14ac:dyDescent="0.25">
      <c r="A81" s="21" t="s">
        <v>298</v>
      </c>
      <c r="B81" s="21" t="s">
        <v>824</v>
      </c>
      <c r="C81" s="161">
        <v>253</v>
      </c>
      <c r="D81" s="160">
        <v>80</v>
      </c>
      <c r="F81" s="168" t="str">
        <f>VLOOKUP(A81,Data!$A$51:$A$85,1,FALSE)</f>
        <v>CIP2349</v>
      </c>
    </row>
    <row r="82" spans="1:6" x14ac:dyDescent="0.25">
      <c r="A82" s="21" t="s">
        <v>286</v>
      </c>
      <c r="B82" s="21" t="s">
        <v>824</v>
      </c>
      <c r="C82" s="161">
        <v>257</v>
      </c>
      <c r="D82" s="160">
        <v>81</v>
      </c>
      <c r="F82" s="168" t="str">
        <f>VLOOKUP(A82,Data!$A$51:$A$85,1,FALSE)</f>
        <v>CIP2329</v>
      </c>
    </row>
    <row r="83" spans="1:6" x14ac:dyDescent="0.25">
      <c r="A83" s="21" t="s">
        <v>166</v>
      </c>
      <c r="B83" s="21" t="s">
        <v>824</v>
      </c>
      <c r="C83" s="161">
        <v>264</v>
      </c>
      <c r="D83" s="160">
        <v>82</v>
      </c>
      <c r="F83" s="168" t="str">
        <f>VLOOKUP(A83,Data!$A$51:$A$85,1,FALSE)</f>
        <v>CIP2174</v>
      </c>
    </row>
    <row r="84" spans="1:6" x14ac:dyDescent="0.25">
      <c r="A84" s="21" t="s">
        <v>110</v>
      </c>
      <c r="B84" s="21" t="s">
        <v>824</v>
      </c>
      <c r="C84" s="161">
        <v>271</v>
      </c>
      <c r="D84" s="160">
        <v>83</v>
      </c>
      <c r="F84" s="168" t="str">
        <f>VLOOKUP(A84,Data!$A$51:$A$85,1,FALSE)</f>
        <v>CIP2104</v>
      </c>
    </row>
    <row r="85" spans="1:6" x14ac:dyDescent="0.25">
      <c r="A85" s="21" t="s">
        <v>220</v>
      </c>
      <c r="B85" s="21" t="s">
        <v>824</v>
      </c>
      <c r="C85" s="161">
        <v>287</v>
      </c>
      <c r="D85" s="160">
        <v>84</v>
      </c>
      <c r="F85" s="168" t="str">
        <f>VLOOKUP(A85,Data!$A$51:$A$85,1,FALSE)</f>
        <v>CIP2253</v>
      </c>
    </row>
    <row r="86" spans="1:6" x14ac:dyDescent="0.25">
      <c r="A86" s="21" t="s">
        <v>134</v>
      </c>
      <c r="B86" s="21" t="s">
        <v>824</v>
      </c>
      <c r="C86" s="161">
        <v>296</v>
      </c>
      <c r="D86" s="160">
        <v>85</v>
      </c>
      <c r="F86" s="168" t="str">
        <f>VLOOKUP(A86,Data!$A$51:$A$85,1,FALSE)</f>
        <v>CIP2138</v>
      </c>
    </row>
    <row r="87" spans="1:6" x14ac:dyDescent="0.25">
      <c r="A87" s="21" t="s">
        <v>138</v>
      </c>
      <c r="B87" s="21" t="s">
        <v>824</v>
      </c>
      <c r="C87" s="161">
        <v>316</v>
      </c>
      <c r="D87" s="160">
        <v>86</v>
      </c>
      <c r="F87" s="168" t="str">
        <f>VLOOKUP(A87,Data!$A$51:$A$85,1,FALSE)</f>
        <v>CIP2141</v>
      </c>
    </row>
    <row r="88" spans="1:6" x14ac:dyDescent="0.25">
      <c r="A88" s="21" t="s">
        <v>441</v>
      </c>
      <c r="B88" s="21" t="s">
        <v>824</v>
      </c>
      <c r="C88" s="161">
        <v>320</v>
      </c>
      <c r="D88" s="160">
        <v>87</v>
      </c>
      <c r="F88" s="168" t="str">
        <f>VLOOKUP(A88,Data!$A$51:$A$85,1,FALSE)</f>
        <v>CIP3101</v>
      </c>
    </row>
    <row r="89" spans="1:6" x14ac:dyDescent="0.25">
      <c r="A89" s="21" t="s">
        <v>188</v>
      </c>
      <c r="B89" s="21" t="s">
        <v>824</v>
      </c>
      <c r="C89" s="161">
        <v>325</v>
      </c>
      <c r="D89" s="160">
        <v>88</v>
      </c>
      <c r="F89" s="168" t="str">
        <f>VLOOKUP(A89,Data!$A$51:$A$85,1,FALSE)</f>
        <v>CIP2201</v>
      </c>
    </row>
    <row r="90" spans="1:6" x14ac:dyDescent="0.25">
      <c r="A90" s="21" t="s">
        <v>80</v>
      </c>
      <c r="B90" s="21" t="s">
        <v>824</v>
      </c>
      <c r="C90" s="161">
        <v>357</v>
      </c>
      <c r="D90" s="160">
        <v>89</v>
      </c>
      <c r="F90" s="168" t="str">
        <f>VLOOKUP(A90,Data!$A$51:$A$85,1,FALSE)</f>
        <v>CIP2079</v>
      </c>
    </row>
    <row r="91" spans="1:6" x14ac:dyDescent="0.25">
      <c r="A91" s="21" t="s">
        <v>94</v>
      </c>
      <c r="B91" s="21" t="s">
        <v>824</v>
      </c>
      <c r="C91" s="161">
        <v>357</v>
      </c>
      <c r="D91" s="160">
        <v>90</v>
      </c>
      <c r="F91" s="168" t="str">
        <f>VLOOKUP(A91,Data!$A$51:$A$85,1,FALSE)</f>
        <v>CIP2089</v>
      </c>
    </row>
    <row r="92" spans="1:6" x14ac:dyDescent="0.25">
      <c r="A92" s="21" t="s">
        <v>260</v>
      </c>
      <c r="B92" s="21" t="s">
        <v>824</v>
      </c>
      <c r="C92" s="161">
        <v>376</v>
      </c>
      <c r="D92" s="160">
        <v>91</v>
      </c>
      <c r="F92" s="168" t="str">
        <f>VLOOKUP(A92,Data!$A$51:$A$85,1,FALSE)</f>
        <v>CIP2288</v>
      </c>
    </row>
    <row r="93" spans="1:6" x14ac:dyDescent="0.25">
      <c r="A93" s="21" t="s">
        <v>206</v>
      </c>
      <c r="B93" s="21" t="s">
        <v>824</v>
      </c>
      <c r="C93" s="161">
        <v>394</v>
      </c>
      <c r="D93" s="160">
        <v>92</v>
      </c>
      <c r="F93" s="168" t="str">
        <f>VLOOKUP(A93,Data!$A$51:$A$85,1,FALSE)</f>
        <v>CIP2228</v>
      </c>
    </row>
    <row r="94" spans="1:6" x14ac:dyDescent="0.25">
      <c r="C94" s="161"/>
      <c r="D94" s="160">
        <v>93</v>
      </c>
      <c r="F94" s="168"/>
    </row>
    <row r="95" spans="1:6" x14ac:dyDescent="0.25">
      <c r="C95" s="161"/>
      <c r="D95" s="160">
        <v>94</v>
      </c>
      <c r="F95" s="168"/>
    </row>
    <row r="96" spans="1:6" x14ac:dyDescent="0.25">
      <c r="C96" s="161"/>
      <c r="D96" s="160">
        <v>95</v>
      </c>
      <c r="F96" s="168"/>
    </row>
    <row r="97" spans="1:6" x14ac:dyDescent="0.25">
      <c r="C97" s="161"/>
      <c r="D97" s="160">
        <v>96</v>
      </c>
      <c r="F97" s="168"/>
    </row>
    <row r="98" spans="1:6" x14ac:dyDescent="0.25">
      <c r="C98" s="161"/>
      <c r="D98" s="160">
        <v>97</v>
      </c>
      <c r="F98" s="168"/>
    </row>
    <row r="99" spans="1:6" x14ac:dyDescent="0.25">
      <c r="C99" s="161"/>
      <c r="D99" s="160">
        <v>98</v>
      </c>
      <c r="F99" s="168"/>
    </row>
    <row r="100" spans="1:6" x14ac:dyDescent="0.25">
      <c r="C100" s="161"/>
      <c r="D100" s="160">
        <v>99</v>
      </c>
      <c r="F100" s="168"/>
    </row>
    <row r="101" spans="1:6" x14ac:dyDescent="0.25">
      <c r="C101" s="161"/>
      <c r="D101" s="160">
        <v>100</v>
      </c>
      <c r="F101" s="168"/>
    </row>
    <row r="102" spans="1:6" x14ac:dyDescent="0.25">
      <c r="C102" s="161"/>
      <c r="D102" s="160">
        <v>101</v>
      </c>
      <c r="F102" s="168"/>
    </row>
    <row r="103" spans="1:6" x14ac:dyDescent="0.25">
      <c r="C103" s="161"/>
      <c r="D103" s="160">
        <v>102</v>
      </c>
      <c r="F103" s="168"/>
    </row>
    <row r="104" spans="1:6" x14ac:dyDescent="0.25">
      <c r="A104" s="21" t="s">
        <v>431</v>
      </c>
      <c r="B104" s="21" t="s">
        <v>815</v>
      </c>
      <c r="C104" s="161">
        <v>15.44</v>
      </c>
      <c r="D104" s="160">
        <v>103</v>
      </c>
      <c r="F104" s="168"/>
    </row>
    <row r="105" spans="1:6" x14ac:dyDescent="0.25">
      <c r="A105" s="21" t="s">
        <v>359</v>
      </c>
      <c r="B105" s="21" t="s">
        <v>815</v>
      </c>
      <c r="C105" s="161">
        <v>16</v>
      </c>
      <c r="D105" s="160">
        <v>104</v>
      </c>
      <c r="F105" s="168"/>
    </row>
    <row r="106" spans="1:6" x14ac:dyDescent="0.25">
      <c r="A106" s="21" t="s">
        <v>379</v>
      </c>
      <c r="B106" s="21" t="s">
        <v>815</v>
      </c>
      <c r="C106" s="161">
        <v>16</v>
      </c>
      <c r="D106" s="160">
        <v>105</v>
      </c>
      <c r="F106" s="168"/>
    </row>
    <row r="107" spans="1:6" x14ac:dyDescent="0.25">
      <c r="A107" s="21" t="s">
        <v>371</v>
      </c>
      <c r="B107" s="21" t="s">
        <v>815</v>
      </c>
      <c r="C107" s="161">
        <v>16.431578947368422</v>
      </c>
      <c r="D107" s="160">
        <v>106</v>
      </c>
      <c r="F107" s="168"/>
    </row>
    <row r="108" spans="1:6" x14ac:dyDescent="0.25">
      <c r="A108" s="21" t="s">
        <v>180</v>
      </c>
      <c r="B108" s="21" t="s">
        <v>815</v>
      </c>
      <c r="C108" s="161">
        <v>25</v>
      </c>
      <c r="D108" s="160">
        <v>107</v>
      </c>
      <c r="F108" s="168"/>
    </row>
    <row r="109" spans="1:6" x14ac:dyDescent="0.25">
      <c r="A109" s="21" t="s">
        <v>377</v>
      </c>
      <c r="B109" s="21" t="s">
        <v>815</v>
      </c>
      <c r="C109" s="161">
        <v>25</v>
      </c>
      <c r="D109" s="160">
        <v>108</v>
      </c>
      <c r="F109" s="168"/>
    </row>
    <row r="110" spans="1:6" x14ac:dyDescent="0.25">
      <c r="A110" s="21" t="s">
        <v>341</v>
      </c>
      <c r="B110" s="21" t="s">
        <v>815</v>
      </c>
      <c r="C110" s="161">
        <v>25</v>
      </c>
      <c r="D110" s="160">
        <v>109</v>
      </c>
      <c r="F110" s="168"/>
    </row>
    <row r="111" spans="1:6" x14ac:dyDescent="0.25">
      <c r="A111" s="21" t="s">
        <v>363</v>
      </c>
      <c r="B111" s="21" t="s">
        <v>815</v>
      </c>
      <c r="C111" s="161">
        <v>26</v>
      </c>
      <c r="D111" s="160">
        <v>110</v>
      </c>
      <c r="F111" s="168"/>
    </row>
    <row r="112" spans="1:6" x14ac:dyDescent="0.25">
      <c r="A112" s="21" t="s">
        <v>465</v>
      </c>
      <c r="B112" s="21" t="s">
        <v>815</v>
      </c>
      <c r="C112" s="161">
        <v>26</v>
      </c>
      <c r="D112" s="160">
        <v>111</v>
      </c>
      <c r="F112" s="168"/>
    </row>
    <row r="113" spans="1:6" x14ac:dyDescent="0.25">
      <c r="A113" s="21" t="s">
        <v>417</v>
      </c>
      <c r="B113" s="21" t="s">
        <v>815</v>
      </c>
      <c r="C113" s="161">
        <v>26</v>
      </c>
      <c r="D113" s="160">
        <v>112</v>
      </c>
      <c r="F113" s="168"/>
    </row>
    <row r="114" spans="1:6" x14ac:dyDescent="0.25">
      <c r="A114" s="21" t="s">
        <v>437</v>
      </c>
      <c r="B114" s="21" t="s">
        <v>815</v>
      </c>
      <c r="C114" s="161">
        <v>26</v>
      </c>
      <c r="D114" s="160">
        <v>113</v>
      </c>
      <c r="F114" s="168"/>
    </row>
    <row r="115" spans="1:6" x14ac:dyDescent="0.25">
      <c r="A115" s="21" t="s">
        <v>351</v>
      </c>
      <c r="B115" s="21" t="s">
        <v>815</v>
      </c>
      <c r="C115" s="161">
        <v>26.713684210526317</v>
      </c>
      <c r="D115" s="160">
        <v>114</v>
      </c>
      <c r="F115" s="168"/>
    </row>
    <row r="116" spans="1:6" x14ac:dyDescent="0.25">
      <c r="A116" s="21" t="s">
        <v>375</v>
      </c>
      <c r="B116" s="21" t="s">
        <v>815</v>
      </c>
      <c r="C116" s="161">
        <v>31</v>
      </c>
      <c r="D116" s="160">
        <v>115</v>
      </c>
      <c r="F116" s="168"/>
    </row>
    <row r="117" spans="1:6" x14ac:dyDescent="0.25">
      <c r="A117" s="21" t="s">
        <v>160</v>
      </c>
      <c r="B117" s="21" t="s">
        <v>815</v>
      </c>
      <c r="C117" s="161">
        <v>35</v>
      </c>
      <c r="D117" s="160">
        <v>116</v>
      </c>
      <c r="F117" s="168"/>
    </row>
    <row r="118" spans="1:6" x14ac:dyDescent="0.25">
      <c r="A118" s="21" t="s">
        <v>433</v>
      </c>
      <c r="B118" s="21" t="s">
        <v>815</v>
      </c>
      <c r="C118" s="161">
        <v>35</v>
      </c>
      <c r="D118" s="160">
        <v>117</v>
      </c>
      <c r="F118" s="168"/>
    </row>
    <row r="119" spans="1:6" x14ac:dyDescent="0.25">
      <c r="A119" s="21" t="s">
        <v>413</v>
      </c>
      <c r="B119" s="21" t="s">
        <v>815</v>
      </c>
      <c r="C119" s="161">
        <v>36</v>
      </c>
      <c r="D119" s="160">
        <v>118</v>
      </c>
      <c r="F119" s="168"/>
    </row>
    <row r="120" spans="1:6" x14ac:dyDescent="0.25">
      <c r="A120" s="21" t="s">
        <v>407</v>
      </c>
      <c r="B120" s="21" t="s">
        <v>815</v>
      </c>
      <c r="C120" s="161">
        <v>38</v>
      </c>
      <c r="D120" s="160">
        <v>119</v>
      </c>
      <c r="F120" s="168"/>
    </row>
    <row r="121" spans="1:6" x14ac:dyDescent="0.25">
      <c r="A121" s="21" t="s">
        <v>58</v>
      </c>
      <c r="B121" s="21" t="s">
        <v>815</v>
      </c>
      <c r="C121" s="161">
        <v>44</v>
      </c>
      <c r="D121" s="160">
        <v>120</v>
      </c>
      <c r="F121" s="168"/>
    </row>
    <row r="122" spans="1:6" x14ac:dyDescent="0.25">
      <c r="A122" s="21" t="s">
        <v>403</v>
      </c>
      <c r="B122" s="21" t="s">
        <v>815</v>
      </c>
      <c r="C122" s="161">
        <v>44</v>
      </c>
      <c r="D122" s="160">
        <v>121</v>
      </c>
      <c r="F122" s="168"/>
    </row>
    <row r="123" spans="1:6" x14ac:dyDescent="0.25">
      <c r="A123" s="21" t="s">
        <v>216</v>
      </c>
      <c r="B123" s="21" t="s">
        <v>815</v>
      </c>
      <c r="C123" s="161">
        <v>47</v>
      </c>
      <c r="D123" s="160">
        <v>122</v>
      </c>
      <c r="F123" s="168"/>
    </row>
    <row r="124" spans="1:6" x14ac:dyDescent="0.25">
      <c r="A124" s="21" t="s">
        <v>393</v>
      </c>
      <c r="B124" s="21" t="s">
        <v>815</v>
      </c>
      <c r="C124" s="161">
        <v>49</v>
      </c>
      <c r="D124" s="160">
        <v>123</v>
      </c>
      <c r="F124" s="168"/>
    </row>
    <row r="125" spans="1:6" x14ac:dyDescent="0.25">
      <c r="A125" s="21" t="s">
        <v>479</v>
      </c>
      <c r="B125" s="21" t="s">
        <v>815</v>
      </c>
      <c r="C125" s="161">
        <v>50</v>
      </c>
      <c r="D125" s="160">
        <v>124</v>
      </c>
      <c r="F125" s="168"/>
    </row>
    <row r="126" spans="1:6" x14ac:dyDescent="0.25">
      <c r="A126" s="21" t="s">
        <v>132</v>
      </c>
      <c r="B126" s="21" t="s">
        <v>815</v>
      </c>
      <c r="C126" s="161">
        <v>52</v>
      </c>
      <c r="D126" s="160">
        <v>125</v>
      </c>
      <c r="F126" s="168"/>
    </row>
    <row r="127" spans="1:6" x14ac:dyDescent="0.25">
      <c r="A127" s="21" t="s">
        <v>427</v>
      </c>
      <c r="B127" s="21" t="s">
        <v>815</v>
      </c>
      <c r="C127" s="161">
        <v>52</v>
      </c>
      <c r="D127" s="160">
        <v>126</v>
      </c>
      <c r="F127" s="168"/>
    </row>
    <row r="128" spans="1:6" x14ac:dyDescent="0.25">
      <c r="A128" s="21" t="s">
        <v>60</v>
      </c>
      <c r="B128" s="21" t="s">
        <v>815</v>
      </c>
      <c r="C128" s="161">
        <v>54</v>
      </c>
      <c r="D128" s="160">
        <v>127</v>
      </c>
      <c r="F128" s="168"/>
    </row>
    <row r="129" spans="1:6" x14ac:dyDescent="0.25">
      <c r="A129" s="21" t="s">
        <v>397</v>
      </c>
      <c r="B129" s="21" t="s">
        <v>815</v>
      </c>
      <c r="C129" s="161">
        <v>54</v>
      </c>
      <c r="D129" s="160">
        <v>128</v>
      </c>
      <c r="F129" s="168"/>
    </row>
    <row r="130" spans="1:6" x14ac:dyDescent="0.25">
      <c r="A130" s="21" t="s">
        <v>130</v>
      </c>
      <c r="B130" s="21" t="s">
        <v>815</v>
      </c>
      <c r="C130" s="161">
        <v>55</v>
      </c>
      <c r="D130" s="160">
        <v>129</v>
      </c>
      <c r="F130" s="168"/>
    </row>
    <row r="131" spans="1:6" x14ac:dyDescent="0.25">
      <c r="A131" s="21" t="s">
        <v>353</v>
      </c>
      <c r="B131" s="21" t="s">
        <v>815</v>
      </c>
      <c r="C131" s="161">
        <v>56</v>
      </c>
      <c r="D131" s="160">
        <v>130</v>
      </c>
      <c r="F131" s="168"/>
    </row>
    <row r="132" spans="1:6" x14ac:dyDescent="0.25">
      <c r="A132" s="21" t="s">
        <v>489</v>
      </c>
      <c r="B132" s="21" t="s">
        <v>815</v>
      </c>
      <c r="C132" s="161">
        <v>56</v>
      </c>
      <c r="D132" s="160">
        <v>131</v>
      </c>
      <c r="F132" s="168"/>
    </row>
    <row r="133" spans="1:6" x14ac:dyDescent="0.25">
      <c r="A133" s="21" t="s">
        <v>114</v>
      </c>
      <c r="B133" s="21" t="s">
        <v>815</v>
      </c>
      <c r="C133" s="161">
        <v>58</v>
      </c>
      <c r="D133" s="160">
        <v>132</v>
      </c>
      <c r="F133" s="168"/>
    </row>
    <row r="134" spans="1:6" x14ac:dyDescent="0.25">
      <c r="A134" s="21" t="s">
        <v>391</v>
      </c>
      <c r="B134" s="21" t="s">
        <v>815</v>
      </c>
      <c r="C134" s="161">
        <v>61</v>
      </c>
      <c r="D134" s="160">
        <v>133</v>
      </c>
      <c r="F134" s="168"/>
    </row>
    <row r="135" spans="1:6" x14ac:dyDescent="0.25">
      <c r="A135" s="21" t="s">
        <v>435</v>
      </c>
      <c r="B135" s="21" t="s">
        <v>815</v>
      </c>
      <c r="C135" s="161">
        <v>61</v>
      </c>
      <c r="D135" s="160">
        <v>134</v>
      </c>
      <c r="F135" s="168"/>
    </row>
    <row r="136" spans="1:6" x14ac:dyDescent="0.25">
      <c r="A136" s="21" t="s">
        <v>399</v>
      </c>
      <c r="B136" s="21" t="s">
        <v>815</v>
      </c>
      <c r="C136" s="161">
        <v>62</v>
      </c>
      <c r="D136" s="160">
        <v>135</v>
      </c>
      <c r="F136" s="168"/>
    </row>
    <row r="137" spans="1:6" x14ac:dyDescent="0.25">
      <c r="A137" s="21" t="s">
        <v>443</v>
      </c>
      <c r="B137" s="21" t="s">
        <v>815</v>
      </c>
      <c r="C137" s="161">
        <v>62.645263157894739</v>
      </c>
      <c r="D137" s="160">
        <v>136</v>
      </c>
      <c r="F137" s="168"/>
    </row>
    <row r="138" spans="1:6" x14ac:dyDescent="0.25">
      <c r="A138" s="21" t="s">
        <v>108</v>
      </c>
      <c r="B138" s="21" t="s">
        <v>815</v>
      </c>
      <c r="C138" s="161">
        <v>63</v>
      </c>
      <c r="D138" s="160">
        <v>137</v>
      </c>
      <c r="F138" s="168"/>
    </row>
    <row r="139" spans="1:6" x14ac:dyDescent="0.25">
      <c r="A139" s="21" t="s">
        <v>473</v>
      </c>
      <c r="B139" s="21" t="s">
        <v>815</v>
      </c>
      <c r="C139" s="161">
        <v>64</v>
      </c>
      <c r="D139" s="160">
        <v>138</v>
      </c>
      <c r="F139" s="168"/>
    </row>
    <row r="140" spans="1:6" x14ac:dyDescent="0.25">
      <c r="A140" s="21" t="s">
        <v>409</v>
      </c>
      <c r="B140" s="21" t="s">
        <v>815</v>
      </c>
      <c r="C140" s="161">
        <v>64</v>
      </c>
      <c r="D140" s="160">
        <v>139</v>
      </c>
      <c r="F140" s="168"/>
    </row>
    <row r="141" spans="1:6" x14ac:dyDescent="0.25">
      <c r="A141" s="21" t="s">
        <v>483</v>
      </c>
      <c r="B141" s="21" t="s">
        <v>815</v>
      </c>
      <c r="C141" s="161">
        <v>65</v>
      </c>
      <c r="D141" s="160">
        <v>140</v>
      </c>
      <c r="F141" s="168"/>
    </row>
    <row r="142" spans="1:6" x14ac:dyDescent="0.25">
      <c r="A142" s="21" t="s">
        <v>401</v>
      </c>
      <c r="B142" s="21" t="s">
        <v>815</v>
      </c>
      <c r="C142" s="161">
        <v>65</v>
      </c>
      <c r="D142" s="160">
        <v>141</v>
      </c>
      <c r="F142" s="168"/>
    </row>
    <row r="143" spans="1:6" x14ac:dyDescent="0.25">
      <c r="A143" s="21" t="s">
        <v>373</v>
      </c>
      <c r="B143" s="21" t="s">
        <v>815</v>
      </c>
      <c r="C143" s="161">
        <v>67</v>
      </c>
      <c r="D143" s="160">
        <v>142</v>
      </c>
      <c r="F143" s="168"/>
    </row>
    <row r="144" spans="1:6" x14ac:dyDescent="0.25">
      <c r="A144" s="21" t="s">
        <v>405</v>
      </c>
      <c r="B144" s="21" t="s">
        <v>815</v>
      </c>
      <c r="C144" s="161">
        <v>68</v>
      </c>
      <c r="D144" s="160">
        <v>143</v>
      </c>
      <c r="F144" s="168"/>
    </row>
    <row r="145" spans="1:6" x14ac:dyDescent="0.25">
      <c r="A145" s="21" t="s">
        <v>411</v>
      </c>
      <c r="B145" s="21" t="s">
        <v>815</v>
      </c>
      <c r="C145" s="161">
        <v>68</v>
      </c>
      <c r="D145" s="160">
        <v>144</v>
      </c>
      <c r="F145" s="168"/>
    </row>
    <row r="146" spans="1:6" x14ac:dyDescent="0.25">
      <c r="A146" s="21" t="s">
        <v>86</v>
      </c>
      <c r="B146" s="21" t="s">
        <v>815</v>
      </c>
      <c r="C146" s="161">
        <v>69</v>
      </c>
      <c r="D146" s="160">
        <v>145</v>
      </c>
      <c r="F146" s="168"/>
    </row>
    <row r="147" spans="1:6" x14ac:dyDescent="0.25">
      <c r="A147" s="21" t="s">
        <v>423</v>
      </c>
      <c r="B147" s="21" t="s">
        <v>815</v>
      </c>
      <c r="C147" s="161">
        <v>69</v>
      </c>
      <c r="D147" s="160">
        <v>146</v>
      </c>
      <c r="F147" s="168"/>
    </row>
    <row r="148" spans="1:6" x14ac:dyDescent="0.25">
      <c r="A148" s="21" t="s">
        <v>38</v>
      </c>
      <c r="B148" s="21" t="s">
        <v>815</v>
      </c>
      <c r="C148" s="161">
        <v>70</v>
      </c>
      <c r="D148" s="160">
        <v>147</v>
      </c>
      <c r="F148" s="168"/>
    </row>
    <row r="149" spans="1:6" x14ac:dyDescent="0.25">
      <c r="A149" s="21" t="s">
        <v>365</v>
      </c>
      <c r="B149" s="21" t="s">
        <v>815</v>
      </c>
      <c r="C149" s="161">
        <v>72</v>
      </c>
      <c r="D149" s="160">
        <v>148</v>
      </c>
      <c r="F149" s="168"/>
    </row>
    <row r="150" spans="1:6" x14ac:dyDescent="0.25">
      <c r="A150" s="21" t="s">
        <v>429</v>
      </c>
      <c r="B150" s="21" t="s">
        <v>815</v>
      </c>
      <c r="C150" s="161">
        <v>72</v>
      </c>
      <c r="D150" s="160">
        <v>149</v>
      </c>
      <c r="F150" s="168"/>
    </row>
    <row r="151" spans="1:6" x14ac:dyDescent="0.25">
      <c r="A151" s="21" t="s">
        <v>252</v>
      </c>
      <c r="B151" s="21" t="s">
        <v>815</v>
      </c>
      <c r="C151" s="161">
        <v>72</v>
      </c>
      <c r="D151" s="160">
        <v>150</v>
      </c>
      <c r="F151" s="168"/>
    </row>
    <row r="152" spans="1:6" x14ac:dyDescent="0.25">
      <c r="A152" s="21" t="s">
        <v>46</v>
      </c>
      <c r="B152" s="21" t="s">
        <v>815</v>
      </c>
      <c r="C152" s="161">
        <v>74</v>
      </c>
      <c r="D152" s="160">
        <v>151</v>
      </c>
      <c r="F152" s="168"/>
    </row>
    <row r="153" spans="1:6" x14ac:dyDescent="0.25">
      <c r="A153" s="21" t="s">
        <v>487</v>
      </c>
      <c r="B153" s="21" t="s">
        <v>815</v>
      </c>
      <c r="C153" s="161">
        <v>76.998947368421057</v>
      </c>
      <c r="D153" s="160">
        <v>152</v>
      </c>
      <c r="F153" s="168"/>
    </row>
    <row r="154" spans="1:6" x14ac:dyDescent="0.25">
      <c r="A154" s="21" t="s">
        <v>499</v>
      </c>
      <c r="B154" s="21" t="s">
        <v>815</v>
      </c>
      <c r="C154" s="161">
        <v>77</v>
      </c>
      <c r="D154" s="160">
        <v>153</v>
      </c>
      <c r="F154" s="168"/>
    </row>
    <row r="155" spans="1:6" x14ac:dyDescent="0.25">
      <c r="A155" s="21" t="s">
        <v>337</v>
      </c>
      <c r="B155" s="21" t="s">
        <v>815</v>
      </c>
      <c r="C155" s="161">
        <v>77</v>
      </c>
      <c r="D155" s="160">
        <v>154</v>
      </c>
      <c r="F155" s="168"/>
    </row>
    <row r="156" spans="1:6" x14ac:dyDescent="0.25">
      <c r="A156" s="21" t="s">
        <v>164</v>
      </c>
      <c r="B156" s="21" t="s">
        <v>815</v>
      </c>
      <c r="C156" s="161">
        <v>80</v>
      </c>
      <c r="D156" s="160">
        <v>155</v>
      </c>
      <c r="F156" s="168"/>
    </row>
    <row r="157" spans="1:6" x14ac:dyDescent="0.25">
      <c r="A157" s="21" t="s">
        <v>234</v>
      </c>
      <c r="B157" s="21" t="s">
        <v>815</v>
      </c>
      <c r="C157" s="161">
        <v>80.81894736842105</v>
      </c>
      <c r="D157" s="160">
        <v>156</v>
      </c>
      <c r="F157" s="168"/>
    </row>
    <row r="158" spans="1:6" x14ac:dyDescent="0.25">
      <c r="A158" s="21" t="s">
        <v>453</v>
      </c>
      <c r="B158" s="21" t="s">
        <v>815</v>
      </c>
      <c r="C158" s="161">
        <v>82</v>
      </c>
      <c r="D158" s="160">
        <v>157</v>
      </c>
      <c r="F158" s="168"/>
    </row>
    <row r="159" spans="1:6" x14ac:dyDescent="0.25">
      <c r="A159" s="21" t="s">
        <v>170</v>
      </c>
      <c r="B159" s="21" t="s">
        <v>815</v>
      </c>
      <c r="C159" s="161">
        <v>82</v>
      </c>
      <c r="D159" s="160">
        <v>158</v>
      </c>
      <c r="F159" s="168"/>
    </row>
    <row r="160" spans="1:6" x14ac:dyDescent="0.25">
      <c r="A160" s="21" t="s">
        <v>327</v>
      </c>
      <c r="B160" s="21" t="s">
        <v>815</v>
      </c>
      <c r="C160" s="161">
        <v>82</v>
      </c>
      <c r="D160" s="160">
        <v>159</v>
      </c>
      <c r="F160" s="168"/>
    </row>
    <row r="161" spans="1:6" x14ac:dyDescent="0.25">
      <c r="A161" s="21" t="s">
        <v>174</v>
      </c>
      <c r="B161" s="21" t="s">
        <v>815</v>
      </c>
      <c r="C161" s="161">
        <v>85</v>
      </c>
      <c r="D161" s="160">
        <v>160</v>
      </c>
      <c r="F161" s="168"/>
    </row>
    <row r="162" spans="1:6" x14ac:dyDescent="0.25">
      <c r="A162" s="21" t="s">
        <v>176</v>
      </c>
      <c r="B162" s="21" t="s">
        <v>815</v>
      </c>
      <c r="C162" s="161">
        <v>86</v>
      </c>
      <c r="D162" s="160">
        <v>161</v>
      </c>
      <c r="F162" s="168"/>
    </row>
    <row r="163" spans="1:6" x14ac:dyDescent="0.25">
      <c r="A163" s="21" t="s">
        <v>56</v>
      </c>
      <c r="B163" s="21" t="s">
        <v>815</v>
      </c>
      <c r="C163" s="161">
        <v>86</v>
      </c>
      <c r="D163" s="160">
        <v>162</v>
      </c>
      <c r="F163" s="168"/>
    </row>
    <row r="164" spans="1:6" x14ac:dyDescent="0.25">
      <c r="A164" s="21" t="s">
        <v>467</v>
      </c>
      <c r="B164" s="21" t="s">
        <v>815</v>
      </c>
      <c r="C164" s="161">
        <v>88.557325404858304</v>
      </c>
      <c r="D164" s="160">
        <v>163</v>
      </c>
      <c r="F164" s="168"/>
    </row>
    <row r="165" spans="1:6" x14ac:dyDescent="0.25">
      <c r="A165" s="21" t="s">
        <v>248</v>
      </c>
      <c r="B165" s="21" t="s">
        <v>815</v>
      </c>
      <c r="C165" s="161">
        <v>91</v>
      </c>
      <c r="D165" s="160">
        <v>164</v>
      </c>
      <c r="F165" s="168"/>
    </row>
    <row r="166" spans="1:6" x14ac:dyDescent="0.25">
      <c r="A166" s="21" t="s">
        <v>355</v>
      </c>
      <c r="B166" s="21" t="s">
        <v>815</v>
      </c>
      <c r="C166" s="161">
        <v>92</v>
      </c>
      <c r="D166" s="160">
        <v>165</v>
      </c>
      <c r="F166" s="168"/>
    </row>
    <row r="167" spans="1:6" x14ac:dyDescent="0.25">
      <c r="A167" s="21" t="s">
        <v>194</v>
      </c>
      <c r="B167" s="21" t="s">
        <v>815</v>
      </c>
      <c r="C167" s="161">
        <v>93</v>
      </c>
      <c r="D167" s="160">
        <v>166</v>
      </c>
      <c r="F167" s="168"/>
    </row>
    <row r="168" spans="1:6" x14ac:dyDescent="0.25">
      <c r="A168" s="21" t="s">
        <v>238</v>
      </c>
      <c r="B168" s="21" t="s">
        <v>815</v>
      </c>
      <c r="C168" s="161">
        <v>93.644210526315788</v>
      </c>
      <c r="D168" s="160">
        <v>167</v>
      </c>
      <c r="F168" s="168"/>
    </row>
    <row r="169" spans="1:6" x14ac:dyDescent="0.25">
      <c r="A169" s="21" t="s">
        <v>90</v>
      </c>
      <c r="B169" s="21" t="s">
        <v>815</v>
      </c>
      <c r="C169" s="161">
        <v>95</v>
      </c>
      <c r="D169" s="160">
        <v>168</v>
      </c>
      <c r="F169" s="168"/>
    </row>
    <row r="170" spans="1:6" x14ac:dyDescent="0.25">
      <c r="A170" s="21" t="s">
        <v>196</v>
      </c>
      <c r="B170" s="21" t="s">
        <v>815</v>
      </c>
      <c r="C170" s="161">
        <v>98</v>
      </c>
      <c r="D170" s="160">
        <v>169</v>
      </c>
      <c r="F170" s="168"/>
    </row>
    <row r="171" spans="1:6" x14ac:dyDescent="0.25">
      <c r="A171" s="21" t="s">
        <v>218</v>
      </c>
      <c r="B171" s="21" t="s">
        <v>815</v>
      </c>
      <c r="C171" s="161">
        <v>98.148947368421048</v>
      </c>
      <c r="D171" s="160">
        <v>170</v>
      </c>
      <c r="F171" s="168"/>
    </row>
    <row r="172" spans="1:6" x14ac:dyDescent="0.25">
      <c r="A172" s="21" t="s">
        <v>389</v>
      </c>
      <c r="B172" s="21" t="s">
        <v>815</v>
      </c>
      <c r="C172" s="161">
        <v>100</v>
      </c>
      <c r="D172" s="160">
        <v>171</v>
      </c>
      <c r="F172" s="168"/>
    </row>
    <row r="173" spans="1:6" x14ac:dyDescent="0.25">
      <c r="A173" s="21" t="s">
        <v>331</v>
      </c>
      <c r="B173" s="21" t="s">
        <v>815</v>
      </c>
      <c r="C173" s="161">
        <v>100</v>
      </c>
      <c r="D173" s="160">
        <v>172</v>
      </c>
      <c r="F173" s="168"/>
    </row>
    <row r="174" spans="1:6" x14ac:dyDescent="0.25">
      <c r="A174" s="21" t="s">
        <v>395</v>
      </c>
      <c r="B174" s="21" t="s">
        <v>815</v>
      </c>
      <c r="C174" s="161">
        <v>101</v>
      </c>
      <c r="D174" s="160">
        <v>173</v>
      </c>
      <c r="F174" s="168"/>
    </row>
    <row r="175" spans="1:6" x14ac:dyDescent="0.25">
      <c r="A175" s="21" t="s">
        <v>425</v>
      </c>
      <c r="B175" s="21" t="s">
        <v>815</v>
      </c>
      <c r="C175" s="161">
        <v>106</v>
      </c>
      <c r="D175" s="160">
        <v>174</v>
      </c>
      <c r="F175" s="168"/>
    </row>
    <row r="176" spans="1:6" x14ac:dyDescent="0.25">
      <c r="A176" s="21" t="s">
        <v>76</v>
      </c>
      <c r="B176" s="21" t="s">
        <v>815</v>
      </c>
      <c r="C176" s="161">
        <v>107</v>
      </c>
      <c r="D176" s="160">
        <v>175</v>
      </c>
      <c r="F176" s="168"/>
    </row>
    <row r="177" spans="1:6" x14ac:dyDescent="0.25">
      <c r="A177" s="21" t="s">
        <v>345</v>
      </c>
      <c r="B177" s="21" t="s">
        <v>815</v>
      </c>
      <c r="C177" s="161">
        <v>108.74947368421053</v>
      </c>
      <c r="D177" s="160">
        <v>176</v>
      </c>
      <c r="F177" s="168"/>
    </row>
    <row r="178" spans="1:6" x14ac:dyDescent="0.25">
      <c r="A178" s="21" t="s">
        <v>461</v>
      </c>
      <c r="B178" s="21" t="s">
        <v>815</v>
      </c>
      <c r="C178" s="161">
        <v>110</v>
      </c>
      <c r="D178" s="160">
        <v>177</v>
      </c>
      <c r="F178" s="168"/>
    </row>
    <row r="179" spans="1:6" x14ac:dyDescent="0.25">
      <c r="A179" s="21" t="s">
        <v>481</v>
      </c>
      <c r="B179" s="21" t="s">
        <v>815</v>
      </c>
      <c r="C179" s="161">
        <v>110</v>
      </c>
      <c r="D179" s="160">
        <v>178</v>
      </c>
      <c r="F179" s="168"/>
    </row>
    <row r="180" spans="1:6" x14ac:dyDescent="0.25">
      <c r="A180" s="21" t="s">
        <v>118</v>
      </c>
      <c r="B180" s="21" t="s">
        <v>815</v>
      </c>
      <c r="C180" s="161">
        <v>111</v>
      </c>
      <c r="D180" s="160">
        <v>179</v>
      </c>
      <c r="F180" s="168"/>
    </row>
    <row r="181" spans="1:6" x14ac:dyDescent="0.25">
      <c r="A181" s="21" t="s">
        <v>42</v>
      </c>
      <c r="B181" s="21" t="s">
        <v>815</v>
      </c>
      <c r="C181" s="161">
        <v>111.19473684210526</v>
      </c>
      <c r="D181" s="160">
        <v>180</v>
      </c>
      <c r="F181" s="168"/>
    </row>
    <row r="182" spans="1:6" x14ac:dyDescent="0.25">
      <c r="A182" s="21" t="s">
        <v>381</v>
      </c>
      <c r="B182" s="21" t="s">
        <v>815</v>
      </c>
      <c r="C182" s="161">
        <v>111.84105263157895</v>
      </c>
      <c r="D182" s="160">
        <v>181</v>
      </c>
      <c r="F182" s="168"/>
    </row>
    <row r="183" spans="1:6" x14ac:dyDescent="0.25">
      <c r="A183" s="21" t="s">
        <v>347</v>
      </c>
      <c r="B183" s="21" t="s">
        <v>815</v>
      </c>
      <c r="C183" s="161">
        <v>118</v>
      </c>
      <c r="D183" s="160">
        <v>182</v>
      </c>
      <c r="F183" s="168"/>
    </row>
    <row r="184" spans="1:6" x14ac:dyDescent="0.25">
      <c r="A184" s="21" t="s">
        <v>497</v>
      </c>
      <c r="B184" s="21" t="s">
        <v>815</v>
      </c>
      <c r="C184" s="161">
        <v>118.27263157894737</v>
      </c>
      <c r="D184" s="160">
        <v>183</v>
      </c>
      <c r="F184" s="168"/>
    </row>
    <row r="185" spans="1:6" x14ac:dyDescent="0.25">
      <c r="A185" s="21" t="s">
        <v>339</v>
      </c>
      <c r="B185" s="21" t="s">
        <v>815</v>
      </c>
      <c r="C185" s="161">
        <v>120</v>
      </c>
      <c r="D185" s="160">
        <v>184</v>
      </c>
      <c r="F185" s="168"/>
    </row>
    <row r="186" spans="1:6" x14ac:dyDescent="0.25">
      <c r="A186" s="21" t="s">
        <v>511</v>
      </c>
      <c r="B186" s="21" t="s">
        <v>815</v>
      </c>
      <c r="C186" s="161">
        <v>123</v>
      </c>
      <c r="D186" s="160">
        <v>185</v>
      </c>
      <c r="F186" s="168"/>
    </row>
    <row r="187" spans="1:6" x14ac:dyDescent="0.25">
      <c r="A187" s="21" t="s">
        <v>50</v>
      </c>
      <c r="B187" s="21" t="s">
        <v>815</v>
      </c>
      <c r="C187" s="161">
        <v>124.47578947368422</v>
      </c>
      <c r="D187" s="160">
        <v>186</v>
      </c>
      <c r="F187" s="168"/>
    </row>
    <row r="188" spans="1:6" x14ac:dyDescent="0.25">
      <c r="A188" s="21" t="s">
        <v>224</v>
      </c>
      <c r="B188" s="21" t="s">
        <v>815</v>
      </c>
      <c r="C188" s="161">
        <v>127</v>
      </c>
      <c r="D188" s="160">
        <v>187</v>
      </c>
      <c r="F188" s="168"/>
    </row>
    <row r="189" spans="1:6" x14ac:dyDescent="0.25">
      <c r="A189" s="21" t="s">
        <v>421</v>
      </c>
      <c r="B189" s="21" t="s">
        <v>815</v>
      </c>
      <c r="C189" s="161">
        <v>129</v>
      </c>
      <c r="D189" s="160">
        <v>188</v>
      </c>
      <c r="F189" s="168"/>
    </row>
    <row r="190" spans="1:6" x14ac:dyDescent="0.25">
      <c r="A190" s="21" t="s">
        <v>469</v>
      </c>
      <c r="B190" s="21" t="s">
        <v>815</v>
      </c>
      <c r="C190" s="161">
        <v>129</v>
      </c>
      <c r="D190" s="160">
        <v>189</v>
      </c>
      <c r="F190" s="168"/>
    </row>
    <row r="191" spans="1:6" x14ac:dyDescent="0.25">
      <c r="A191" s="21" t="s">
        <v>477</v>
      </c>
      <c r="B191" s="21" t="s">
        <v>815</v>
      </c>
      <c r="C191" s="161">
        <v>129.25263157894736</v>
      </c>
      <c r="D191" s="160">
        <v>190</v>
      </c>
      <c r="F191" s="168"/>
    </row>
    <row r="192" spans="1:6" x14ac:dyDescent="0.25">
      <c r="A192" s="21" t="s">
        <v>208</v>
      </c>
      <c r="B192" s="21" t="s">
        <v>815</v>
      </c>
      <c r="C192" s="161">
        <v>130</v>
      </c>
      <c r="D192" s="160">
        <v>191</v>
      </c>
      <c r="F192" s="168"/>
    </row>
    <row r="193" spans="1:6" x14ac:dyDescent="0.25">
      <c r="A193" s="21" t="s">
        <v>475</v>
      </c>
      <c r="B193" s="21" t="s">
        <v>815</v>
      </c>
      <c r="C193" s="161">
        <v>133</v>
      </c>
      <c r="D193" s="160">
        <v>192</v>
      </c>
      <c r="F193" s="168"/>
    </row>
    <row r="194" spans="1:6" x14ac:dyDescent="0.25">
      <c r="A194" s="21" t="s">
        <v>278</v>
      </c>
      <c r="B194" s="21" t="s">
        <v>815</v>
      </c>
      <c r="C194" s="161">
        <v>137</v>
      </c>
      <c r="D194" s="160">
        <v>193</v>
      </c>
      <c r="F194" s="168"/>
    </row>
    <row r="195" spans="1:6" x14ac:dyDescent="0.25">
      <c r="A195" s="21" t="s">
        <v>491</v>
      </c>
      <c r="B195" s="21" t="s">
        <v>815</v>
      </c>
      <c r="C195" s="161">
        <v>140</v>
      </c>
      <c r="D195" s="160">
        <v>194</v>
      </c>
      <c r="F195" s="168"/>
    </row>
    <row r="196" spans="1:6" x14ac:dyDescent="0.25">
      <c r="A196" s="21" t="s">
        <v>88</v>
      </c>
      <c r="B196" s="21" t="s">
        <v>815</v>
      </c>
      <c r="C196" s="161">
        <v>140</v>
      </c>
      <c r="D196" s="160">
        <v>195</v>
      </c>
      <c r="F196" s="168"/>
    </row>
    <row r="197" spans="1:6" x14ac:dyDescent="0.25">
      <c r="A197" s="21" t="s">
        <v>102</v>
      </c>
      <c r="B197" s="21" t="s">
        <v>815</v>
      </c>
      <c r="C197" s="161">
        <v>141</v>
      </c>
      <c r="D197" s="160">
        <v>196</v>
      </c>
      <c r="F197" s="168"/>
    </row>
    <row r="198" spans="1:6" x14ac:dyDescent="0.25">
      <c r="A198" s="21" t="s">
        <v>236</v>
      </c>
      <c r="B198" s="21" t="s">
        <v>815</v>
      </c>
      <c r="C198" s="161">
        <v>143</v>
      </c>
      <c r="D198" s="160">
        <v>197</v>
      </c>
      <c r="F198" s="168"/>
    </row>
    <row r="199" spans="1:6" x14ac:dyDescent="0.25">
      <c r="A199" s="21" t="s">
        <v>357</v>
      </c>
      <c r="B199" s="21" t="s">
        <v>815</v>
      </c>
      <c r="C199" s="161">
        <v>144</v>
      </c>
      <c r="D199" s="160">
        <v>198</v>
      </c>
      <c r="F199" s="168"/>
    </row>
    <row r="200" spans="1:6" x14ac:dyDescent="0.25">
      <c r="A200" s="21" t="s">
        <v>44</v>
      </c>
      <c r="B200" s="21" t="s">
        <v>815</v>
      </c>
      <c r="C200" s="161">
        <v>146</v>
      </c>
      <c r="D200" s="160">
        <v>199</v>
      </c>
      <c r="F200" s="168"/>
    </row>
    <row r="201" spans="1:6" x14ac:dyDescent="0.25">
      <c r="A201" s="21" t="s">
        <v>415</v>
      </c>
      <c r="B201" s="21" t="s">
        <v>815</v>
      </c>
      <c r="C201" s="161">
        <v>146</v>
      </c>
      <c r="D201" s="160">
        <v>200</v>
      </c>
      <c r="F201" s="168"/>
    </row>
    <row r="202" spans="1:6" x14ac:dyDescent="0.25">
      <c r="A202" s="21" t="s">
        <v>36</v>
      </c>
      <c r="B202" s="21" t="s">
        <v>815</v>
      </c>
      <c r="C202" s="161">
        <v>149.69999999999999</v>
      </c>
      <c r="D202" s="160">
        <v>201</v>
      </c>
      <c r="F202" s="168"/>
    </row>
    <row r="203" spans="1:6" x14ac:dyDescent="0.25">
      <c r="A203" s="21" t="s">
        <v>459</v>
      </c>
      <c r="B203" s="21" t="s">
        <v>815</v>
      </c>
      <c r="C203" s="161">
        <v>161.39368421052632</v>
      </c>
      <c r="D203" s="160">
        <v>202</v>
      </c>
      <c r="F203" s="168"/>
    </row>
    <row r="204" spans="1:6" x14ac:dyDescent="0.25">
      <c r="A204" s="21" t="s">
        <v>501</v>
      </c>
      <c r="B204" s="21" t="s">
        <v>815</v>
      </c>
      <c r="C204" s="161">
        <v>161.79052631578946</v>
      </c>
      <c r="D204" s="160">
        <v>203</v>
      </c>
      <c r="F204" s="168"/>
    </row>
    <row r="205" spans="1:6" x14ac:dyDescent="0.25">
      <c r="A205" s="21" t="s">
        <v>214</v>
      </c>
      <c r="B205" s="21" t="s">
        <v>815</v>
      </c>
      <c r="C205" s="161">
        <v>178.06736842105263</v>
      </c>
      <c r="D205" s="160">
        <v>204</v>
      </c>
      <c r="F205" s="168"/>
    </row>
    <row r="206" spans="1:6" x14ac:dyDescent="0.25">
      <c r="A206" s="21" t="s">
        <v>320</v>
      </c>
      <c r="B206" s="21" t="s">
        <v>815</v>
      </c>
      <c r="C206" s="161">
        <v>179</v>
      </c>
      <c r="D206" s="160">
        <v>205</v>
      </c>
      <c r="F206" s="168"/>
    </row>
    <row r="207" spans="1:6" x14ac:dyDescent="0.25">
      <c r="A207" s="21" t="s">
        <v>106</v>
      </c>
      <c r="B207" s="21" t="s">
        <v>815</v>
      </c>
      <c r="C207" s="161">
        <v>183</v>
      </c>
      <c r="D207" s="160">
        <v>206</v>
      </c>
      <c r="F207" s="168"/>
    </row>
    <row r="208" spans="1:6" x14ac:dyDescent="0.25">
      <c r="A208" s="21" t="s">
        <v>198</v>
      </c>
      <c r="B208" s="21" t="s">
        <v>815</v>
      </c>
      <c r="C208" s="161">
        <v>183</v>
      </c>
      <c r="D208" s="160">
        <v>207</v>
      </c>
      <c r="F208" s="168"/>
    </row>
    <row r="209" spans="1:6" x14ac:dyDescent="0.25">
      <c r="A209" s="21" t="s">
        <v>312</v>
      </c>
      <c r="B209" s="21" t="s">
        <v>815</v>
      </c>
      <c r="C209" s="161">
        <v>183.04947368421054</v>
      </c>
      <c r="D209" s="160">
        <v>208</v>
      </c>
      <c r="F209" s="168"/>
    </row>
    <row r="210" spans="1:6" x14ac:dyDescent="0.25">
      <c r="A210" s="21" t="s">
        <v>92</v>
      </c>
      <c r="B210" s="21" t="s">
        <v>815</v>
      </c>
      <c r="C210" s="161">
        <v>185.14221153846154</v>
      </c>
      <c r="D210" s="160">
        <v>209</v>
      </c>
      <c r="F210" s="168"/>
    </row>
    <row r="211" spans="1:6" x14ac:dyDescent="0.25">
      <c r="A211" s="21" t="s">
        <v>200</v>
      </c>
      <c r="B211" s="21" t="s">
        <v>815</v>
      </c>
      <c r="C211" s="161">
        <v>189</v>
      </c>
      <c r="D211" s="160">
        <v>210</v>
      </c>
      <c r="F211" s="168"/>
    </row>
    <row r="212" spans="1:6" x14ac:dyDescent="0.25">
      <c r="A212" s="21" t="s">
        <v>333</v>
      </c>
      <c r="B212" s="21" t="s">
        <v>815</v>
      </c>
      <c r="C212" s="161">
        <v>192</v>
      </c>
      <c r="D212" s="160">
        <v>211</v>
      </c>
      <c r="F212" s="168"/>
    </row>
    <row r="213" spans="1:6" x14ac:dyDescent="0.25">
      <c r="A213" s="21" t="s">
        <v>122</v>
      </c>
      <c r="B213" s="21" t="s">
        <v>815</v>
      </c>
      <c r="C213" s="161">
        <v>196</v>
      </c>
      <c r="D213" s="160">
        <v>212</v>
      </c>
      <c r="F213" s="168"/>
    </row>
    <row r="214" spans="1:6" x14ac:dyDescent="0.25">
      <c r="A214" s="21" t="s">
        <v>34</v>
      </c>
      <c r="B214" s="21" t="s">
        <v>815</v>
      </c>
      <c r="C214" s="161">
        <v>196</v>
      </c>
      <c r="D214" s="160">
        <v>213</v>
      </c>
      <c r="F214" s="168"/>
    </row>
    <row r="215" spans="1:6" x14ac:dyDescent="0.25">
      <c r="A215" s="21" t="s">
        <v>40</v>
      </c>
      <c r="B215" s="21" t="s">
        <v>815</v>
      </c>
      <c r="C215" s="161">
        <v>197</v>
      </c>
      <c r="D215" s="160">
        <v>214</v>
      </c>
      <c r="F215" s="168"/>
    </row>
    <row r="216" spans="1:6" x14ac:dyDescent="0.25">
      <c r="A216" s="21" t="s">
        <v>507</v>
      </c>
      <c r="B216" s="21" t="s">
        <v>815</v>
      </c>
      <c r="C216" s="161">
        <v>200</v>
      </c>
      <c r="D216" s="160">
        <v>215</v>
      </c>
      <c r="F216" s="168"/>
    </row>
    <row r="217" spans="1:6" x14ac:dyDescent="0.25">
      <c r="A217" s="21" t="s">
        <v>98</v>
      </c>
      <c r="B217" s="21" t="s">
        <v>815</v>
      </c>
      <c r="C217" s="161">
        <v>200</v>
      </c>
      <c r="D217" s="160">
        <v>216</v>
      </c>
      <c r="F217" s="168"/>
    </row>
    <row r="218" spans="1:6" x14ac:dyDescent="0.25">
      <c r="A218" s="21" t="s">
        <v>186</v>
      </c>
      <c r="B218" s="21" t="s">
        <v>815</v>
      </c>
      <c r="C218" s="161">
        <v>201.54210526315791</v>
      </c>
      <c r="D218" s="160">
        <v>217</v>
      </c>
      <c r="F218" s="168"/>
    </row>
    <row r="219" spans="1:6" x14ac:dyDescent="0.25">
      <c r="A219" s="21" t="s">
        <v>104</v>
      </c>
      <c r="B219" s="21" t="s">
        <v>815</v>
      </c>
      <c r="C219" s="161">
        <v>201.99578947368423</v>
      </c>
      <c r="D219" s="160">
        <v>218</v>
      </c>
      <c r="F219" s="168"/>
    </row>
    <row r="220" spans="1:6" x14ac:dyDescent="0.25">
      <c r="A220" s="21" t="s">
        <v>172</v>
      </c>
      <c r="B220" s="21" t="s">
        <v>815</v>
      </c>
      <c r="C220" s="161">
        <v>203</v>
      </c>
      <c r="D220" s="160">
        <v>219</v>
      </c>
      <c r="F220" s="168"/>
    </row>
    <row r="221" spans="1:6" x14ac:dyDescent="0.25">
      <c r="A221" s="21" t="s">
        <v>162</v>
      </c>
      <c r="B221" s="21" t="s">
        <v>815</v>
      </c>
      <c r="C221" s="161">
        <v>205</v>
      </c>
      <c r="D221" s="160">
        <v>220</v>
      </c>
      <c r="F221" s="168"/>
    </row>
    <row r="222" spans="1:6" x14ac:dyDescent="0.25">
      <c r="A222" s="21" t="s">
        <v>116</v>
      </c>
      <c r="B222" s="21" t="s">
        <v>815</v>
      </c>
      <c r="C222" s="161">
        <v>206.84210526315789</v>
      </c>
      <c r="D222" s="160">
        <v>221</v>
      </c>
      <c r="F222" s="168"/>
    </row>
    <row r="223" spans="1:6" x14ac:dyDescent="0.25">
      <c r="A223" s="21" t="s">
        <v>202</v>
      </c>
      <c r="B223" s="21" t="s">
        <v>815</v>
      </c>
      <c r="C223" s="161">
        <v>208.48105263157896</v>
      </c>
      <c r="D223" s="160">
        <v>222</v>
      </c>
      <c r="F223" s="168"/>
    </row>
    <row r="224" spans="1:6" x14ac:dyDescent="0.25">
      <c r="A224" s="21" t="s">
        <v>367</v>
      </c>
      <c r="B224" s="21" t="s">
        <v>815</v>
      </c>
      <c r="C224" s="161">
        <v>209</v>
      </c>
      <c r="D224" s="160">
        <v>223</v>
      </c>
      <c r="F224" s="168"/>
    </row>
    <row r="225" spans="1:6" x14ac:dyDescent="0.25">
      <c r="A225" s="21" t="s">
        <v>178</v>
      </c>
      <c r="B225" s="21" t="s">
        <v>815</v>
      </c>
      <c r="C225" s="161">
        <v>209</v>
      </c>
      <c r="D225" s="160">
        <v>224</v>
      </c>
      <c r="F225" s="168"/>
    </row>
    <row r="226" spans="1:6" x14ac:dyDescent="0.25">
      <c r="A226" s="21" t="s">
        <v>282</v>
      </c>
      <c r="B226" s="21" t="s">
        <v>815</v>
      </c>
      <c r="C226" s="161">
        <v>210</v>
      </c>
      <c r="D226" s="160">
        <v>225</v>
      </c>
      <c r="F226" s="168"/>
    </row>
    <row r="227" spans="1:6" x14ac:dyDescent="0.25">
      <c r="A227" s="21" t="s">
        <v>310</v>
      </c>
      <c r="B227" s="21" t="s">
        <v>815</v>
      </c>
      <c r="C227" s="161">
        <v>212</v>
      </c>
      <c r="D227" s="160">
        <v>226</v>
      </c>
      <c r="F227" s="168"/>
    </row>
    <row r="228" spans="1:6" x14ac:dyDescent="0.25">
      <c r="A228" s="21" t="s">
        <v>184</v>
      </c>
      <c r="B228" s="21" t="s">
        <v>815</v>
      </c>
      <c r="C228" s="161">
        <v>213</v>
      </c>
      <c r="D228" s="160">
        <v>227</v>
      </c>
      <c r="F228" s="168"/>
    </row>
    <row r="229" spans="1:6" x14ac:dyDescent="0.25">
      <c r="A229" s="21" t="s">
        <v>495</v>
      </c>
      <c r="B229" s="21" t="s">
        <v>815</v>
      </c>
      <c r="C229" s="161">
        <v>215</v>
      </c>
      <c r="D229" s="160">
        <v>228</v>
      </c>
      <c r="F229" s="168"/>
    </row>
    <row r="230" spans="1:6" x14ac:dyDescent="0.25">
      <c r="A230" s="21" t="s">
        <v>455</v>
      </c>
      <c r="B230" s="21" t="s">
        <v>815</v>
      </c>
      <c r="C230" s="161">
        <v>215</v>
      </c>
      <c r="D230" s="160">
        <v>229</v>
      </c>
      <c r="F230" s="168"/>
    </row>
    <row r="231" spans="1:6" x14ac:dyDescent="0.25">
      <c r="A231" s="21" t="s">
        <v>150</v>
      </c>
      <c r="B231" s="21" t="s">
        <v>815</v>
      </c>
      <c r="C231" s="161">
        <v>217</v>
      </c>
      <c r="D231" s="160">
        <v>230</v>
      </c>
      <c r="F231" s="168"/>
    </row>
    <row r="232" spans="1:6" x14ac:dyDescent="0.25">
      <c r="A232" s="21" t="s">
        <v>182</v>
      </c>
      <c r="B232" s="21" t="s">
        <v>815</v>
      </c>
      <c r="C232" s="161">
        <v>220.7242105263158</v>
      </c>
      <c r="D232" s="160">
        <v>231</v>
      </c>
      <c r="F232" s="168"/>
    </row>
    <row r="233" spans="1:6" x14ac:dyDescent="0.25">
      <c r="A233" s="21" t="s">
        <v>471</v>
      </c>
      <c r="B233" s="21" t="s">
        <v>815</v>
      </c>
      <c r="C233" s="161">
        <v>221.53210526315789</v>
      </c>
      <c r="D233" s="160">
        <v>232</v>
      </c>
      <c r="F233" s="168"/>
    </row>
    <row r="234" spans="1:6" x14ac:dyDescent="0.25">
      <c r="A234" s="21" t="s">
        <v>120</v>
      </c>
      <c r="B234" s="21" t="s">
        <v>815</v>
      </c>
      <c r="C234" s="161">
        <v>226.21894736842106</v>
      </c>
      <c r="D234" s="160">
        <v>233</v>
      </c>
      <c r="F234" s="168"/>
    </row>
    <row r="235" spans="1:6" x14ac:dyDescent="0.25">
      <c r="A235" s="21" t="s">
        <v>128</v>
      </c>
      <c r="B235" s="21" t="s">
        <v>815</v>
      </c>
      <c r="C235" s="161">
        <v>227.81684210526316</v>
      </c>
      <c r="D235" s="160">
        <v>234</v>
      </c>
      <c r="F235" s="168"/>
    </row>
    <row r="236" spans="1:6" x14ac:dyDescent="0.25">
      <c r="A236" s="21" t="s">
        <v>78</v>
      </c>
      <c r="B236" s="21" t="s">
        <v>815</v>
      </c>
      <c r="C236" s="161">
        <v>228.31789473684211</v>
      </c>
      <c r="D236" s="160">
        <v>235</v>
      </c>
      <c r="F236" s="168"/>
    </row>
    <row r="237" spans="1:6" x14ac:dyDescent="0.25">
      <c r="A237" s="21" t="s">
        <v>28</v>
      </c>
      <c r="B237" s="21" t="s">
        <v>815</v>
      </c>
      <c r="C237" s="161">
        <v>229.87789473684211</v>
      </c>
      <c r="D237" s="160">
        <v>236</v>
      </c>
      <c r="F237" s="168"/>
    </row>
    <row r="238" spans="1:6" x14ac:dyDescent="0.25">
      <c r="A238" s="21" t="s">
        <v>513</v>
      </c>
      <c r="B238" s="21" t="s">
        <v>815</v>
      </c>
      <c r="C238" s="161">
        <v>231.34421052631578</v>
      </c>
      <c r="D238" s="160">
        <v>237</v>
      </c>
      <c r="F238" s="168"/>
    </row>
    <row r="239" spans="1:6" x14ac:dyDescent="0.25">
      <c r="A239" s="21" t="s">
        <v>48</v>
      </c>
      <c r="B239" s="21" t="s">
        <v>815</v>
      </c>
      <c r="C239" s="161">
        <v>239.31052631578947</v>
      </c>
      <c r="D239" s="160">
        <v>238</v>
      </c>
      <c r="F239" s="168"/>
    </row>
    <row r="240" spans="1:6" x14ac:dyDescent="0.25">
      <c r="A240" s="21" t="s">
        <v>268</v>
      </c>
      <c r="B240" s="21" t="s">
        <v>815</v>
      </c>
      <c r="C240" s="161">
        <v>240.19736842105263</v>
      </c>
      <c r="D240" s="160">
        <v>239</v>
      </c>
      <c r="F240" s="168"/>
    </row>
    <row r="241" spans="1:6" x14ac:dyDescent="0.25">
      <c r="A241" s="21" t="s">
        <v>515</v>
      </c>
      <c r="B241" s="21" t="s">
        <v>815</v>
      </c>
      <c r="C241" s="161">
        <v>242.32736842105263</v>
      </c>
      <c r="D241" s="160">
        <v>240</v>
      </c>
      <c r="F241" s="168"/>
    </row>
    <row r="242" spans="1:6" x14ac:dyDescent="0.25">
      <c r="A242" s="21" t="s">
        <v>32</v>
      </c>
      <c r="B242" s="21" t="s">
        <v>815</v>
      </c>
      <c r="C242" s="161">
        <v>242.73315789473685</v>
      </c>
      <c r="D242" s="160">
        <v>241</v>
      </c>
      <c r="F242" s="168"/>
    </row>
    <row r="243" spans="1:6" x14ac:dyDescent="0.25">
      <c r="A243" s="21" t="s">
        <v>325</v>
      </c>
      <c r="B243" s="21" t="s">
        <v>815</v>
      </c>
      <c r="C243" s="161">
        <v>246.7157894736842</v>
      </c>
      <c r="D243" s="160">
        <v>242</v>
      </c>
      <c r="F243" s="168"/>
    </row>
    <row r="244" spans="1:6" x14ac:dyDescent="0.25">
      <c r="A244" s="21" t="s">
        <v>463</v>
      </c>
      <c r="B244" s="21" t="s">
        <v>815</v>
      </c>
      <c r="C244" s="161">
        <v>254.71157894736842</v>
      </c>
      <c r="D244" s="160">
        <v>243</v>
      </c>
      <c r="F244" s="168"/>
    </row>
    <row r="245" spans="1:6" x14ac:dyDescent="0.25">
      <c r="A245" s="21" t="s">
        <v>240</v>
      </c>
      <c r="B245" s="21" t="s">
        <v>815</v>
      </c>
      <c r="C245" s="161">
        <v>271.83157894736843</v>
      </c>
      <c r="D245" s="160">
        <v>244</v>
      </c>
      <c r="F245" s="168"/>
    </row>
    <row r="246" spans="1:6" x14ac:dyDescent="0.25">
      <c r="A246" s="21" t="s">
        <v>304</v>
      </c>
      <c r="B246" s="21" t="s">
        <v>815</v>
      </c>
      <c r="C246" s="161">
        <v>285.13203947368419</v>
      </c>
      <c r="D246" s="160">
        <v>245</v>
      </c>
      <c r="F246" s="168"/>
    </row>
    <row r="247" spans="1:6" x14ac:dyDescent="0.25">
      <c r="A247" s="21" t="s">
        <v>509</v>
      </c>
      <c r="B247" s="21" t="s">
        <v>815</v>
      </c>
      <c r="C247" s="161">
        <v>286.99578947368423</v>
      </c>
      <c r="D247" s="160">
        <v>246</v>
      </c>
      <c r="F247" s="168"/>
    </row>
    <row r="248" spans="1:6" x14ac:dyDescent="0.25">
      <c r="A248" s="21" t="s">
        <v>314</v>
      </c>
      <c r="B248" s="21" t="s">
        <v>815</v>
      </c>
      <c r="C248" s="161">
        <v>291</v>
      </c>
      <c r="D248" s="160">
        <v>247</v>
      </c>
      <c r="F248" s="168"/>
    </row>
    <row r="249" spans="1:6" x14ac:dyDescent="0.25">
      <c r="A249" s="21" t="s">
        <v>112</v>
      </c>
      <c r="B249" s="21" t="s">
        <v>815</v>
      </c>
      <c r="C249" s="161">
        <v>293</v>
      </c>
      <c r="D249" s="160">
        <v>248</v>
      </c>
      <c r="F249" s="168"/>
    </row>
    <row r="250" spans="1:6" x14ac:dyDescent="0.25">
      <c r="A250" s="21" t="s">
        <v>369</v>
      </c>
      <c r="B250" s="21" t="s">
        <v>815</v>
      </c>
      <c r="C250" s="161">
        <v>297.15945344129557</v>
      </c>
      <c r="D250" s="160">
        <v>249</v>
      </c>
      <c r="F250" s="168"/>
    </row>
    <row r="251" spans="1:6" x14ac:dyDescent="0.25">
      <c r="A251" s="21" t="s">
        <v>26</v>
      </c>
      <c r="B251" s="21" t="s">
        <v>815</v>
      </c>
      <c r="C251" s="161">
        <v>303.05263157894734</v>
      </c>
      <c r="D251" s="160">
        <v>250</v>
      </c>
      <c r="F251" s="168"/>
    </row>
    <row r="252" spans="1:6" x14ac:dyDescent="0.25">
      <c r="A252" s="21" t="s">
        <v>296</v>
      </c>
      <c r="B252" s="21" t="s">
        <v>815</v>
      </c>
      <c r="C252" s="161">
        <v>307</v>
      </c>
      <c r="D252" s="160">
        <v>251</v>
      </c>
      <c r="F252" s="168"/>
    </row>
    <row r="253" spans="1:6" x14ac:dyDescent="0.25">
      <c r="A253" s="21" t="s">
        <v>72</v>
      </c>
      <c r="B253" s="21" t="s">
        <v>815</v>
      </c>
      <c r="C253" s="161">
        <v>312.02</v>
      </c>
      <c r="D253" s="160">
        <v>252</v>
      </c>
      <c r="F253" s="168"/>
    </row>
    <row r="254" spans="1:6" x14ac:dyDescent="0.25">
      <c r="A254" s="21" t="s">
        <v>329</v>
      </c>
      <c r="B254" s="21" t="s">
        <v>815</v>
      </c>
      <c r="C254" s="161">
        <v>317</v>
      </c>
      <c r="D254" s="160">
        <v>253</v>
      </c>
      <c r="F254" s="168"/>
    </row>
    <row r="255" spans="1:6" x14ac:dyDescent="0.25">
      <c r="A255" s="21" t="s">
        <v>447</v>
      </c>
      <c r="B255" s="21" t="s">
        <v>815</v>
      </c>
      <c r="C255" s="161">
        <v>319.22842105263157</v>
      </c>
      <c r="D255" s="160">
        <v>254</v>
      </c>
      <c r="F255" s="168"/>
    </row>
    <row r="256" spans="1:6" x14ac:dyDescent="0.25">
      <c r="A256" s="21" t="s">
        <v>264</v>
      </c>
      <c r="B256" s="21" t="s">
        <v>815</v>
      </c>
      <c r="C256" s="161">
        <v>321.11789473684212</v>
      </c>
      <c r="D256" s="160">
        <v>255</v>
      </c>
      <c r="F256" s="168"/>
    </row>
    <row r="257" spans="1:6" x14ac:dyDescent="0.25">
      <c r="A257" s="21" t="s">
        <v>242</v>
      </c>
      <c r="B257" s="21" t="s">
        <v>815</v>
      </c>
      <c r="C257" s="161">
        <v>341</v>
      </c>
      <c r="D257" s="160">
        <v>256</v>
      </c>
      <c r="F257" s="168"/>
    </row>
    <row r="258" spans="1:6" x14ac:dyDescent="0.25">
      <c r="A258" s="21" t="s">
        <v>66</v>
      </c>
      <c r="B258" s="21" t="s">
        <v>815</v>
      </c>
      <c r="C258" s="161">
        <v>347</v>
      </c>
      <c r="D258" s="160">
        <v>257</v>
      </c>
      <c r="F258" s="168"/>
    </row>
    <row r="259" spans="1:6" x14ac:dyDescent="0.25">
      <c r="A259" s="21" t="s">
        <v>322</v>
      </c>
      <c r="B259" s="21" t="s">
        <v>815</v>
      </c>
      <c r="C259" s="161">
        <v>352</v>
      </c>
      <c r="D259" s="160">
        <v>258</v>
      </c>
      <c r="F259" s="168"/>
    </row>
    <row r="260" spans="1:6" x14ac:dyDescent="0.25">
      <c r="A260" s="21" t="s">
        <v>274</v>
      </c>
      <c r="B260" s="21" t="s">
        <v>815</v>
      </c>
      <c r="C260" s="161">
        <v>353.7842105263158</v>
      </c>
      <c r="D260" s="160">
        <v>259</v>
      </c>
      <c r="F260" s="168"/>
    </row>
    <row r="261" spans="1:6" x14ac:dyDescent="0.25">
      <c r="A261" s="21" t="s">
        <v>419</v>
      </c>
      <c r="B261" s="21" t="s">
        <v>815</v>
      </c>
      <c r="C261" s="161">
        <v>354.38947368421054</v>
      </c>
      <c r="D261" s="160">
        <v>260</v>
      </c>
      <c r="F261" s="168"/>
    </row>
    <row r="262" spans="1:6" x14ac:dyDescent="0.25">
      <c r="A262" s="21" t="s">
        <v>505</v>
      </c>
      <c r="B262" s="21" t="s">
        <v>815</v>
      </c>
      <c r="C262" s="161">
        <v>401</v>
      </c>
      <c r="D262" s="160">
        <v>261</v>
      </c>
      <c r="F262" s="168"/>
    </row>
    <row r="263" spans="1:6" x14ac:dyDescent="0.25">
      <c r="A263" s="21" t="s">
        <v>24</v>
      </c>
      <c r="B263" s="21" t="s">
        <v>815</v>
      </c>
      <c r="C263" s="161">
        <v>408</v>
      </c>
      <c r="D263" s="160">
        <v>262</v>
      </c>
      <c r="F263" s="168"/>
    </row>
    <row r="264" spans="1:6" x14ac:dyDescent="0.25">
      <c r="A264" s="21" t="s">
        <v>62</v>
      </c>
      <c r="B264" s="21" t="s">
        <v>815</v>
      </c>
      <c r="C264" s="161">
        <v>408</v>
      </c>
      <c r="D264" s="160">
        <v>263</v>
      </c>
      <c r="F264" s="168"/>
    </row>
    <row r="265" spans="1:6" x14ac:dyDescent="0.25">
      <c r="A265" s="21" t="s">
        <v>503</v>
      </c>
      <c r="B265" s="21" t="s">
        <v>815</v>
      </c>
      <c r="C265" s="161">
        <v>412</v>
      </c>
      <c r="D265" s="160">
        <v>264</v>
      </c>
      <c r="F265" s="168"/>
    </row>
    <row r="266" spans="1:6" x14ac:dyDescent="0.25">
      <c r="A266" s="21" t="s">
        <v>158</v>
      </c>
      <c r="B266" s="21" t="s">
        <v>815</v>
      </c>
      <c r="C266" s="161">
        <v>415.46105263157892</v>
      </c>
      <c r="D266" s="160">
        <v>265</v>
      </c>
      <c r="F266" s="168"/>
    </row>
    <row r="267" spans="1:6" x14ac:dyDescent="0.25">
      <c r="A267" s="21" t="s">
        <v>266</v>
      </c>
      <c r="B267" s="21" t="s">
        <v>815</v>
      </c>
      <c r="C267" s="161">
        <v>419.75473684210527</v>
      </c>
      <c r="D267" s="160">
        <v>266</v>
      </c>
      <c r="F267" s="168"/>
    </row>
    <row r="268" spans="1:6" x14ac:dyDescent="0.25">
      <c r="A268" s="21" t="s">
        <v>493</v>
      </c>
      <c r="B268" s="21" t="s">
        <v>815</v>
      </c>
      <c r="C268" s="161">
        <v>420</v>
      </c>
      <c r="D268" s="160">
        <v>267</v>
      </c>
      <c r="F268" s="168"/>
    </row>
    <row r="269" spans="1:6" x14ac:dyDescent="0.25">
      <c r="A269" s="21" t="s">
        <v>457</v>
      </c>
      <c r="B269" s="21" t="s">
        <v>815</v>
      </c>
      <c r="C269" s="161">
        <v>438.85157894736841</v>
      </c>
      <c r="D269" s="160">
        <v>268</v>
      </c>
      <c r="F269" s="168"/>
    </row>
    <row r="270" spans="1:6" x14ac:dyDescent="0.25">
      <c r="A270" s="21" t="s">
        <v>156</v>
      </c>
      <c r="B270" s="21" t="s">
        <v>815</v>
      </c>
      <c r="C270" s="161">
        <v>438.98947368421051</v>
      </c>
      <c r="D270" s="160">
        <v>269</v>
      </c>
      <c r="F270" s="168"/>
    </row>
    <row r="271" spans="1:6" x14ac:dyDescent="0.25">
      <c r="A271" s="21" t="s">
        <v>30</v>
      </c>
      <c r="B271" s="21" t="s">
        <v>815</v>
      </c>
      <c r="C271" s="161">
        <v>467.99473684210528</v>
      </c>
      <c r="D271" s="160">
        <v>270</v>
      </c>
      <c r="F271" s="168"/>
    </row>
    <row r="272" spans="1:6" x14ac:dyDescent="0.25">
      <c r="C272" s="161"/>
      <c r="D272" s="160">
        <v>271</v>
      </c>
      <c r="F272" s="168"/>
    </row>
    <row r="273" spans="1:6" x14ac:dyDescent="0.25">
      <c r="C273" s="161"/>
      <c r="D273" s="160">
        <v>272</v>
      </c>
      <c r="F273" s="168"/>
    </row>
    <row r="274" spans="1:6" x14ac:dyDescent="0.25">
      <c r="C274" s="161"/>
      <c r="D274" s="160">
        <v>273</v>
      </c>
      <c r="F274" s="168"/>
    </row>
    <row r="275" spans="1:6" x14ac:dyDescent="0.25">
      <c r="C275" s="161"/>
      <c r="D275" s="160">
        <v>274</v>
      </c>
      <c r="F275" s="168"/>
    </row>
    <row r="276" spans="1:6" x14ac:dyDescent="0.25">
      <c r="C276" s="161"/>
      <c r="D276" s="160">
        <v>275</v>
      </c>
      <c r="F276" s="168"/>
    </row>
    <row r="277" spans="1:6" x14ac:dyDescent="0.25">
      <c r="C277" s="161"/>
      <c r="D277" s="160">
        <v>276</v>
      </c>
      <c r="F277" s="168"/>
    </row>
    <row r="278" spans="1:6" x14ac:dyDescent="0.25">
      <c r="C278" s="161"/>
      <c r="D278" s="160">
        <v>277</v>
      </c>
      <c r="F278" s="168"/>
    </row>
    <row r="279" spans="1:6" x14ac:dyDescent="0.25">
      <c r="A279" s="21" t="s">
        <v>523</v>
      </c>
      <c r="B279" s="21" t="s">
        <v>816</v>
      </c>
      <c r="C279" s="161">
        <v>475</v>
      </c>
      <c r="D279" s="160">
        <v>278</v>
      </c>
      <c r="F279" s="168"/>
    </row>
    <row r="280" spans="1:6" x14ac:dyDescent="0.25">
      <c r="A280" s="21" t="s">
        <v>525</v>
      </c>
      <c r="B280" s="21" t="s">
        <v>816</v>
      </c>
      <c r="C280" s="161">
        <v>574</v>
      </c>
      <c r="D280" s="160">
        <v>279</v>
      </c>
      <c r="F280" s="168"/>
    </row>
    <row r="281" spans="1:6" x14ac:dyDescent="0.25">
      <c r="A281" s="21" t="s">
        <v>519</v>
      </c>
      <c r="B281" s="21" t="s">
        <v>816</v>
      </c>
      <c r="C281" s="161">
        <v>610</v>
      </c>
      <c r="D281" s="160">
        <v>280</v>
      </c>
      <c r="F281" s="168"/>
    </row>
    <row r="282" spans="1:6" x14ac:dyDescent="0.25">
      <c r="A282" s="21" t="s">
        <v>527</v>
      </c>
      <c r="B282" s="21" t="s">
        <v>816</v>
      </c>
      <c r="C282" s="161">
        <v>830</v>
      </c>
      <c r="D282" s="160">
        <v>281</v>
      </c>
      <c r="F282" s="168"/>
    </row>
    <row r="283" spans="1:6" x14ac:dyDescent="0.25">
      <c r="A283" s="21" t="s">
        <v>521</v>
      </c>
      <c r="B283" s="21" t="s">
        <v>816</v>
      </c>
      <c r="C283" s="161">
        <v>833</v>
      </c>
      <c r="D283" s="160">
        <v>282</v>
      </c>
      <c r="F283" s="168"/>
    </row>
    <row r="284" spans="1:6" x14ac:dyDescent="0.25">
      <c r="A284" s="21" t="s">
        <v>517</v>
      </c>
      <c r="B284" s="21" t="s">
        <v>816</v>
      </c>
      <c r="C284" s="161">
        <v>950</v>
      </c>
      <c r="D284" s="160">
        <v>283</v>
      </c>
      <c r="F284" s="168"/>
    </row>
    <row r="285" spans="1:6" x14ac:dyDescent="0.25">
      <c r="A285" s="21" t="s">
        <v>531</v>
      </c>
      <c r="B285" s="21" t="s">
        <v>816</v>
      </c>
      <c r="C285" s="161">
        <v>1044</v>
      </c>
      <c r="D285" s="160">
        <v>284</v>
      </c>
      <c r="F285" s="168"/>
    </row>
    <row r="286" spans="1:6" x14ac:dyDescent="0.25">
      <c r="A286" s="21" t="s">
        <v>533</v>
      </c>
      <c r="B286" s="21" t="s">
        <v>816</v>
      </c>
      <c r="C286" s="161">
        <v>1224</v>
      </c>
      <c r="D286" s="160">
        <v>285</v>
      </c>
      <c r="F286" s="168"/>
    </row>
    <row r="287" spans="1:6" x14ac:dyDescent="0.25">
      <c r="A287" s="21" t="s">
        <v>535</v>
      </c>
      <c r="B287" s="21" t="s">
        <v>816</v>
      </c>
      <c r="C287" s="161">
        <v>1353</v>
      </c>
      <c r="D287" s="160">
        <v>286</v>
      </c>
      <c r="F287" s="168"/>
    </row>
    <row r="288" spans="1:6" x14ac:dyDescent="0.25">
      <c r="A288" s="21" t="s">
        <v>529</v>
      </c>
      <c r="B288" s="21" t="s">
        <v>816</v>
      </c>
      <c r="C288" s="161">
        <v>1884</v>
      </c>
      <c r="D288" s="160">
        <v>287</v>
      </c>
      <c r="F288" s="168"/>
    </row>
    <row r="289" spans="1:6" x14ac:dyDescent="0.25">
      <c r="C289" s="161"/>
      <c r="D289" s="160">
        <v>288</v>
      </c>
      <c r="F289" s="168"/>
    </row>
    <row r="290" spans="1:6" x14ac:dyDescent="0.25">
      <c r="C290" s="161"/>
      <c r="D290" s="160">
        <v>289</v>
      </c>
      <c r="F290" s="168"/>
    </row>
    <row r="291" spans="1:6" x14ac:dyDescent="0.25">
      <c r="C291" s="161"/>
      <c r="D291" s="160">
        <v>290</v>
      </c>
      <c r="F291" s="168"/>
    </row>
    <row r="292" spans="1:6" x14ac:dyDescent="0.25">
      <c r="C292" s="161"/>
      <c r="D292" s="160">
        <v>291</v>
      </c>
      <c r="F292" s="168"/>
    </row>
    <row r="293" spans="1:6" x14ac:dyDescent="0.25">
      <c r="C293" s="161"/>
      <c r="D293" s="160">
        <v>292</v>
      </c>
      <c r="F293" s="168"/>
    </row>
    <row r="294" spans="1:6" x14ac:dyDescent="0.25">
      <c r="A294" s="160" t="s">
        <v>823</v>
      </c>
      <c r="B294" s="160"/>
      <c r="C294" s="161">
        <f>AVERAGE(C2:C48)</f>
        <v>153.10687010078385</v>
      </c>
      <c r="D294" s="160">
        <v>293</v>
      </c>
      <c r="F294" s="168"/>
    </row>
    <row r="295" spans="1:6" x14ac:dyDescent="0.25">
      <c r="A295" s="160" t="s">
        <v>824</v>
      </c>
      <c r="B295" s="160"/>
      <c r="C295" s="161">
        <f>AVERAGE(C59:C93)</f>
        <v>214.88571428571427</v>
      </c>
      <c r="D295" s="160">
        <v>294</v>
      </c>
      <c r="F295" s="168"/>
    </row>
    <row r="296" spans="1:6" x14ac:dyDescent="0.25">
      <c r="A296" s="160" t="s">
        <v>815</v>
      </c>
      <c r="B296" s="160"/>
      <c r="C296" s="161">
        <f>AVERAGE(C104:C271)</f>
        <v>156.06416966394349</v>
      </c>
      <c r="D296" s="160">
        <v>295</v>
      </c>
      <c r="F296" s="168"/>
    </row>
    <row r="297" spans="1:6" x14ac:dyDescent="0.25">
      <c r="A297" s="160" t="s">
        <v>836</v>
      </c>
      <c r="B297" s="160"/>
      <c r="C297" s="161">
        <f>AVERAGE(C279:C288)</f>
        <v>977.7</v>
      </c>
      <c r="D297" s="160">
        <v>296</v>
      </c>
      <c r="F297" s="168"/>
    </row>
    <row r="298" spans="1:6" x14ac:dyDescent="0.25">
      <c r="C298" s="161"/>
      <c r="D298" s="160">
        <v>297</v>
      </c>
      <c r="F298" s="168"/>
    </row>
    <row r="299" spans="1:6" x14ac:dyDescent="0.25">
      <c r="C299" s="161"/>
      <c r="D299" s="160">
        <v>298</v>
      </c>
      <c r="F299" s="168"/>
    </row>
    <row r="300" spans="1:6" x14ac:dyDescent="0.25">
      <c r="C300" s="161"/>
      <c r="D300" s="160">
        <v>299</v>
      </c>
      <c r="F300" s="168"/>
    </row>
    <row r="301" spans="1:6" x14ac:dyDescent="0.25">
      <c r="C301" s="161"/>
      <c r="D301" s="160">
        <v>300</v>
      </c>
      <c r="F301" s="168"/>
    </row>
    <row r="302" spans="1:6" x14ac:dyDescent="0.25">
      <c r="C302" s="161"/>
      <c r="D302" s="160">
        <v>301</v>
      </c>
      <c r="F302" s="168"/>
    </row>
    <row r="303" spans="1:6" x14ac:dyDescent="0.25">
      <c r="C303" s="161"/>
      <c r="D303" s="160">
        <v>302</v>
      </c>
      <c r="F303" s="168"/>
    </row>
    <row r="304" spans="1:6" x14ac:dyDescent="0.25">
      <c r="C304" s="161"/>
      <c r="D304" s="160">
        <v>303</v>
      </c>
      <c r="F304" s="168"/>
    </row>
    <row r="305" spans="3:6" x14ac:dyDescent="0.25">
      <c r="C305" s="161"/>
      <c r="D305" s="160">
        <v>304</v>
      </c>
      <c r="F305" s="168"/>
    </row>
    <row r="306" spans="3:6" x14ac:dyDescent="0.25">
      <c r="C306" s="161"/>
      <c r="D306" s="160">
        <v>305</v>
      </c>
    </row>
    <row r="307" spans="3:6" x14ac:dyDescent="0.25">
      <c r="C307" s="161"/>
      <c r="D307" s="160">
        <v>306</v>
      </c>
    </row>
    <row r="308" spans="3:6" x14ac:dyDescent="0.25">
      <c r="C308" s="161"/>
      <c r="D308" s="160">
        <v>307</v>
      </c>
    </row>
    <row r="309" spans="3:6" x14ac:dyDescent="0.25">
      <c r="C309" s="161"/>
      <c r="D309" s="160">
        <v>308</v>
      </c>
    </row>
    <row r="310" spans="3:6" x14ac:dyDescent="0.25">
      <c r="C310" s="161"/>
      <c r="D310" s="160">
        <v>309</v>
      </c>
    </row>
    <row r="311" spans="3:6" x14ac:dyDescent="0.25">
      <c r="C311" s="161"/>
      <c r="D311" s="160">
        <v>310</v>
      </c>
    </row>
    <row r="312" spans="3:6" x14ac:dyDescent="0.25">
      <c r="C312" s="161"/>
      <c r="D312" s="160">
        <v>311</v>
      </c>
    </row>
    <row r="313" spans="3:6" x14ac:dyDescent="0.25">
      <c r="D313" s="160">
        <v>312</v>
      </c>
    </row>
    <row r="314" spans="3:6" x14ac:dyDescent="0.25">
      <c r="D314" s="160">
        <v>313</v>
      </c>
    </row>
    <row r="315" spans="3:6" x14ac:dyDescent="0.25">
      <c r="D315" s="160">
        <v>314</v>
      </c>
    </row>
    <row r="316" spans="3:6" x14ac:dyDescent="0.25">
      <c r="D316" s="160">
        <v>315</v>
      </c>
    </row>
    <row r="317" spans="3:6" x14ac:dyDescent="0.25">
      <c r="D317" s="160">
        <v>316</v>
      </c>
    </row>
    <row r="318" spans="3:6" x14ac:dyDescent="0.25">
      <c r="D318" s="160">
        <v>317</v>
      </c>
    </row>
    <row r="319" spans="3:6" x14ac:dyDescent="0.25">
      <c r="D319" s="160">
        <v>318</v>
      </c>
    </row>
    <row r="320" spans="3:6" x14ac:dyDescent="0.25">
      <c r="D320" s="160">
        <v>319</v>
      </c>
    </row>
    <row r="321" spans="4:4" x14ac:dyDescent="0.25">
      <c r="D321" s="160">
        <v>320</v>
      </c>
    </row>
    <row r="322" spans="4:4" x14ac:dyDescent="0.25">
      <c r="D322" s="160">
        <v>321</v>
      </c>
    </row>
    <row r="323" spans="4:4" x14ac:dyDescent="0.25">
      <c r="D323" s="160">
        <v>322</v>
      </c>
    </row>
    <row r="324" spans="4:4" x14ac:dyDescent="0.25">
      <c r="D324" s="160">
        <v>323</v>
      </c>
    </row>
    <row r="325" spans="4:4" x14ac:dyDescent="0.25">
      <c r="D325" s="160">
        <v>324</v>
      </c>
    </row>
    <row r="326" spans="4:4" x14ac:dyDescent="0.25">
      <c r="D326" s="160">
        <v>325</v>
      </c>
    </row>
    <row r="327" spans="4:4" x14ac:dyDescent="0.25">
      <c r="D327" s="160">
        <v>326</v>
      </c>
    </row>
    <row r="328" spans="4:4" x14ac:dyDescent="0.25">
      <c r="D328" s="160">
        <v>327</v>
      </c>
    </row>
    <row r="329" spans="4:4" x14ac:dyDescent="0.25">
      <c r="D329" s="160">
        <v>328</v>
      </c>
    </row>
    <row r="330" spans="4:4" x14ac:dyDescent="0.25">
      <c r="D330" s="160">
        <v>329</v>
      </c>
    </row>
    <row r="331" spans="4:4" x14ac:dyDescent="0.25">
      <c r="D331" s="160">
        <v>330</v>
      </c>
    </row>
    <row r="332" spans="4:4" x14ac:dyDescent="0.25">
      <c r="D332" s="160">
        <v>331</v>
      </c>
    </row>
    <row r="333" spans="4:4" x14ac:dyDescent="0.25">
      <c r="D333" s="160">
        <v>332</v>
      </c>
    </row>
    <row r="334" spans="4:4" x14ac:dyDescent="0.25">
      <c r="D334" s="160">
        <v>333</v>
      </c>
    </row>
  </sheetData>
  <autoFilter ref="A1:E334" xr:uid="{00000000-0009-0000-0000-00000C000000}"/>
  <sortState xmlns:xlrd2="http://schemas.microsoft.com/office/spreadsheetml/2017/richdata2" ref="A279:C288">
    <sortCondition ref="C279:C28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Information page</vt:lpstr>
      <vt:lpstr>Graphs</vt:lpstr>
      <vt:lpstr>Graphs - select schools</vt:lpstr>
      <vt:lpstr>Graphs %</vt:lpstr>
      <vt:lpstr>Utilities graph</vt:lpstr>
      <vt:lpstr>Teaching graph</vt:lpstr>
      <vt:lpstr>Support staff graph</vt:lpstr>
      <vt:lpstr>Data</vt:lpstr>
      <vt:lpstr>Pupil Numbers</vt:lpstr>
      <vt:lpstr>Floor Area</vt:lpstr>
      <vt:lpstr>Deprivation</vt:lpstr>
      <vt:lpstr>Rankings</vt:lpstr>
      <vt:lpstr>Cost Elements</vt:lpstr>
      <vt:lpstr>Cost Elements Lookup</vt:lpstr>
      <vt:lpstr>Benchmark Page</vt:lpstr>
      <vt:lpstr>Schools</vt:lpstr>
      <vt:lpstr>ccentre</vt:lpstr>
      <vt:lpstr>column</vt:lpstr>
      <vt:lpstr>data</vt:lpstr>
      <vt:lpstr>data2</vt:lpstr>
      <vt:lpstr>data3</vt:lpstr>
      <vt:lpstr>deprivation</vt:lpstr>
      <vt:lpstr>floor</vt:lpstr>
      <vt:lpstr>gl</vt:lpstr>
      <vt:lpstr>NAME</vt:lpstr>
      <vt:lpstr>number</vt:lpstr>
      <vt:lpstr>Graphs!Print_Area</vt:lpstr>
      <vt:lpstr>'Graphs - select schools'!Print_Area</vt:lpstr>
      <vt:lpstr>'Graphs %'!Print_Area</vt:lpstr>
      <vt:lpstr>'Information page'!Print_Area</vt:lpstr>
      <vt:lpstr>pupil</vt:lpstr>
      <vt:lpstr>rank</vt:lpstr>
    </vt:vector>
  </TitlesOfParts>
  <Company>Derbyshire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Wainwright</dc:creator>
  <cp:lastModifiedBy>71029910</cp:lastModifiedBy>
  <cp:lastPrinted>2015-08-18T11:30:40Z</cp:lastPrinted>
  <dcterms:created xsi:type="dcterms:W3CDTF">2013-08-13T10:52:10Z</dcterms:created>
  <dcterms:modified xsi:type="dcterms:W3CDTF">2023-11-16T10:22:19Z</dcterms:modified>
</cp:coreProperties>
</file>