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Websites\SchoolsNet\SchoolsNet Documents\Administration Services and Support\Finance and Legal\School benchmarking data\"/>
    </mc:Choice>
  </mc:AlternateContent>
  <xr:revisionPtr revIDLastSave="0" documentId="13_ncr:1_{43C2EC0E-FEA7-4D99-90E1-55164C9E5CE3}" xr6:coauthVersionLast="47" xr6:coauthVersionMax="47" xr10:uidLastSave="{00000000-0000-0000-0000-000000000000}"/>
  <workbookProtection workbookAlgorithmName="SHA-512" workbookHashValue="C5NJ7SX0XgizrRtS/0WIFY/jxzZPnwyorR/CyJCnyw8dWdHObwHk+nJX7fURkMUBmwJuBjeVW3lkojd+c40Jig==" workbookSaltValue="jlWJFEuqTB1ZwPr9arf6QA==" workbookSpinCount="100000" lockStructure="1"/>
  <bookViews>
    <workbookView xWindow="-120" yWindow="-120" windowWidth="29040" windowHeight="15720" tabRatio="921" xr2:uid="{00000000-000D-0000-FFFF-FFFF00000000}"/>
  </bookViews>
  <sheets>
    <sheet name="Information Page" sheetId="19" r:id="rId1"/>
    <sheet name="Benchmark Page" sheetId="2" r:id="rId2"/>
    <sheet name="Graphs" sheetId="13" r:id="rId3"/>
    <sheet name="Graphs %" sheetId="17" r:id="rId4"/>
    <sheet name="Graphs - select schools" sheetId="14" r:id="rId5"/>
    <sheet name="Utilities graph" sheetId="22" r:id="rId6"/>
    <sheet name="Teaching graph" sheetId="23" r:id="rId7"/>
    <sheet name="Support staff graph" sheetId="24" r:id="rId8"/>
    <sheet name="Data" sheetId="11" state="hidden" r:id="rId9"/>
    <sheet name="Pupil Numbers" sheetId="18" state="hidden" r:id="rId10"/>
    <sheet name="Floor Area" sheetId="15" state="hidden" r:id="rId11"/>
    <sheet name="Deprivation" sheetId="16" state="hidden" r:id="rId12"/>
    <sheet name="Rankings" sheetId="3" state="hidden" r:id="rId13"/>
    <sheet name="Cost Elements" sheetId="21" state="hidden" r:id="rId14"/>
    <sheet name="Cost Elements Lookup" sheetId="20" state="hidden" r:id="rId15"/>
    <sheet name="Schools" sheetId="25" state="hidden" r:id="rId16"/>
    <sheet name="Academies" sheetId="26" state="hidden" r:id="rId17"/>
  </sheets>
  <definedNames>
    <definedName name="_xlnm._FilterDatabase" localSheetId="1" hidden="1">'Benchmark Page'!$H$5:$Y$15</definedName>
    <definedName name="_xlnm._FilterDatabase" localSheetId="8" hidden="1">Data!$A$3:$CF$254</definedName>
    <definedName name="_xlnm._FilterDatabase" localSheetId="11" hidden="1">Deprivation!$A$1:$I$338</definedName>
    <definedName name="_xlnm._FilterDatabase" localSheetId="10" hidden="1">'Floor Area'!$A$1:$F$290</definedName>
    <definedName name="_xlnm._FilterDatabase" localSheetId="9" hidden="1">'Pupil Numbers'!$A$1:$F$273</definedName>
    <definedName name="_xlnm._FilterDatabase" localSheetId="12" hidden="1">Rankings!$A$2:$Q$268</definedName>
    <definedName name="_xlnm._FilterDatabase" localSheetId="15" hidden="1">Schools!$A$1:$N$1</definedName>
    <definedName name="NAME">Rankings!$P$2:$P$269</definedName>
    <definedName name="_xlnm.Print_Area" localSheetId="2">Graphs!$A$1:$K$64</definedName>
    <definedName name="_xlnm.Print_Area" localSheetId="4">'Graphs - select schools'!$A$1:$K$122</definedName>
    <definedName name="_xlnm.Print_Area" localSheetId="3">'Graphs %'!$A$1:$K$64</definedName>
    <definedName name="_xlnm.Print_Area" localSheetId="0">'Information Page'!$C$1:$G$50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3" i="17" l="1"/>
  <c r="D271" i="16"/>
  <c r="D272" i="16"/>
  <c r="C269" i="15"/>
  <c r="C254" i="11"/>
  <c r="C253" i="11"/>
  <c r="C252" i="11"/>
  <c r="C251" i="11"/>
  <c r="G3" i="16"/>
  <c r="G4" i="16"/>
  <c r="G5"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G216" i="16"/>
  <c r="G217" i="16"/>
  <c r="G218" i="16"/>
  <c r="G219" i="16"/>
  <c r="G220" i="16"/>
  <c r="G221" i="16"/>
  <c r="G222" i="16"/>
  <c r="G223" i="16"/>
  <c r="G224" i="16"/>
  <c r="G225" i="16"/>
  <c r="G226" i="16"/>
  <c r="G227" i="16"/>
  <c r="G228" i="16"/>
  <c r="G229" i="16"/>
  <c r="G230" i="16"/>
  <c r="G231" i="16"/>
  <c r="G232" i="16"/>
  <c r="G233" i="16"/>
  <c r="G234" i="16"/>
  <c r="G235" i="16"/>
  <c r="G236" i="16"/>
  <c r="G237" i="16"/>
  <c r="G238" i="16"/>
  <c r="G239" i="16"/>
  <c r="G240" i="16"/>
  <c r="G241" i="16"/>
  <c r="G242" i="16"/>
  <c r="G243" i="16"/>
  <c r="G244" i="16"/>
  <c r="G245" i="16"/>
  <c r="G246" i="16"/>
  <c r="G247" i="16"/>
  <c r="G248" i="16"/>
  <c r="G249" i="16"/>
  <c r="G250" i="16"/>
  <c r="G251" i="16"/>
  <c r="G252" i="16"/>
  <c r="G258" i="16"/>
  <c r="G259" i="16"/>
  <c r="G260" i="16"/>
  <c r="G261" i="16"/>
  <c r="G262" i="16"/>
  <c r="G263" i="16"/>
  <c r="G264" i="16"/>
  <c r="G2" i="16"/>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02" i="18"/>
  <c r="F203" i="18"/>
  <c r="F204" i="18"/>
  <c r="F205" i="18"/>
  <c r="F206" i="18"/>
  <c r="F207" i="18"/>
  <c r="F208" i="18"/>
  <c r="F209"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8" i="18"/>
  <c r="F259" i="18"/>
  <c r="F260" i="18"/>
  <c r="F261" i="18"/>
  <c r="F262" i="18"/>
  <c r="F263" i="18"/>
  <c r="F264" i="18"/>
  <c r="F2" i="18"/>
  <c r="F3"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227" i="15"/>
  <c r="F228" i="15"/>
  <c r="F229" i="15"/>
  <c r="F230" i="15"/>
  <c r="F231" i="15"/>
  <c r="F232" i="15"/>
  <c r="F233" i="15"/>
  <c r="F234" i="15"/>
  <c r="F235" i="15"/>
  <c r="F236" i="15"/>
  <c r="F237" i="15"/>
  <c r="F238" i="15"/>
  <c r="F239" i="15"/>
  <c r="F240" i="15"/>
  <c r="F241" i="15"/>
  <c r="F242" i="15"/>
  <c r="F243" i="15"/>
  <c r="F244" i="15"/>
  <c r="F245" i="15"/>
  <c r="F246" i="15"/>
  <c r="F247" i="15"/>
  <c r="F248" i="15"/>
  <c r="F249" i="15"/>
  <c r="F250" i="15"/>
  <c r="F251" i="15"/>
  <c r="F252" i="15"/>
  <c r="F258" i="15"/>
  <c r="F259" i="15"/>
  <c r="F260" i="15"/>
  <c r="F261" i="15"/>
  <c r="F262" i="15"/>
  <c r="F263" i="15"/>
  <c r="F264" i="15"/>
  <c r="F2" i="15"/>
  <c r="B3" i="2"/>
  <c r="E3" i="19"/>
  <c r="D3" i="13"/>
  <c r="E58" i="13" s="1"/>
  <c r="C51" i="13" l="1"/>
  <c r="E63" i="13" s="1"/>
  <c r="O3" i="25" l="1"/>
  <c r="O4" i="25"/>
  <c r="O5" i="25"/>
  <c r="O6" i="25"/>
  <c r="O7" i="25"/>
  <c r="O8" i="25"/>
  <c r="O2" i="25"/>
  <c r="K3" i="25"/>
  <c r="K4" i="25"/>
  <c r="K5" i="25"/>
  <c r="K6" i="25"/>
  <c r="K7" i="25"/>
  <c r="K8" i="25"/>
  <c r="K9" i="25"/>
  <c r="K10" i="25"/>
  <c r="K11" i="25"/>
  <c r="K12" i="25"/>
  <c r="K13" i="25"/>
  <c r="K14" i="25"/>
  <c r="K15" i="25"/>
  <c r="K16" i="25"/>
  <c r="K17" i="25"/>
  <c r="K18" i="25"/>
  <c r="K19" i="25"/>
  <c r="K20" i="25"/>
  <c r="K21" i="25"/>
  <c r="K22" i="25"/>
  <c r="K23" i="25"/>
  <c r="K24" i="25"/>
  <c r="K25" i="25"/>
  <c r="K26" i="25"/>
  <c r="K27" i="25"/>
  <c r="K28" i="25"/>
  <c r="K29" i="25"/>
  <c r="K30" i="25"/>
  <c r="K31" i="25"/>
  <c r="K32" i="25"/>
  <c r="K33" i="25"/>
  <c r="K34" i="25"/>
  <c r="K35" i="25"/>
  <c r="K36" i="25"/>
  <c r="K37" i="25"/>
  <c r="K38" i="25"/>
  <c r="K39" i="25"/>
  <c r="K40" i="25"/>
  <c r="K41" i="25"/>
  <c r="K42" i="25"/>
  <c r="K43" i="25"/>
  <c r="K44" i="25"/>
  <c r="K45" i="25"/>
  <c r="K46" i="25"/>
  <c r="K47" i="25"/>
  <c r="K48" i="25"/>
  <c r="K49" i="25"/>
  <c r="K50" i="25"/>
  <c r="K51" i="25"/>
  <c r="K52" i="25"/>
  <c r="K53" i="25"/>
  <c r="K54" i="25"/>
  <c r="K55" i="25"/>
  <c r="K56" i="25"/>
  <c r="K57" i="25"/>
  <c r="K58" i="25"/>
  <c r="K59" i="25"/>
  <c r="K60" i="25"/>
  <c r="K61" i="25"/>
  <c r="K62" i="25"/>
  <c r="K63" i="25"/>
  <c r="K64" i="25"/>
  <c r="K65" i="25"/>
  <c r="K66" i="25"/>
  <c r="K67" i="25"/>
  <c r="K68" i="25"/>
  <c r="K69" i="25"/>
  <c r="K70" i="25"/>
  <c r="K71" i="25"/>
  <c r="K72" i="25"/>
  <c r="K73" i="25"/>
  <c r="K74" i="25"/>
  <c r="K75" i="25"/>
  <c r="K76" i="25"/>
  <c r="K77" i="25"/>
  <c r="K78" i="25"/>
  <c r="K79" i="25"/>
  <c r="K80" i="25"/>
  <c r="K81" i="25"/>
  <c r="K82" i="25"/>
  <c r="K83" i="25"/>
  <c r="K84" i="25"/>
  <c r="K85" i="25"/>
  <c r="K86" i="25"/>
  <c r="K87" i="25"/>
  <c r="K88" i="25"/>
  <c r="K89" i="25"/>
  <c r="K90" i="25"/>
  <c r="K91" i="25"/>
  <c r="K92" i="25"/>
  <c r="K93" i="25"/>
  <c r="K94" i="25"/>
  <c r="K95" i="25"/>
  <c r="K96" i="25"/>
  <c r="K97" i="25"/>
  <c r="K98" i="25"/>
  <c r="K99" i="25"/>
  <c r="K100" i="25"/>
  <c r="K101" i="25"/>
  <c r="K102" i="25"/>
  <c r="K103" i="25"/>
  <c r="K104" i="25"/>
  <c r="K105" i="25"/>
  <c r="K106" i="25"/>
  <c r="K107" i="25"/>
  <c r="K108" i="25"/>
  <c r="K109" i="25"/>
  <c r="K110" i="25"/>
  <c r="K111" i="25"/>
  <c r="K112" i="25"/>
  <c r="K113" i="25"/>
  <c r="K114" i="25"/>
  <c r="K115" i="25"/>
  <c r="K116" i="25"/>
  <c r="K117" i="25"/>
  <c r="K118" i="25"/>
  <c r="K119" i="25"/>
  <c r="K120" i="25"/>
  <c r="K121" i="25"/>
  <c r="K122" i="25"/>
  <c r="K123" i="25"/>
  <c r="K124" i="25"/>
  <c r="K125" i="25"/>
  <c r="K126" i="25"/>
  <c r="K127" i="25"/>
  <c r="K128" i="25"/>
  <c r="K129" i="25"/>
  <c r="K130" i="25"/>
  <c r="K131" i="25"/>
  <c r="K132" i="25"/>
  <c r="K133" i="25"/>
  <c r="K134" i="25"/>
  <c r="K135" i="25"/>
  <c r="K136" i="25"/>
  <c r="K137" i="25"/>
  <c r="K138" i="25"/>
  <c r="K139" i="25"/>
  <c r="K140" i="25"/>
  <c r="K141" i="25"/>
  <c r="K142" i="25"/>
  <c r="K143" i="25"/>
  <c r="K144" i="25"/>
  <c r="K145" i="25"/>
  <c r="K146" i="25"/>
  <c r="K147" i="25"/>
  <c r="K148" i="25"/>
  <c r="K149" i="25"/>
  <c r="K150" i="25"/>
  <c r="K151" i="25"/>
  <c r="K152" i="25"/>
  <c r="K153" i="25"/>
  <c r="K154" i="25"/>
  <c r="K155" i="25"/>
  <c r="K156" i="25"/>
  <c r="K157" i="25"/>
  <c r="K158" i="25"/>
  <c r="K159" i="25"/>
  <c r="K160" i="25"/>
  <c r="K161" i="25"/>
  <c r="K162" i="25"/>
  <c r="K163" i="25"/>
  <c r="K164" i="25"/>
  <c r="K165" i="25"/>
  <c r="K2" i="25"/>
  <c r="G3" i="25"/>
  <c r="G4" i="25"/>
  <c r="G5" i="25"/>
  <c r="G6" i="25"/>
  <c r="G7" i="25"/>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2" i="25"/>
  <c r="C3" i="25"/>
  <c r="C4" i="25"/>
  <c r="C5" i="25"/>
  <c r="C6" i="25"/>
  <c r="C7" i="25"/>
  <c r="C8" i="25"/>
  <c r="C9" i="25"/>
  <c r="C10" i="25"/>
  <c r="C11" i="25"/>
  <c r="C12" i="25"/>
  <c r="C13" i="25"/>
  <c r="C14"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2" i="25"/>
  <c r="C68" i="17"/>
  <c r="D68" i="17"/>
  <c r="G66" i="17"/>
  <c r="J69" i="14"/>
  <c r="I69" i="14"/>
  <c r="D68" i="13" l="1"/>
  <c r="C68" i="13"/>
  <c r="C12" i="16"/>
  <c r="C4" i="16"/>
  <c r="C5" i="16"/>
  <c r="C9" i="16"/>
  <c r="C6" i="16"/>
  <c r="C15" i="16"/>
  <c r="C8" i="16"/>
  <c r="C17" i="16"/>
  <c r="C14" i="16"/>
  <c r="C11" i="16"/>
  <c r="C16" i="16"/>
  <c r="C27" i="16"/>
  <c r="C18" i="16"/>
  <c r="C10" i="16"/>
  <c r="C19" i="16"/>
  <c r="C21" i="16"/>
  <c r="C26" i="16"/>
  <c r="C13" i="16"/>
  <c r="C25" i="16"/>
  <c r="C32" i="16"/>
  <c r="C20" i="16"/>
  <c r="C28" i="16"/>
  <c r="C23" i="16"/>
  <c r="C22" i="16"/>
  <c r="C33" i="16"/>
  <c r="C37" i="16"/>
  <c r="C35" i="16"/>
  <c r="C29" i="16"/>
  <c r="C34" i="16"/>
  <c r="C30" i="16"/>
  <c r="C38" i="16"/>
  <c r="C31" i="16"/>
  <c r="C41" i="16"/>
  <c r="C36" i="16"/>
  <c r="C43" i="16"/>
  <c r="C24" i="16"/>
  <c r="C42" i="16"/>
  <c r="C44" i="16"/>
  <c r="C39" i="16"/>
  <c r="C40" i="16"/>
  <c r="C46" i="16"/>
  <c r="C45" i="16"/>
  <c r="C47" i="16"/>
  <c r="C54" i="16"/>
  <c r="C53" i="16"/>
  <c r="C55" i="16"/>
  <c r="C56" i="16"/>
  <c r="C60" i="16"/>
  <c r="C57" i="16"/>
  <c r="C61" i="16"/>
  <c r="C58" i="16"/>
  <c r="C62" i="16"/>
  <c r="C59" i="16"/>
  <c r="C64" i="16"/>
  <c r="C69" i="16"/>
  <c r="C63" i="16"/>
  <c r="C65" i="16"/>
  <c r="C68" i="16"/>
  <c r="C67" i="16"/>
  <c r="C70" i="16"/>
  <c r="C73" i="16"/>
  <c r="C75" i="16"/>
  <c r="C74" i="16"/>
  <c r="C66" i="16"/>
  <c r="C71" i="16"/>
  <c r="C76" i="16"/>
  <c r="C72" i="16"/>
  <c r="C77" i="16"/>
  <c r="C80" i="16"/>
  <c r="C79" i="16"/>
  <c r="C78" i="16"/>
  <c r="C81" i="16"/>
  <c r="C82" i="16"/>
  <c r="C83" i="16"/>
  <c r="C84" i="16"/>
  <c r="C90" i="16"/>
  <c r="C170" i="16"/>
  <c r="C110" i="16"/>
  <c r="C111" i="16"/>
  <c r="C91" i="16"/>
  <c r="C101" i="16"/>
  <c r="C92" i="16"/>
  <c r="C97" i="16"/>
  <c r="C129" i="16"/>
  <c r="C102" i="16"/>
  <c r="C94" i="16"/>
  <c r="C104" i="16"/>
  <c r="C93" i="16"/>
  <c r="C108" i="16"/>
  <c r="C109" i="16"/>
  <c r="C105" i="16"/>
  <c r="C121" i="16"/>
  <c r="C114" i="16"/>
  <c r="C100" i="16"/>
  <c r="C113" i="16"/>
  <c r="C96" i="16"/>
  <c r="C126" i="16"/>
  <c r="C98" i="16"/>
  <c r="C145" i="16"/>
  <c r="C95" i="16"/>
  <c r="C103" i="16"/>
  <c r="C107" i="16"/>
  <c r="C116" i="16"/>
  <c r="C128" i="16"/>
  <c r="C136" i="16"/>
  <c r="C112" i="16"/>
  <c r="C125" i="16"/>
  <c r="C99" i="16"/>
  <c r="C120" i="16"/>
  <c r="C106" i="16"/>
  <c r="C123" i="16"/>
  <c r="C118" i="16"/>
  <c r="C117" i="16"/>
  <c r="C135" i="16"/>
  <c r="C122" i="16"/>
  <c r="C166" i="16"/>
  <c r="C140" i="16"/>
  <c r="C152" i="16"/>
  <c r="C185" i="16"/>
  <c r="C147" i="16"/>
  <c r="C146" i="16"/>
  <c r="C161" i="16"/>
  <c r="C124" i="16"/>
  <c r="C138" i="16"/>
  <c r="C130" i="16"/>
  <c r="C176" i="16"/>
  <c r="C151" i="16"/>
  <c r="C144" i="16"/>
  <c r="C137" i="16"/>
  <c r="C148" i="16"/>
  <c r="C142" i="16"/>
  <c r="C119" i="16"/>
  <c r="C163" i="16"/>
  <c r="C162" i="16"/>
  <c r="C143" i="16"/>
  <c r="C154" i="16"/>
  <c r="C115" i="16"/>
  <c r="C131" i="16"/>
  <c r="C139" i="16"/>
  <c r="C141" i="16"/>
  <c r="C157" i="16"/>
  <c r="C190" i="16"/>
  <c r="C132" i="16"/>
  <c r="C150" i="16"/>
  <c r="C127" i="16"/>
  <c r="C179" i="16"/>
  <c r="C178" i="16"/>
  <c r="C133" i="16"/>
  <c r="C191" i="16"/>
  <c r="C149" i="16"/>
  <c r="C210" i="16"/>
  <c r="C177" i="16"/>
  <c r="C158" i="16"/>
  <c r="C174" i="16"/>
  <c r="C159" i="16"/>
  <c r="C165" i="16"/>
  <c r="C160" i="16"/>
  <c r="C171" i="16"/>
  <c r="C194" i="16"/>
  <c r="C193" i="16"/>
  <c r="C153" i="16"/>
  <c r="C172" i="16"/>
  <c r="C156" i="16"/>
  <c r="C134" i="16"/>
  <c r="C169" i="16"/>
  <c r="C205" i="16"/>
  <c r="C175" i="16"/>
  <c r="C180" i="16"/>
  <c r="C207" i="16"/>
  <c r="C200" i="16"/>
  <c r="C186" i="16"/>
  <c r="C216" i="16"/>
  <c r="C164" i="16"/>
  <c r="C213" i="16"/>
  <c r="C189" i="16"/>
  <c r="C201" i="16"/>
  <c r="C167" i="16"/>
  <c r="C202" i="16"/>
  <c r="C196" i="16"/>
  <c r="C155" i="16"/>
  <c r="C187" i="16"/>
  <c r="C182" i="16"/>
  <c r="C168" i="16"/>
  <c r="C199" i="16"/>
  <c r="C181" i="16"/>
  <c r="C214" i="16"/>
  <c r="C219" i="16"/>
  <c r="C184" i="16"/>
  <c r="C173" i="16"/>
  <c r="C195" i="16"/>
  <c r="C203" i="16"/>
  <c r="C204" i="16"/>
  <c r="C188" i="16"/>
  <c r="C192" i="16"/>
  <c r="C198" i="16"/>
  <c r="C183" i="16"/>
  <c r="C235" i="16"/>
  <c r="C215" i="16"/>
  <c r="C206" i="16"/>
  <c r="C197" i="16"/>
  <c r="C208" i="16"/>
  <c r="C211" i="16"/>
  <c r="C218" i="16"/>
  <c r="C209" i="16"/>
  <c r="C225" i="16"/>
  <c r="C230" i="16"/>
  <c r="C222" i="16"/>
  <c r="C227" i="16"/>
  <c r="C224" i="16"/>
  <c r="C228" i="16"/>
  <c r="C226" i="16"/>
  <c r="C221" i="16"/>
  <c r="C217" i="16"/>
  <c r="C223" i="16"/>
  <c r="C220" i="16"/>
  <c r="C229" i="16"/>
  <c r="C212" i="16"/>
  <c r="C234" i="16"/>
  <c r="C233" i="16"/>
  <c r="C232" i="16"/>
  <c r="C243" i="16"/>
  <c r="C236" i="16"/>
  <c r="C245" i="16"/>
  <c r="C239" i="16"/>
  <c r="C231" i="16"/>
  <c r="C241" i="16"/>
  <c r="C244" i="16"/>
  <c r="C242" i="16"/>
  <c r="C237" i="16"/>
  <c r="C238" i="16"/>
  <c r="C246" i="16"/>
  <c r="C240" i="16"/>
  <c r="C248" i="16"/>
  <c r="C250" i="16"/>
  <c r="C249" i="16"/>
  <c r="C247" i="16"/>
  <c r="C251" i="16"/>
  <c r="C252" i="16"/>
  <c r="C258" i="16"/>
  <c r="C259" i="16"/>
  <c r="C260" i="16"/>
  <c r="C261" i="16"/>
  <c r="C262" i="16"/>
  <c r="C263" i="16"/>
  <c r="C264" i="16"/>
  <c r="C7" i="16"/>
  <c r="C2" i="16"/>
  <c r="C3" i="16"/>
  <c r="G55" i="3" l="1"/>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F86" i="3"/>
  <c r="G86" i="3"/>
  <c r="F87" i="3"/>
  <c r="G87" i="3"/>
  <c r="F88" i="3"/>
  <c r="G88" i="3"/>
  <c r="F89" i="3"/>
  <c r="G89" i="3"/>
  <c r="F90"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F254" i="3"/>
  <c r="G254" i="3"/>
  <c r="F255" i="3"/>
  <c r="G255" i="3"/>
  <c r="F256" i="3"/>
  <c r="G256" i="3"/>
  <c r="F257" i="3"/>
  <c r="G257" i="3"/>
  <c r="F258" i="3"/>
  <c r="G258" i="3"/>
  <c r="F259" i="3"/>
  <c r="G259" i="3"/>
  <c r="F260" i="3"/>
  <c r="G260" i="3"/>
  <c r="G261" i="3"/>
  <c r="G262" i="3"/>
  <c r="G263" i="3"/>
  <c r="G264" i="3"/>
  <c r="G265" i="3"/>
  <c r="G266" i="3"/>
  <c r="G267" i="3"/>
  <c r="F268" i="3"/>
  <c r="G268" i="3"/>
  <c r="G54" i="3"/>
  <c r="K54" i="3" s="1"/>
  <c r="F53" i="3"/>
  <c r="C272" i="18"/>
  <c r="C271" i="18"/>
  <c r="C270" i="18"/>
  <c r="C273" i="18"/>
  <c r="L54" i="3" l="1"/>
  <c r="Q54" i="3"/>
  <c r="G94" i="14" s="1"/>
  <c r="M54" i="3"/>
  <c r="E5"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61" i="3"/>
  <c r="E262" i="3"/>
  <c r="E263" i="3"/>
  <c r="E264" i="3"/>
  <c r="E265" i="3"/>
  <c r="E266" i="3"/>
  <c r="E267" i="3"/>
  <c r="E4" i="3"/>
  <c r="E3"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61" i="3"/>
  <c r="D262" i="3"/>
  <c r="D263" i="3"/>
  <c r="D264" i="3"/>
  <c r="D265" i="3"/>
  <c r="D266" i="3"/>
  <c r="D267" i="3"/>
  <c r="D4" i="3"/>
  <c r="D3"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54" i="3"/>
  <c r="F54" i="3" s="1"/>
  <c r="C55" i="3"/>
  <c r="F55" i="3" s="1"/>
  <c r="C56" i="3"/>
  <c r="F56" i="3" s="1"/>
  <c r="C57" i="3"/>
  <c r="F57" i="3" s="1"/>
  <c r="C58" i="3"/>
  <c r="F58" i="3" s="1"/>
  <c r="C59" i="3"/>
  <c r="F59" i="3" s="1"/>
  <c r="C60" i="3"/>
  <c r="F60" i="3" s="1"/>
  <c r="C61" i="3"/>
  <c r="F61" i="3" s="1"/>
  <c r="C62" i="3"/>
  <c r="F62" i="3" s="1"/>
  <c r="C63" i="3"/>
  <c r="F63" i="3" s="1"/>
  <c r="C64" i="3"/>
  <c r="F64" i="3" s="1"/>
  <c r="C65" i="3"/>
  <c r="F65" i="3" s="1"/>
  <c r="C66" i="3"/>
  <c r="F66" i="3" s="1"/>
  <c r="C67" i="3"/>
  <c r="F67" i="3" s="1"/>
  <c r="C68" i="3"/>
  <c r="F68" i="3" s="1"/>
  <c r="C69" i="3"/>
  <c r="C70" i="3"/>
  <c r="F70" i="3" s="1"/>
  <c r="C71" i="3"/>
  <c r="F71" i="3" s="1"/>
  <c r="C72" i="3"/>
  <c r="F72" i="3" s="1"/>
  <c r="C73" i="3"/>
  <c r="F73" i="3" s="1"/>
  <c r="C74" i="3"/>
  <c r="F74" i="3" s="1"/>
  <c r="C75" i="3"/>
  <c r="F75" i="3" s="1"/>
  <c r="C76" i="3"/>
  <c r="F76" i="3" s="1"/>
  <c r="C77" i="3"/>
  <c r="F77" i="3" s="1"/>
  <c r="C78" i="3"/>
  <c r="F78" i="3" s="1"/>
  <c r="C79" i="3"/>
  <c r="F79" i="3" s="1"/>
  <c r="C80" i="3"/>
  <c r="F80" i="3" s="1"/>
  <c r="C81" i="3"/>
  <c r="F81" i="3" s="1"/>
  <c r="C82" i="3"/>
  <c r="F82" i="3" s="1"/>
  <c r="C83" i="3"/>
  <c r="F83" i="3" s="1"/>
  <c r="C84" i="3"/>
  <c r="F84" i="3" s="1"/>
  <c r="C85" i="3"/>
  <c r="F85" i="3" s="1"/>
  <c r="C91" i="3"/>
  <c r="F91" i="3" s="1"/>
  <c r="C92" i="3"/>
  <c r="F92" i="3" s="1"/>
  <c r="C93" i="3"/>
  <c r="F93" i="3" s="1"/>
  <c r="C94" i="3"/>
  <c r="F94" i="3" s="1"/>
  <c r="C95" i="3"/>
  <c r="F95" i="3" s="1"/>
  <c r="C96" i="3"/>
  <c r="F96" i="3" s="1"/>
  <c r="C97" i="3"/>
  <c r="F97" i="3" s="1"/>
  <c r="C98" i="3"/>
  <c r="F98" i="3" s="1"/>
  <c r="C99" i="3"/>
  <c r="F99" i="3" s="1"/>
  <c r="C100" i="3"/>
  <c r="F100" i="3" s="1"/>
  <c r="C101" i="3"/>
  <c r="F101" i="3" s="1"/>
  <c r="C102" i="3"/>
  <c r="F102" i="3" s="1"/>
  <c r="C103" i="3"/>
  <c r="F103" i="3" s="1"/>
  <c r="C104" i="3"/>
  <c r="F104" i="3" s="1"/>
  <c r="C105" i="3"/>
  <c r="F105" i="3" s="1"/>
  <c r="C106" i="3"/>
  <c r="F106" i="3" s="1"/>
  <c r="C107" i="3"/>
  <c r="F107" i="3" s="1"/>
  <c r="C108" i="3"/>
  <c r="F108" i="3" s="1"/>
  <c r="C109" i="3"/>
  <c r="F109" i="3" s="1"/>
  <c r="C110" i="3"/>
  <c r="F110" i="3" s="1"/>
  <c r="C111" i="3"/>
  <c r="F111" i="3" s="1"/>
  <c r="C112" i="3"/>
  <c r="F112" i="3" s="1"/>
  <c r="C113" i="3"/>
  <c r="F113" i="3" s="1"/>
  <c r="C114" i="3"/>
  <c r="F114" i="3" s="1"/>
  <c r="C115" i="3"/>
  <c r="F115" i="3" s="1"/>
  <c r="C116" i="3"/>
  <c r="F116" i="3" s="1"/>
  <c r="C117" i="3"/>
  <c r="F117" i="3" s="1"/>
  <c r="C118" i="3"/>
  <c r="F118" i="3" s="1"/>
  <c r="C119" i="3"/>
  <c r="F119" i="3" s="1"/>
  <c r="C120" i="3"/>
  <c r="F120" i="3" s="1"/>
  <c r="C121" i="3"/>
  <c r="F121" i="3" s="1"/>
  <c r="C122" i="3"/>
  <c r="F122" i="3" s="1"/>
  <c r="C123" i="3"/>
  <c r="F123" i="3" s="1"/>
  <c r="C124" i="3"/>
  <c r="F124" i="3" s="1"/>
  <c r="C125" i="3"/>
  <c r="F125" i="3" s="1"/>
  <c r="C126" i="3"/>
  <c r="F126" i="3" s="1"/>
  <c r="C127" i="3"/>
  <c r="F127" i="3" s="1"/>
  <c r="C128" i="3"/>
  <c r="F128" i="3" s="1"/>
  <c r="C129" i="3"/>
  <c r="F129" i="3" s="1"/>
  <c r="C130" i="3"/>
  <c r="F130" i="3" s="1"/>
  <c r="C131" i="3"/>
  <c r="F131" i="3" s="1"/>
  <c r="C132" i="3"/>
  <c r="F132" i="3" s="1"/>
  <c r="C133" i="3"/>
  <c r="F133" i="3" s="1"/>
  <c r="C134" i="3"/>
  <c r="F134" i="3" s="1"/>
  <c r="C135" i="3"/>
  <c r="F135" i="3" s="1"/>
  <c r="C136" i="3"/>
  <c r="F136" i="3" s="1"/>
  <c r="C137" i="3"/>
  <c r="F137" i="3" s="1"/>
  <c r="C138" i="3"/>
  <c r="F138" i="3" s="1"/>
  <c r="C139" i="3"/>
  <c r="F139" i="3" s="1"/>
  <c r="C140" i="3"/>
  <c r="F140" i="3" s="1"/>
  <c r="C141" i="3"/>
  <c r="F141" i="3" s="1"/>
  <c r="C142" i="3"/>
  <c r="F142" i="3" s="1"/>
  <c r="C143" i="3"/>
  <c r="F143" i="3" s="1"/>
  <c r="C144" i="3"/>
  <c r="F144" i="3" s="1"/>
  <c r="C145" i="3"/>
  <c r="F145" i="3" s="1"/>
  <c r="C146" i="3"/>
  <c r="F146" i="3" s="1"/>
  <c r="C147" i="3"/>
  <c r="F147" i="3" s="1"/>
  <c r="C148" i="3"/>
  <c r="F148" i="3" s="1"/>
  <c r="C149" i="3"/>
  <c r="F149" i="3" s="1"/>
  <c r="C150" i="3"/>
  <c r="F150" i="3" s="1"/>
  <c r="C151" i="3"/>
  <c r="F151" i="3" s="1"/>
  <c r="C152" i="3"/>
  <c r="F152" i="3" s="1"/>
  <c r="C153" i="3"/>
  <c r="F153" i="3" s="1"/>
  <c r="C154" i="3"/>
  <c r="F154" i="3" s="1"/>
  <c r="C155" i="3"/>
  <c r="F155" i="3" s="1"/>
  <c r="C156" i="3"/>
  <c r="F156" i="3" s="1"/>
  <c r="C157" i="3"/>
  <c r="F157" i="3" s="1"/>
  <c r="C158" i="3"/>
  <c r="F158" i="3" s="1"/>
  <c r="C159" i="3"/>
  <c r="F159" i="3" s="1"/>
  <c r="C160" i="3"/>
  <c r="F160" i="3" s="1"/>
  <c r="C161" i="3"/>
  <c r="F161" i="3" s="1"/>
  <c r="C162" i="3"/>
  <c r="F162" i="3" s="1"/>
  <c r="C163" i="3"/>
  <c r="F163" i="3" s="1"/>
  <c r="C164" i="3"/>
  <c r="F164" i="3" s="1"/>
  <c r="C165" i="3"/>
  <c r="F165" i="3" s="1"/>
  <c r="C166" i="3"/>
  <c r="F166" i="3" s="1"/>
  <c r="C167" i="3"/>
  <c r="F167" i="3" s="1"/>
  <c r="C168" i="3"/>
  <c r="F168" i="3" s="1"/>
  <c r="C169" i="3"/>
  <c r="F169" i="3" s="1"/>
  <c r="C170" i="3"/>
  <c r="F170" i="3" s="1"/>
  <c r="C171" i="3"/>
  <c r="F171" i="3" s="1"/>
  <c r="C172" i="3"/>
  <c r="F172" i="3" s="1"/>
  <c r="C173" i="3"/>
  <c r="F173" i="3" s="1"/>
  <c r="C174" i="3"/>
  <c r="F174" i="3" s="1"/>
  <c r="C175" i="3"/>
  <c r="F175" i="3" s="1"/>
  <c r="C176" i="3"/>
  <c r="F176" i="3" s="1"/>
  <c r="C177" i="3"/>
  <c r="F177" i="3" s="1"/>
  <c r="C178" i="3"/>
  <c r="F178" i="3" s="1"/>
  <c r="C179" i="3"/>
  <c r="F179" i="3" s="1"/>
  <c r="C180" i="3"/>
  <c r="F180" i="3" s="1"/>
  <c r="C181" i="3"/>
  <c r="F181" i="3" s="1"/>
  <c r="C182" i="3"/>
  <c r="F182" i="3" s="1"/>
  <c r="C183" i="3"/>
  <c r="F183" i="3" s="1"/>
  <c r="C184" i="3"/>
  <c r="F184" i="3" s="1"/>
  <c r="C185" i="3"/>
  <c r="F185" i="3" s="1"/>
  <c r="C186" i="3"/>
  <c r="F186" i="3" s="1"/>
  <c r="C187" i="3"/>
  <c r="F187" i="3" s="1"/>
  <c r="C188" i="3"/>
  <c r="F188" i="3" s="1"/>
  <c r="C189" i="3"/>
  <c r="F189" i="3" s="1"/>
  <c r="C190" i="3"/>
  <c r="F190" i="3" s="1"/>
  <c r="C191" i="3"/>
  <c r="F191" i="3" s="1"/>
  <c r="C192" i="3"/>
  <c r="F192" i="3" s="1"/>
  <c r="C193" i="3"/>
  <c r="F193" i="3" s="1"/>
  <c r="C194" i="3"/>
  <c r="F194" i="3" s="1"/>
  <c r="C195" i="3"/>
  <c r="F195" i="3" s="1"/>
  <c r="C196" i="3"/>
  <c r="F196" i="3" s="1"/>
  <c r="C197" i="3"/>
  <c r="F197" i="3" s="1"/>
  <c r="C198" i="3"/>
  <c r="F198" i="3" s="1"/>
  <c r="C199" i="3"/>
  <c r="F199" i="3" s="1"/>
  <c r="C200" i="3"/>
  <c r="F200" i="3" s="1"/>
  <c r="C201" i="3"/>
  <c r="F201" i="3" s="1"/>
  <c r="C202" i="3"/>
  <c r="F202" i="3" s="1"/>
  <c r="C203" i="3"/>
  <c r="F203" i="3" s="1"/>
  <c r="C204" i="3"/>
  <c r="F204" i="3" s="1"/>
  <c r="C205" i="3"/>
  <c r="F205" i="3" s="1"/>
  <c r="C206" i="3"/>
  <c r="F206" i="3" s="1"/>
  <c r="C207" i="3"/>
  <c r="F207" i="3" s="1"/>
  <c r="C208" i="3"/>
  <c r="F208" i="3" s="1"/>
  <c r="C209" i="3"/>
  <c r="F209" i="3" s="1"/>
  <c r="C210" i="3"/>
  <c r="F210" i="3" s="1"/>
  <c r="C211" i="3"/>
  <c r="F211" i="3" s="1"/>
  <c r="C212" i="3"/>
  <c r="F212" i="3" s="1"/>
  <c r="C213" i="3"/>
  <c r="F213" i="3" s="1"/>
  <c r="C214" i="3"/>
  <c r="F214" i="3" s="1"/>
  <c r="C215" i="3"/>
  <c r="F215" i="3" s="1"/>
  <c r="C216" i="3"/>
  <c r="F216" i="3" s="1"/>
  <c r="C217" i="3"/>
  <c r="F217" i="3" s="1"/>
  <c r="C218" i="3"/>
  <c r="F218" i="3" s="1"/>
  <c r="C219" i="3"/>
  <c r="F219" i="3" s="1"/>
  <c r="C220" i="3"/>
  <c r="F220" i="3" s="1"/>
  <c r="C221" i="3"/>
  <c r="F221" i="3" s="1"/>
  <c r="C222" i="3"/>
  <c r="F222" i="3" s="1"/>
  <c r="C223" i="3"/>
  <c r="F223" i="3" s="1"/>
  <c r="C224" i="3"/>
  <c r="F224" i="3" s="1"/>
  <c r="C225" i="3"/>
  <c r="F225" i="3" s="1"/>
  <c r="C226" i="3"/>
  <c r="F226" i="3" s="1"/>
  <c r="C227" i="3"/>
  <c r="F227" i="3" s="1"/>
  <c r="C228" i="3"/>
  <c r="F228" i="3" s="1"/>
  <c r="C229" i="3"/>
  <c r="F229" i="3" s="1"/>
  <c r="C230" i="3"/>
  <c r="F230" i="3" s="1"/>
  <c r="C231" i="3"/>
  <c r="F231" i="3" s="1"/>
  <c r="C232" i="3"/>
  <c r="F232" i="3" s="1"/>
  <c r="C233" i="3"/>
  <c r="F233" i="3" s="1"/>
  <c r="C234" i="3"/>
  <c r="F234" i="3" s="1"/>
  <c r="C235" i="3"/>
  <c r="F235" i="3" s="1"/>
  <c r="C236" i="3"/>
  <c r="F236" i="3" s="1"/>
  <c r="C237" i="3"/>
  <c r="F237" i="3" s="1"/>
  <c r="C238" i="3"/>
  <c r="F238" i="3" s="1"/>
  <c r="C239" i="3"/>
  <c r="F239" i="3" s="1"/>
  <c r="C240" i="3"/>
  <c r="F240" i="3" s="1"/>
  <c r="C241" i="3"/>
  <c r="F241" i="3" s="1"/>
  <c r="C242" i="3"/>
  <c r="F242" i="3" s="1"/>
  <c r="C243" i="3"/>
  <c r="F243" i="3" s="1"/>
  <c r="C244" i="3"/>
  <c r="F244" i="3" s="1"/>
  <c r="C245" i="3"/>
  <c r="F245" i="3" s="1"/>
  <c r="C246" i="3"/>
  <c r="F246" i="3" s="1"/>
  <c r="C247" i="3"/>
  <c r="F247" i="3" s="1"/>
  <c r="C248" i="3"/>
  <c r="F248" i="3" s="1"/>
  <c r="C249" i="3"/>
  <c r="F249" i="3" s="1"/>
  <c r="C250" i="3"/>
  <c r="F250" i="3" s="1"/>
  <c r="C251" i="3"/>
  <c r="F251" i="3" s="1"/>
  <c r="C252" i="3"/>
  <c r="F252" i="3" s="1"/>
  <c r="C253" i="3"/>
  <c r="F253" i="3" s="1"/>
  <c r="C261" i="3"/>
  <c r="F261" i="3" s="1"/>
  <c r="C262" i="3"/>
  <c r="F262" i="3" s="1"/>
  <c r="C263" i="3"/>
  <c r="F263" i="3" s="1"/>
  <c r="C264" i="3"/>
  <c r="F264" i="3" s="1"/>
  <c r="C265" i="3"/>
  <c r="F265" i="3" s="1"/>
  <c r="C266" i="3"/>
  <c r="F266" i="3" s="1"/>
  <c r="C267" i="3"/>
  <c r="F267" i="3" s="1"/>
  <c r="C4" i="3"/>
  <c r="C3" i="3"/>
  <c r="F69" i="3" l="1"/>
  <c r="A1" i="2"/>
  <c r="F49" i="3"/>
  <c r="F50" i="3"/>
  <c r="F51" i="3"/>
  <c r="F52" i="3"/>
  <c r="AA251" i="11" l="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C31" i="11"/>
  <c r="AC32" i="11"/>
  <c r="AC33" i="11"/>
  <c r="AC34" i="11"/>
  <c r="AC35" i="11"/>
  <c r="AC36" i="11"/>
  <c r="AC37" i="11"/>
  <c r="AC38" i="11"/>
  <c r="AC39" i="11"/>
  <c r="AC40" i="11"/>
  <c r="AC41" i="11"/>
  <c r="AC42" i="11"/>
  <c r="AC43" i="11"/>
  <c r="AC44" i="11"/>
  <c r="AC45" i="11"/>
  <c r="AC46" i="11"/>
  <c r="AC47" i="11"/>
  <c r="AC48" i="11"/>
  <c r="AC49" i="11"/>
  <c r="AC50" i="11"/>
  <c r="AC51" i="11"/>
  <c r="AC52" i="11"/>
  <c r="AC53" i="11"/>
  <c r="AC54" i="11"/>
  <c r="AC55" i="11"/>
  <c r="AC56" i="11"/>
  <c r="AC57" i="11"/>
  <c r="AC58" i="11"/>
  <c r="AC59" i="11"/>
  <c r="AC60" i="11"/>
  <c r="AC61" i="11"/>
  <c r="AC62" i="11"/>
  <c r="AC63" i="11"/>
  <c r="AC64" i="11"/>
  <c r="AC65" i="11"/>
  <c r="AC66" i="11"/>
  <c r="AC67" i="11"/>
  <c r="AC68" i="11"/>
  <c r="AC69" i="11"/>
  <c r="AC70" i="11"/>
  <c r="AC71" i="11"/>
  <c r="AC72" i="11"/>
  <c r="AC73" i="11"/>
  <c r="AC74" i="11"/>
  <c r="AC75" i="11"/>
  <c r="AC76" i="11"/>
  <c r="AC77" i="11"/>
  <c r="AC78" i="11"/>
  <c r="AC79" i="11"/>
  <c r="AC80" i="11"/>
  <c r="AC81" i="11"/>
  <c r="AC82" i="11"/>
  <c r="AC83" i="11"/>
  <c r="AC84" i="11"/>
  <c r="AC85" i="11"/>
  <c r="AC86" i="11"/>
  <c r="AC87" i="11"/>
  <c r="AC88" i="11"/>
  <c r="AC89" i="11"/>
  <c r="AC90" i="11"/>
  <c r="AC91" i="11"/>
  <c r="AC92" i="11"/>
  <c r="AC93" i="11"/>
  <c r="AC94" i="11"/>
  <c r="AC95" i="11"/>
  <c r="AC96" i="11"/>
  <c r="AC97" i="11"/>
  <c r="AC98" i="11"/>
  <c r="AC99" i="11"/>
  <c r="AC100" i="11"/>
  <c r="AC101" i="11"/>
  <c r="AC102" i="11"/>
  <c r="AC103" i="11"/>
  <c r="AC104" i="11"/>
  <c r="AC105" i="11"/>
  <c r="AC106" i="11"/>
  <c r="AC107" i="11"/>
  <c r="AC108" i="11"/>
  <c r="AC109" i="11"/>
  <c r="AC110" i="11"/>
  <c r="AC111" i="11"/>
  <c r="AC112" i="11"/>
  <c r="AC113" i="11"/>
  <c r="AC114" i="11"/>
  <c r="AC115" i="11"/>
  <c r="AC116" i="11"/>
  <c r="AC117" i="11"/>
  <c r="AC118" i="11"/>
  <c r="AC119" i="11"/>
  <c r="AC120" i="11"/>
  <c r="AC121" i="11"/>
  <c r="AC122" i="11"/>
  <c r="AC123" i="11"/>
  <c r="AC124" i="11"/>
  <c r="AC125" i="11"/>
  <c r="AC126" i="11"/>
  <c r="AC127" i="11"/>
  <c r="AC128" i="11"/>
  <c r="AC129" i="11"/>
  <c r="AC130" i="11"/>
  <c r="AC131" i="11"/>
  <c r="AC132" i="11"/>
  <c r="AC133" i="11"/>
  <c r="AC134" i="11"/>
  <c r="AC135" i="11"/>
  <c r="AC136" i="11"/>
  <c r="AC137" i="11"/>
  <c r="AC138" i="11"/>
  <c r="AC139" i="11"/>
  <c r="AC140" i="11"/>
  <c r="AC141" i="11"/>
  <c r="AC142" i="11"/>
  <c r="AC143" i="11"/>
  <c r="AC144" i="11"/>
  <c r="AC145" i="11"/>
  <c r="AC146" i="11"/>
  <c r="AC147" i="11"/>
  <c r="AC148" i="11"/>
  <c r="AC149" i="11"/>
  <c r="AC150" i="11"/>
  <c r="AC151" i="11"/>
  <c r="AC152" i="11"/>
  <c r="AC153" i="11"/>
  <c r="AC154" i="11"/>
  <c r="AC155" i="11"/>
  <c r="AC156" i="11"/>
  <c r="AC157" i="11"/>
  <c r="AC158" i="11"/>
  <c r="AC159" i="11"/>
  <c r="AC160" i="11"/>
  <c r="AC161" i="11"/>
  <c r="AC162" i="11"/>
  <c r="AC163" i="11"/>
  <c r="AC164" i="11"/>
  <c r="AC165" i="11"/>
  <c r="AC166" i="11"/>
  <c r="AC167" i="11"/>
  <c r="AC168" i="11"/>
  <c r="AC169" i="11"/>
  <c r="AC170" i="11"/>
  <c r="AC171" i="11"/>
  <c r="AC172" i="11"/>
  <c r="AC173" i="11"/>
  <c r="AC174" i="11"/>
  <c r="AC175" i="11"/>
  <c r="AC176" i="11"/>
  <c r="AC177" i="11"/>
  <c r="AC178" i="11"/>
  <c r="AC179" i="11"/>
  <c r="AC180" i="11"/>
  <c r="AC181" i="11"/>
  <c r="AC182" i="11"/>
  <c r="AC183" i="11"/>
  <c r="AC184" i="11"/>
  <c r="AC185" i="11"/>
  <c r="AC186" i="11"/>
  <c r="AC187" i="11"/>
  <c r="AC188" i="11"/>
  <c r="AC189" i="11"/>
  <c r="AC190" i="11"/>
  <c r="AC191" i="11"/>
  <c r="AC192" i="11"/>
  <c r="AC193" i="11"/>
  <c r="AC194" i="11"/>
  <c r="AC195" i="11"/>
  <c r="AC196" i="11"/>
  <c r="AC197" i="11"/>
  <c r="AC198" i="11"/>
  <c r="AC199" i="11"/>
  <c r="AC200" i="11"/>
  <c r="AC201" i="11"/>
  <c r="AC202" i="11"/>
  <c r="AC203" i="11"/>
  <c r="AC204" i="11"/>
  <c r="AC205" i="11"/>
  <c r="AC206" i="11"/>
  <c r="AC207" i="11"/>
  <c r="AC208" i="11"/>
  <c r="AC209" i="11"/>
  <c r="AC210" i="11"/>
  <c r="AC211" i="11"/>
  <c r="AC212" i="11"/>
  <c r="AC213" i="11"/>
  <c r="AC214" i="11"/>
  <c r="AC215" i="11"/>
  <c r="AC216" i="11"/>
  <c r="AC217" i="11"/>
  <c r="AC218" i="11"/>
  <c r="AC219" i="11"/>
  <c r="AC220" i="11"/>
  <c r="AC221" i="11"/>
  <c r="AC222" i="11"/>
  <c r="AC223" i="11"/>
  <c r="AC224" i="11"/>
  <c r="AC225" i="11"/>
  <c r="AC226" i="11"/>
  <c r="AC227" i="11"/>
  <c r="AC228" i="11"/>
  <c r="AC229" i="11"/>
  <c r="AC230" i="11"/>
  <c r="AC231" i="11"/>
  <c r="AC232" i="11"/>
  <c r="AC233" i="11"/>
  <c r="AC234" i="11"/>
  <c r="AC235" i="11"/>
  <c r="AC236" i="11"/>
  <c r="AC237" i="11"/>
  <c r="AC238" i="11"/>
  <c r="AC239" i="11"/>
  <c r="AC240" i="11"/>
  <c r="AC241" i="11"/>
  <c r="AC242" i="11"/>
  <c r="AC243" i="11"/>
  <c r="AC244" i="11"/>
  <c r="AC245" i="11"/>
  <c r="AC246" i="11"/>
  <c r="AC247" i="11"/>
  <c r="AC248" i="11"/>
  <c r="AC249" i="11"/>
  <c r="AC250" i="11"/>
  <c r="AC4" i="11"/>
  <c r="A1" i="17" l="1"/>
  <c r="A1" i="14"/>
  <c r="A1" i="13"/>
  <c r="F48" i="3"/>
  <c r="F320" i="3"/>
  <c r="F321" i="3"/>
  <c r="F322" i="3"/>
  <c r="F323" i="3"/>
  <c r="F318" i="3"/>
  <c r="F319" i="3"/>
  <c r="F358" i="3"/>
  <c r="F359" i="3"/>
  <c r="F360" i="3"/>
  <c r="F356" i="3"/>
  <c r="F357" i="3"/>
  <c r="F528" i="3"/>
  <c r="F529" i="3"/>
  <c r="F523" i="3"/>
  <c r="F524" i="3"/>
  <c r="F525" i="3"/>
  <c r="F526" i="3"/>
  <c r="F527" i="3"/>
  <c r="K261" i="3"/>
  <c r="Q261" i="3" s="1"/>
  <c r="K262" i="3"/>
  <c r="Q262" i="3" s="1"/>
  <c r="K263" i="3"/>
  <c r="Q263" i="3" s="1"/>
  <c r="K264" i="3"/>
  <c r="Q264" i="3" s="1"/>
  <c r="K265" i="3"/>
  <c r="Q265" i="3" s="1"/>
  <c r="K266" i="3"/>
  <c r="Q266" i="3" s="1"/>
  <c r="K267" i="3"/>
  <c r="Q267" i="3" s="1"/>
  <c r="K92" i="3"/>
  <c r="K93" i="3"/>
  <c r="K94" i="3"/>
  <c r="K95" i="3"/>
  <c r="K96" i="3"/>
  <c r="K97" i="3"/>
  <c r="K98" i="3"/>
  <c r="Q98" i="3" s="1"/>
  <c r="K99" i="3"/>
  <c r="Q99" i="3" s="1"/>
  <c r="K100" i="3"/>
  <c r="Q100" i="3" s="1"/>
  <c r="K101" i="3"/>
  <c r="Q101" i="3" s="1"/>
  <c r="K102" i="3"/>
  <c r="Q102" i="3" s="1"/>
  <c r="K103" i="3"/>
  <c r="Q103" i="3" s="1"/>
  <c r="K104" i="3"/>
  <c r="Q104" i="3" s="1"/>
  <c r="K105" i="3"/>
  <c r="Q105" i="3" s="1"/>
  <c r="K106" i="3"/>
  <c r="Q106" i="3" s="1"/>
  <c r="K107" i="3"/>
  <c r="Q107" i="3" s="1"/>
  <c r="K108" i="3"/>
  <c r="Q108" i="3" s="1"/>
  <c r="K109" i="3"/>
  <c r="Q109" i="3" s="1"/>
  <c r="K110" i="3"/>
  <c r="Q110" i="3" s="1"/>
  <c r="K111" i="3"/>
  <c r="Q111" i="3" s="1"/>
  <c r="K112" i="3"/>
  <c r="Q112" i="3" s="1"/>
  <c r="K113" i="3"/>
  <c r="Q113" i="3" s="1"/>
  <c r="K114" i="3"/>
  <c r="Q114" i="3" s="1"/>
  <c r="K115" i="3"/>
  <c r="Q115" i="3" s="1"/>
  <c r="K116" i="3"/>
  <c r="Q116" i="3" s="1"/>
  <c r="K117" i="3"/>
  <c r="Q117" i="3" s="1"/>
  <c r="K118" i="3"/>
  <c r="Q118" i="3" s="1"/>
  <c r="K119" i="3"/>
  <c r="Q119" i="3" s="1"/>
  <c r="K120" i="3"/>
  <c r="Q120" i="3" s="1"/>
  <c r="K121" i="3"/>
  <c r="Q121" i="3" s="1"/>
  <c r="K122" i="3"/>
  <c r="Q122" i="3" s="1"/>
  <c r="K123" i="3"/>
  <c r="Q123" i="3" s="1"/>
  <c r="K124" i="3"/>
  <c r="Q124" i="3" s="1"/>
  <c r="K125" i="3"/>
  <c r="Q125" i="3" s="1"/>
  <c r="K126" i="3"/>
  <c r="Q126" i="3" s="1"/>
  <c r="K127" i="3"/>
  <c r="Q127" i="3" s="1"/>
  <c r="K128" i="3"/>
  <c r="Q128" i="3" s="1"/>
  <c r="K129" i="3"/>
  <c r="Q129" i="3" s="1"/>
  <c r="K130" i="3"/>
  <c r="Q130" i="3" s="1"/>
  <c r="K131" i="3"/>
  <c r="Q131" i="3" s="1"/>
  <c r="K132" i="3"/>
  <c r="Q132" i="3" s="1"/>
  <c r="K133" i="3"/>
  <c r="Q133" i="3" s="1"/>
  <c r="K134" i="3"/>
  <c r="Q134" i="3" s="1"/>
  <c r="K135" i="3"/>
  <c r="Q135" i="3" s="1"/>
  <c r="K136" i="3"/>
  <c r="Q136" i="3" s="1"/>
  <c r="K137" i="3"/>
  <c r="Q137" i="3" s="1"/>
  <c r="K138" i="3"/>
  <c r="Q138" i="3" s="1"/>
  <c r="K139" i="3"/>
  <c r="Q139" i="3" s="1"/>
  <c r="K140" i="3"/>
  <c r="Q140" i="3" s="1"/>
  <c r="K141" i="3"/>
  <c r="Q141" i="3" s="1"/>
  <c r="K142" i="3"/>
  <c r="Q142" i="3" s="1"/>
  <c r="K143" i="3"/>
  <c r="Q143" i="3" s="1"/>
  <c r="K144" i="3"/>
  <c r="Q144" i="3" s="1"/>
  <c r="K145" i="3"/>
  <c r="Q145" i="3" s="1"/>
  <c r="K146" i="3"/>
  <c r="Q146" i="3" s="1"/>
  <c r="K147" i="3"/>
  <c r="Q147" i="3" s="1"/>
  <c r="K148" i="3"/>
  <c r="Q148" i="3" s="1"/>
  <c r="K149" i="3"/>
  <c r="Q149" i="3" s="1"/>
  <c r="K150" i="3"/>
  <c r="Q150" i="3" s="1"/>
  <c r="K151" i="3"/>
  <c r="Q151" i="3" s="1"/>
  <c r="K152" i="3"/>
  <c r="Q152" i="3" s="1"/>
  <c r="K153" i="3"/>
  <c r="Q153" i="3" s="1"/>
  <c r="K154" i="3"/>
  <c r="Q154" i="3" s="1"/>
  <c r="K155" i="3"/>
  <c r="Q155" i="3" s="1"/>
  <c r="K156" i="3"/>
  <c r="Q156" i="3" s="1"/>
  <c r="K157" i="3"/>
  <c r="Q157" i="3" s="1"/>
  <c r="K158" i="3"/>
  <c r="Q158" i="3" s="1"/>
  <c r="K159" i="3"/>
  <c r="Q159" i="3" s="1"/>
  <c r="K160" i="3"/>
  <c r="Q160" i="3" s="1"/>
  <c r="K161" i="3"/>
  <c r="Q161" i="3" s="1"/>
  <c r="K162" i="3"/>
  <c r="Q162" i="3" s="1"/>
  <c r="K163" i="3"/>
  <c r="Q163" i="3" s="1"/>
  <c r="K164" i="3"/>
  <c r="Q164" i="3" s="1"/>
  <c r="K165" i="3"/>
  <c r="Q165" i="3" s="1"/>
  <c r="K166" i="3"/>
  <c r="Q166" i="3" s="1"/>
  <c r="K167" i="3"/>
  <c r="Q167" i="3" s="1"/>
  <c r="K168" i="3"/>
  <c r="Q168" i="3" s="1"/>
  <c r="K169" i="3"/>
  <c r="Q169" i="3" s="1"/>
  <c r="K170" i="3"/>
  <c r="Q170" i="3" s="1"/>
  <c r="K171" i="3"/>
  <c r="Q171" i="3" s="1"/>
  <c r="K172" i="3"/>
  <c r="Q172" i="3" s="1"/>
  <c r="K173" i="3"/>
  <c r="Q173" i="3" s="1"/>
  <c r="K174" i="3"/>
  <c r="Q174" i="3" s="1"/>
  <c r="K175" i="3"/>
  <c r="Q175" i="3" s="1"/>
  <c r="K176" i="3"/>
  <c r="Q176" i="3" s="1"/>
  <c r="K177" i="3"/>
  <c r="Q177" i="3" s="1"/>
  <c r="K178" i="3"/>
  <c r="Q178" i="3" s="1"/>
  <c r="K179" i="3"/>
  <c r="Q179" i="3" s="1"/>
  <c r="K180" i="3"/>
  <c r="Q180" i="3" s="1"/>
  <c r="K181" i="3"/>
  <c r="Q181" i="3" s="1"/>
  <c r="K182" i="3"/>
  <c r="Q182" i="3" s="1"/>
  <c r="K183" i="3"/>
  <c r="Q183" i="3" s="1"/>
  <c r="K184" i="3"/>
  <c r="Q184" i="3" s="1"/>
  <c r="K185" i="3"/>
  <c r="Q185" i="3" s="1"/>
  <c r="K186" i="3"/>
  <c r="Q186" i="3" s="1"/>
  <c r="K187" i="3"/>
  <c r="Q187" i="3" s="1"/>
  <c r="K188" i="3"/>
  <c r="Q188" i="3" s="1"/>
  <c r="K189" i="3"/>
  <c r="Q189" i="3" s="1"/>
  <c r="K190" i="3"/>
  <c r="Q190" i="3" s="1"/>
  <c r="K191" i="3"/>
  <c r="Q191" i="3" s="1"/>
  <c r="K192" i="3"/>
  <c r="Q192" i="3" s="1"/>
  <c r="K193" i="3"/>
  <c r="Q193" i="3" s="1"/>
  <c r="K194" i="3"/>
  <c r="Q194" i="3" s="1"/>
  <c r="K195" i="3"/>
  <c r="Q195" i="3" s="1"/>
  <c r="K196" i="3"/>
  <c r="Q196" i="3" s="1"/>
  <c r="K197" i="3"/>
  <c r="Q197" i="3" s="1"/>
  <c r="K198" i="3"/>
  <c r="Q198" i="3" s="1"/>
  <c r="K199" i="3"/>
  <c r="Q199" i="3" s="1"/>
  <c r="K200" i="3"/>
  <c r="Q200" i="3" s="1"/>
  <c r="K201" i="3"/>
  <c r="Q201" i="3" s="1"/>
  <c r="K202" i="3"/>
  <c r="Q202" i="3" s="1"/>
  <c r="K203" i="3"/>
  <c r="Q203" i="3" s="1"/>
  <c r="K204" i="3"/>
  <c r="Q204" i="3" s="1"/>
  <c r="K205" i="3"/>
  <c r="Q205" i="3" s="1"/>
  <c r="K206" i="3"/>
  <c r="Q206" i="3" s="1"/>
  <c r="K207" i="3"/>
  <c r="Q207" i="3" s="1"/>
  <c r="K208" i="3"/>
  <c r="Q208" i="3" s="1"/>
  <c r="K209" i="3"/>
  <c r="Q209" i="3" s="1"/>
  <c r="K210" i="3"/>
  <c r="Q210" i="3" s="1"/>
  <c r="K211" i="3"/>
  <c r="Q211" i="3" s="1"/>
  <c r="K212" i="3"/>
  <c r="Q212" i="3" s="1"/>
  <c r="K213" i="3"/>
  <c r="Q213" i="3" s="1"/>
  <c r="K214" i="3"/>
  <c r="Q214" i="3" s="1"/>
  <c r="K215" i="3"/>
  <c r="Q215" i="3" s="1"/>
  <c r="K216" i="3"/>
  <c r="Q216" i="3" s="1"/>
  <c r="K217" i="3"/>
  <c r="Q217" i="3" s="1"/>
  <c r="K218" i="3"/>
  <c r="Q218" i="3" s="1"/>
  <c r="K219" i="3"/>
  <c r="Q219" i="3" s="1"/>
  <c r="K220" i="3"/>
  <c r="Q220" i="3" s="1"/>
  <c r="K221" i="3"/>
  <c r="Q221" i="3" s="1"/>
  <c r="K222" i="3"/>
  <c r="Q222" i="3" s="1"/>
  <c r="K223" i="3"/>
  <c r="Q223" i="3" s="1"/>
  <c r="K224" i="3"/>
  <c r="Q224" i="3" s="1"/>
  <c r="K225" i="3"/>
  <c r="Q225" i="3" s="1"/>
  <c r="K226" i="3"/>
  <c r="Q226" i="3" s="1"/>
  <c r="K227" i="3"/>
  <c r="Q227" i="3" s="1"/>
  <c r="K228" i="3"/>
  <c r="Q228" i="3" s="1"/>
  <c r="K229" i="3"/>
  <c r="Q229" i="3" s="1"/>
  <c r="K230" i="3"/>
  <c r="Q230" i="3" s="1"/>
  <c r="K231" i="3"/>
  <c r="Q231" i="3" s="1"/>
  <c r="K232" i="3"/>
  <c r="Q232" i="3" s="1"/>
  <c r="K233" i="3"/>
  <c r="Q233" i="3" s="1"/>
  <c r="K234" i="3"/>
  <c r="Q234" i="3" s="1"/>
  <c r="K235" i="3"/>
  <c r="Q235" i="3" s="1"/>
  <c r="K236" i="3"/>
  <c r="Q236" i="3" s="1"/>
  <c r="K237" i="3"/>
  <c r="Q237" i="3" s="1"/>
  <c r="K238" i="3"/>
  <c r="Q238" i="3" s="1"/>
  <c r="K239" i="3"/>
  <c r="Q239" i="3" s="1"/>
  <c r="K240" i="3"/>
  <c r="Q240" i="3" s="1"/>
  <c r="K241" i="3"/>
  <c r="Q241" i="3" s="1"/>
  <c r="K242" i="3"/>
  <c r="Q242" i="3" s="1"/>
  <c r="K243" i="3"/>
  <c r="Q243" i="3" s="1"/>
  <c r="K244" i="3"/>
  <c r="Q244" i="3" s="1"/>
  <c r="K245" i="3"/>
  <c r="Q245" i="3" s="1"/>
  <c r="K246" i="3"/>
  <c r="Q246" i="3" s="1"/>
  <c r="K247" i="3"/>
  <c r="Q247" i="3" s="1"/>
  <c r="K248" i="3"/>
  <c r="Q248" i="3" s="1"/>
  <c r="K249" i="3"/>
  <c r="Q249" i="3" s="1"/>
  <c r="K250" i="3"/>
  <c r="Q250" i="3" s="1"/>
  <c r="K251" i="3"/>
  <c r="Q251" i="3" s="1"/>
  <c r="K252" i="3"/>
  <c r="Q252" i="3" s="1"/>
  <c r="K253" i="3"/>
  <c r="Q253" i="3" s="1"/>
  <c r="K91" i="3"/>
  <c r="K55" i="3"/>
  <c r="Q55" i="3" s="1"/>
  <c r="K56" i="3"/>
  <c r="Q56" i="3" s="1"/>
  <c r="K57" i="3"/>
  <c r="Q57" i="3" s="1"/>
  <c r="K58" i="3"/>
  <c r="Q58" i="3" s="1"/>
  <c r="K59" i="3"/>
  <c r="Q59" i="3" s="1"/>
  <c r="K60" i="3"/>
  <c r="Q60" i="3" s="1"/>
  <c r="K61" i="3"/>
  <c r="Q61" i="3" s="1"/>
  <c r="K62" i="3"/>
  <c r="Q62" i="3" s="1"/>
  <c r="K63" i="3"/>
  <c r="Q63" i="3" s="1"/>
  <c r="K64" i="3"/>
  <c r="Q64" i="3" s="1"/>
  <c r="K65" i="3"/>
  <c r="Q65" i="3" s="1"/>
  <c r="K66" i="3"/>
  <c r="Q66" i="3" s="1"/>
  <c r="K67" i="3"/>
  <c r="Q67" i="3" s="1"/>
  <c r="K68" i="3"/>
  <c r="Q68" i="3" s="1"/>
  <c r="K69" i="3"/>
  <c r="Q69" i="3" s="1"/>
  <c r="K70" i="3"/>
  <c r="Q70" i="3" s="1"/>
  <c r="K71" i="3"/>
  <c r="Q71" i="3" s="1"/>
  <c r="K72" i="3"/>
  <c r="Q72" i="3" s="1"/>
  <c r="K73" i="3"/>
  <c r="Q73" i="3" s="1"/>
  <c r="K74" i="3"/>
  <c r="Q74" i="3" s="1"/>
  <c r="K75" i="3"/>
  <c r="Q75" i="3" s="1"/>
  <c r="K76" i="3"/>
  <c r="Q76" i="3" s="1"/>
  <c r="K77" i="3"/>
  <c r="Q77" i="3" s="1"/>
  <c r="K78" i="3"/>
  <c r="Q78" i="3" s="1"/>
  <c r="K79" i="3"/>
  <c r="Q79" i="3" s="1"/>
  <c r="K80" i="3"/>
  <c r="Q80" i="3" s="1"/>
  <c r="K81" i="3"/>
  <c r="Q81" i="3" s="1"/>
  <c r="K82" i="3"/>
  <c r="Q82" i="3" s="1"/>
  <c r="K83" i="3"/>
  <c r="Q83" i="3" s="1"/>
  <c r="K84" i="3"/>
  <c r="Q84" i="3" s="1"/>
  <c r="K85" i="3"/>
  <c r="Q85" i="3" s="1"/>
  <c r="G4" i="3"/>
  <c r="K4" i="3" s="1"/>
  <c r="Q4" i="3" s="1"/>
  <c r="G5" i="3"/>
  <c r="K5" i="3" s="1"/>
  <c r="Q5" i="3" s="1"/>
  <c r="G6" i="3"/>
  <c r="K6" i="3" s="1"/>
  <c r="Q6" i="3" s="1"/>
  <c r="G7" i="3"/>
  <c r="K7" i="3" s="1"/>
  <c r="Q7" i="3" s="1"/>
  <c r="G8" i="3"/>
  <c r="K8" i="3" s="1"/>
  <c r="Q8" i="3" s="1"/>
  <c r="G9" i="3"/>
  <c r="K9" i="3" s="1"/>
  <c r="Q9" i="3" s="1"/>
  <c r="G10" i="3"/>
  <c r="K10" i="3" s="1"/>
  <c r="Q10" i="3" s="1"/>
  <c r="G11" i="3"/>
  <c r="K11" i="3" s="1"/>
  <c r="Q11" i="3" s="1"/>
  <c r="G12" i="3"/>
  <c r="K12" i="3" s="1"/>
  <c r="Q12" i="3" s="1"/>
  <c r="G13" i="3"/>
  <c r="K13" i="3" s="1"/>
  <c r="Q13" i="3" s="1"/>
  <c r="G14" i="3"/>
  <c r="K14" i="3" s="1"/>
  <c r="Q14" i="3" s="1"/>
  <c r="G15" i="3"/>
  <c r="K15" i="3" s="1"/>
  <c r="Q15" i="3" s="1"/>
  <c r="G16" i="3"/>
  <c r="K16" i="3" s="1"/>
  <c r="Q16" i="3" s="1"/>
  <c r="G17" i="3"/>
  <c r="K17" i="3" s="1"/>
  <c r="Q17" i="3" s="1"/>
  <c r="G18" i="3"/>
  <c r="K18" i="3" s="1"/>
  <c r="Q18" i="3" s="1"/>
  <c r="G19" i="3"/>
  <c r="K19" i="3" s="1"/>
  <c r="Q19" i="3" s="1"/>
  <c r="G20" i="3"/>
  <c r="K20" i="3" s="1"/>
  <c r="Q20" i="3" s="1"/>
  <c r="G21" i="3"/>
  <c r="K21" i="3" s="1"/>
  <c r="Q21" i="3" s="1"/>
  <c r="G22" i="3"/>
  <c r="K22" i="3" s="1"/>
  <c r="Q22" i="3" s="1"/>
  <c r="G23" i="3"/>
  <c r="K23" i="3" s="1"/>
  <c r="Q23" i="3" s="1"/>
  <c r="G24" i="3"/>
  <c r="K24" i="3" s="1"/>
  <c r="Q24" i="3" s="1"/>
  <c r="G25" i="3"/>
  <c r="K25" i="3" s="1"/>
  <c r="Q25" i="3" s="1"/>
  <c r="G26" i="3"/>
  <c r="K26" i="3" s="1"/>
  <c r="Q26" i="3" s="1"/>
  <c r="G27" i="3"/>
  <c r="K27" i="3" s="1"/>
  <c r="Q27" i="3" s="1"/>
  <c r="G28" i="3"/>
  <c r="K28" i="3" s="1"/>
  <c r="Q28" i="3" s="1"/>
  <c r="G29" i="3"/>
  <c r="K29" i="3" s="1"/>
  <c r="Q29" i="3" s="1"/>
  <c r="G30" i="3"/>
  <c r="K30" i="3" s="1"/>
  <c r="Q30" i="3" s="1"/>
  <c r="G31" i="3"/>
  <c r="K31" i="3" s="1"/>
  <c r="Q31" i="3" s="1"/>
  <c r="G32" i="3"/>
  <c r="K32" i="3" s="1"/>
  <c r="Q32" i="3" s="1"/>
  <c r="G33" i="3"/>
  <c r="K33" i="3" s="1"/>
  <c r="Q33" i="3" s="1"/>
  <c r="G34" i="3"/>
  <c r="K34" i="3" s="1"/>
  <c r="Q34" i="3" s="1"/>
  <c r="G35" i="3"/>
  <c r="K35" i="3" s="1"/>
  <c r="Q35" i="3" s="1"/>
  <c r="G36" i="3"/>
  <c r="K36" i="3" s="1"/>
  <c r="Q36" i="3" s="1"/>
  <c r="G37" i="3"/>
  <c r="K37" i="3" s="1"/>
  <c r="Q37" i="3" s="1"/>
  <c r="G38" i="3"/>
  <c r="K38" i="3" s="1"/>
  <c r="Q38" i="3" s="1"/>
  <c r="G39" i="3"/>
  <c r="K39" i="3" s="1"/>
  <c r="Q39" i="3" s="1"/>
  <c r="G40" i="3"/>
  <c r="K40" i="3" s="1"/>
  <c r="Q40" i="3" s="1"/>
  <c r="G41" i="3"/>
  <c r="K41" i="3" s="1"/>
  <c r="Q41" i="3" s="1"/>
  <c r="G42" i="3"/>
  <c r="K42" i="3" s="1"/>
  <c r="Q42" i="3" s="1"/>
  <c r="G43" i="3"/>
  <c r="K43" i="3" s="1"/>
  <c r="Q43" i="3" s="1"/>
  <c r="G44" i="3"/>
  <c r="K44" i="3" s="1"/>
  <c r="Q44" i="3" s="1"/>
  <c r="G45" i="3"/>
  <c r="K45" i="3" s="1"/>
  <c r="Q45" i="3" s="1"/>
  <c r="G46" i="3"/>
  <c r="K46" i="3" s="1"/>
  <c r="Q46" i="3" s="1"/>
  <c r="G47" i="3"/>
  <c r="K47" i="3" s="1"/>
  <c r="Q47" i="3" s="1"/>
  <c r="G3" i="3"/>
  <c r="K3" i="3" s="1"/>
  <c r="E252" i="11"/>
  <c r="E251" i="11"/>
  <c r="E253" i="11"/>
  <c r="E16" i="14" l="1"/>
  <c r="Q94" i="3"/>
  <c r="G69" i="14" s="1"/>
  <c r="Q91" i="3"/>
  <c r="G66" i="14" s="1"/>
  <c r="E13" i="14"/>
  <c r="E15" i="14"/>
  <c r="Q93" i="3"/>
  <c r="E14" i="14"/>
  <c r="Q92" i="3"/>
  <c r="G67" i="14" s="1"/>
  <c r="Q97" i="3"/>
  <c r="E20" i="14"/>
  <c r="E17" i="14"/>
  <c r="Q3" i="3"/>
  <c r="G70" i="14" s="1"/>
  <c r="Q96" i="3"/>
  <c r="E19" i="14"/>
  <c r="Q95" i="3"/>
  <c r="G71" i="14" s="1"/>
  <c r="E18" i="14"/>
  <c r="G227" i="14"/>
  <c r="M36" i="3"/>
  <c r="G221" i="14"/>
  <c r="M72" i="3"/>
  <c r="G263" i="14"/>
  <c r="M220" i="3"/>
  <c r="G135" i="14"/>
  <c r="M135" i="3"/>
  <c r="G266" i="14"/>
  <c r="M43" i="3"/>
  <c r="G215" i="14"/>
  <c r="M35" i="3"/>
  <c r="G190" i="14"/>
  <c r="M27" i="3"/>
  <c r="G140" i="14"/>
  <c r="M19" i="3"/>
  <c r="G112" i="14"/>
  <c r="M11" i="3"/>
  <c r="G268" i="14"/>
  <c r="M79" i="3"/>
  <c r="G214" i="14"/>
  <c r="M71" i="3"/>
  <c r="G159" i="14"/>
  <c r="M63" i="3"/>
  <c r="G99" i="14"/>
  <c r="M55" i="3"/>
  <c r="G305" i="14"/>
  <c r="M249" i="3"/>
  <c r="G291" i="14"/>
  <c r="M241" i="3"/>
  <c r="G283" i="14"/>
  <c r="M233" i="3"/>
  <c r="G274" i="14"/>
  <c r="M227" i="3"/>
  <c r="G262" i="14"/>
  <c r="M219" i="3"/>
  <c r="G253" i="14"/>
  <c r="M212" i="3"/>
  <c r="G244" i="14"/>
  <c r="M204" i="3"/>
  <c r="G231" i="14"/>
  <c r="M196" i="3"/>
  <c r="G218" i="14"/>
  <c r="M188" i="3"/>
  <c r="G205" i="14"/>
  <c r="M181" i="3"/>
  <c r="G192" i="14"/>
  <c r="M174" i="3"/>
  <c r="G178" i="14"/>
  <c r="M166" i="3"/>
  <c r="G165" i="14"/>
  <c r="M158" i="3"/>
  <c r="G155" i="14"/>
  <c r="M150" i="3"/>
  <c r="G145" i="14"/>
  <c r="M142" i="3"/>
  <c r="G134" i="14"/>
  <c r="M134" i="3"/>
  <c r="G121" i="14"/>
  <c r="M126" i="3"/>
  <c r="G103" i="14"/>
  <c r="M118" i="3"/>
  <c r="G90" i="14"/>
  <c r="M110" i="3"/>
  <c r="G78" i="14"/>
  <c r="M102" i="3"/>
  <c r="M94" i="3"/>
  <c r="G139" i="14"/>
  <c r="M263" i="3"/>
  <c r="G275" i="14"/>
  <c r="M44" i="3"/>
  <c r="G161" i="14"/>
  <c r="M64" i="3"/>
  <c r="G206" i="14"/>
  <c r="M182" i="3"/>
  <c r="G146" i="14"/>
  <c r="M143" i="3"/>
  <c r="M95" i="3"/>
  <c r="M3" i="3"/>
  <c r="G265" i="14"/>
  <c r="M42" i="3"/>
  <c r="G213" i="14"/>
  <c r="M34" i="3"/>
  <c r="G189" i="14"/>
  <c r="M26" i="3"/>
  <c r="G127" i="14"/>
  <c r="M18" i="3"/>
  <c r="G108" i="14"/>
  <c r="M10" i="3"/>
  <c r="G267" i="14"/>
  <c r="M78" i="3"/>
  <c r="G210" i="14"/>
  <c r="M70" i="3"/>
  <c r="G152" i="14"/>
  <c r="M62" i="3"/>
  <c r="G304" i="14"/>
  <c r="M248" i="3"/>
  <c r="G290" i="14"/>
  <c r="M240" i="3"/>
  <c r="G282" i="14"/>
  <c r="M232" i="3"/>
  <c r="G273" i="14"/>
  <c r="M226" i="3"/>
  <c r="G261" i="14"/>
  <c r="M218" i="3"/>
  <c r="G251" i="14"/>
  <c r="M211" i="3"/>
  <c r="G243" i="14"/>
  <c r="M203" i="3"/>
  <c r="G230" i="14"/>
  <c r="M195" i="3"/>
  <c r="G217" i="14"/>
  <c r="M187" i="3"/>
  <c r="G188" i="14"/>
  <c r="M173" i="3"/>
  <c r="G177" i="14"/>
  <c r="M165" i="3"/>
  <c r="G164" i="14"/>
  <c r="M157" i="3"/>
  <c r="G154" i="14"/>
  <c r="M149" i="3"/>
  <c r="G144" i="14"/>
  <c r="M141" i="3"/>
  <c r="G133" i="14"/>
  <c r="M133" i="3"/>
  <c r="G116" i="14"/>
  <c r="M125" i="3"/>
  <c r="G102" i="14"/>
  <c r="M117" i="3"/>
  <c r="G89" i="14"/>
  <c r="M109" i="3"/>
  <c r="G77" i="14"/>
  <c r="M101" i="3"/>
  <c r="G68" i="14"/>
  <c r="M93" i="3"/>
  <c r="G106" i="14"/>
  <c r="M262" i="3"/>
  <c r="G115" i="14"/>
  <c r="M12" i="3"/>
  <c r="G293" i="14"/>
  <c r="M242" i="3"/>
  <c r="G193" i="14"/>
  <c r="M175" i="3"/>
  <c r="G105" i="14"/>
  <c r="M119" i="3"/>
  <c r="G254" i="14"/>
  <c r="M41" i="3"/>
  <c r="G209" i="14"/>
  <c r="M33" i="3"/>
  <c r="G183" i="14"/>
  <c r="M25" i="3"/>
  <c r="G124" i="14"/>
  <c r="M17" i="3"/>
  <c r="G98" i="14"/>
  <c r="M9" i="3"/>
  <c r="G311" i="14"/>
  <c r="M85" i="3"/>
  <c r="G255" i="14"/>
  <c r="M77" i="3"/>
  <c r="G201" i="14"/>
  <c r="M69" i="3"/>
  <c r="G141" i="14"/>
  <c r="M61" i="3"/>
  <c r="G303" i="14"/>
  <c r="M247" i="3"/>
  <c r="G289" i="14"/>
  <c r="M239" i="3"/>
  <c r="G272" i="14"/>
  <c r="M225" i="3"/>
  <c r="G260" i="14"/>
  <c r="M217" i="3"/>
  <c r="G250" i="14"/>
  <c r="M210" i="3"/>
  <c r="G238" i="14"/>
  <c r="M202" i="3"/>
  <c r="G228" i="14"/>
  <c r="M194" i="3"/>
  <c r="G216" i="14"/>
  <c r="M186" i="3"/>
  <c r="G204" i="14"/>
  <c r="M180" i="3"/>
  <c r="G187" i="14"/>
  <c r="M172" i="3"/>
  <c r="G176" i="14"/>
  <c r="M164" i="3"/>
  <c r="G163" i="14"/>
  <c r="M156" i="3"/>
  <c r="G151" i="14"/>
  <c r="M148" i="3"/>
  <c r="G143" i="14"/>
  <c r="M140" i="3"/>
  <c r="G132" i="14"/>
  <c r="M132" i="3"/>
  <c r="G114" i="14"/>
  <c r="M124" i="3"/>
  <c r="G101" i="14"/>
  <c r="M116" i="3"/>
  <c r="G88" i="14"/>
  <c r="M108" i="3"/>
  <c r="G76" i="14"/>
  <c r="M100" i="3"/>
  <c r="M92" i="3"/>
  <c r="G153" i="14"/>
  <c r="M20" i="3"/>
  <c r="G306" i="14"/>
  <c r="M250" i="3"/>
  <c r="G232" i="14"/>
  <c r="M197" i="3"/>
  <c r="G180" i="14"/>
  <c r="M167" i="3"/>
  <c r="G91" i="14"/>
  <c r="M111" i="3"/>
  <c r="G252" i="14"/>
  <c r="M40" i="3"/>
  <c r="G207" i="14"/>
  <c r="M32" i="3"/>
  <c r="G182" i="14"/>
  <c r="M24" i="3"/>
  <c r="G122" i="14"/>
  <c r="M16" i="3"/>
  <c r="G95" i="14"/>
  <c r="M8" i="3"/>
  <c r="G310" i="14"/>
  <c r="M84" i="3"/>
  <c r="G242" i="14"/>
  <c r="M76" i="3"/>
  <c r="G191" i="14"/>
  <c r="M68" i="3"/>
  <c r="G126" i="14"/>
  <c r="M60" i="3"/>
  <c r="M91" i="3"/>
  <c r="G302" i="14"/>
  <c r="M246" i="3"/>
  <c r="G288" i="14"/>
  <c r="M238" i="3"/>
  <c r="G280" i="14"/>
  <c r="M231" i="3"/>
  <c r="G271" i="14"/>
  <c r="M224" i="3"/>
  <c r="G249" i="14"/>
  <c r="M209" i="3"/>
  <c r="G237" i="14"/>
  <c r="M201" i="3"/>
  <c r="G224" i="14"/>
  <c r="M193" i="3"/>
  <c r="G212" i="14"/>
  <c r="M185" i="3"/>
  <c r="G203" i="14"/>
  <c r="M179" i="3"/>
  <c r="G186" i="14"/>
  <c r="M171" i="3"/>
  <c r="G175" i="14"/>
  <c r="M163" i="3"/>
  <c r="G162" i="14"/>
  <c r="M155" i="3"/>
  <c r="G150" i="14"/>
  <c r="M147" i="3"/>
  <c r="G142" i="14"/>
  <c r="M139" i="3"/>
  <c r="G131" i="14"/>
  <c r="M131" i="3"/>
  <c r="G111" i="14"/>
  <c r="M123" i="3"/>
  <c r="G100" i="14"/>
  <c r="M115" i="3"/>
  <c r="G87" i="14"/>
  <c r="M107" i="3"/>
  <c r="G75" i="14"/>
  <c r="M99" i="3"/>
  <c r="G294" i="14"/>
  <c r="M267" i="3"/>
  <c r="G79" i="14"/>
  <c r="M261" i="3"/>
  <c r="G196" i="14"/>
  <c r="M28" i="3"/>
  <c r="G104" i="14"/>
  <c r="M56" i="3"/>
  <c r="G256" i="14"/>
  <c r="M213" i="3"/>
  <c r="G167" i="14"/>
  <c r="M159" i="3"/>
  <c r="G80" i="14"/>
  <c r="M103" i="3"/>
  <c r="G309" i="14"/>
  <c r="M47" i="3"/>
  <c r="G241" i="14"/>
  <c r="M39" i="3"/>
  <c r="G200" i="14"/>
  <c r="M31" i="3"/>
  <c r="G179" i="14"/>
  <c r="M23" i="3"/>
  <c r="G119" i="14"/>
  <c r="M15" i="3"/>
  <c r="G92" i="14"/>
  <c r="M7" i="3"/>
  <c r="G298" i="14"/>
  <c r="M83" i="3"/>
  <c r="G240" i="14"/>
  <c r="M75" i="3"/>
  <c r="G174" i="14"/>
  <c r="M67" i="3"/>
  <c r="G123" i="14"/>
  <c r="M59" i="3"/>
  <c r="G312" i="14"/>
  <c r="M253" i="3"/>
  <c r="G301" i="14"/>
  <c r="M245" i="3"/>
  <c r="G287" i="14"/>
  <c r="M237" i="3"/>
  <c r="G278" i="14"/>
  <c r="M230" i="3"/>
  <c r="G270" i="14"/>
  <c r="M223" i="3"/>
  <c r="G259" i="14"/>
  <c r="M216" i="3"/>
  <c r="G248" i="14"/>
  <c r="M208" i="3"/>
  <c r="G236" i="14"/>
  <c r="M200" i="3"/>
  <c r="G223" i="14"/>
  <c r="M192" i="3"/>
  <c r="G202" i="14"/>
  <c r="M178" i="3"/>
  <c r="G185" i="14"/>
  <c r="M170" i="3"/>
  <c r="G172" i="14"/>
  <c r="M162" i="3"/>
  <c r="G160" i="14"/>
  <c r="M154" i="3"/>
  <c r="G149" i="14"/>
  <c r="M146" i="3"/>
  <c r="G138" i="14"/>
  <c r="M138" i="3"/>
  <c r="G130" i="14"/>
  <c r="M130" i="3"/>
  <c r="G110" i="14"/>
  <c r="M122" i="3"/>
  <c r="G97" i="14"/>
  <c r="M114" i="3"/>
  <c r="G85" i="14"/>
  <c r="M106" i="3"/>
  <c r="G74" i="14"/>
  <c r="M98" i="3"/>
  <c r="G292" i="14"/>
  <c r="M266" i="3"/>
  <c r="G81" i="14"/>
  <c r="M4" i="3"/>
  <c r="G284" i="14"/>
  <c r="M234" i="3"/>
  <c r="G219" i="14"/>
  <c r="M189" i="3"/>
  <c r="G125" i="14"/>
  <c r="M127" i="3"/>
  <c r="G299" i="14"/>
  <c r="M46" i="3"/>
  <c r="G239" i="14"/>
  <c r="M38" i="3"/>
  <c r="G198" i="14"/>
  <c r="M30" i="3"/>
  <c r="G173" i="14"/>
  <c r="M22" i="3"/>
  <c r="G118" i="14"/>
  <c r="M14" i="3"/>
  <c r="G86" i="14"/>
  <c r="M6" i="3"/>
  <c r="G297" i="14"/>
  <c r="M82" i="3"/>
  <c r="G233" i="14"/>
  <c r="M74" i="3"/>
  <c r="G170" i="14"/>
  <c r="M66" i="3"/>
  <c r="G120" i="14"/>
  <c r="M58" i="3"/>
  <c r="G308" i="14"/>
  <c r="M252" i="3"/>
  <c r="G300" i="14"/>
  <c r="M244" i="3"/>
  <c r="G286" i="14"/>
  <c r="M236" i="3"/>
  <c r="G277" i="14"/>
  <c r="M229" i="3"/>
  <c r="G269" i="14"/>
  <c r="M222" i="3"/>
  <c r="G258" i="14"/>
  <c r="M215" i="3"/>
  <c r="G247" i="14"/>
  <c r="M207" i="3"/>
  <c r="G235" i="14"/>
  <c r="M199" i="3"/>
  <c r="G222" i="14"/>
  <c r="M191" i="3"/>
  <c r="G211" i="14"/>
  <c r="M184" i="3"/>
  <c r="G199" i="14"/>
  <c r="M177" i="3"/>
  <c r="G184" i="14"/>
  <c r="M169" i="3"/>
  <c r="G171" i="14"/>
  <c r="M161" i="3"/>
  <c r="G158" i="14"/>
  <c r="M153" i="3"/>
  <c r="G148" i="14"/>
  <c r="M145" i="3"/>
  <c r="G137" i="14"/>
  <c r="M137" i="3"/>
  <c r="G129" i="14"/>
  <c r="M129" i="3"/>
  <c r="G109" i="14"/>
  <c r="M121" i="3"/>
  <c r="G96" i="14"/>
  <c r="M113" i="3"/>
  <c r="G84" i="14"/>
  <c r="M105" i="3"/>
  <c r="G73" i="14"/>
  <c r="M97" i="3"/>
  <c r="G279" i="14"/>
  <c r="M80" i="3"/>
  <c r="G245" i="14"/>
  <c r="M205" i="3"/>
  <c r="G156" i="14"/>
  <c r="M151" i="3"/>
  <c r="G195" i="14"/>
  <c r="M264" i="3"/>
  <c r="G295" i="14"/>
  <c r="M45" i="3"/>
  <c r="G229" i="14"/>
  <c r="M37" i="3"/>
  <c r="G197" i="14"/>
  <c r="M29" i="3"/>
  <c r="G166" i="14"/>
  <c r="M21" i="3"/>
  <c r="G117" i="14"/>
  <c r="M13" i="3"/>
  <c r="G83" i="14"/>
  <c r="M5" i="3"/>
  <c r="G281" i="14"/>
  <c r="M81" i="3"/>
  <c r="G226" i="14"/>
  <c r="M73" i="3"/>
  <c r="G168" i="14"/>
  <c r="M65" i="3"/>
  <c r="G113" i="14"/>
  <c r="M57" i="3"/>
  <c r="G307" i="14"/>
  <c r="M251" i="3"/>
  <c r="G296" i="14"/>
  <c r="M243" i="3"/>
  <c r="G285" i="14"/>
  <c r="M235" i="3"/>
  <c r="G276" i="14"/>
  <c r="M228" i="3"/>
  <c r="G264" i="14"/>
  <c r="M221" i="3"/>
  <c r="G257" i="14"/>
  <c r="M214" i="3"/>
  <c r="G246" i="14"/>
  <c r="M206" i="3"/>
  <c r="G234" i="14"/>
  <c r="M198" i="3"/>
  <c r="G220" i="14"/>
  <c r="M190" i="3"/>
  <c r="G208" i="14"/>
  <c r="M183" i="3"/>
  <c r="G194" i="14"/>
  <c r="M176" i="3"/>
  <c r="G181" i="14"/>
  <c r="M168" i="3"/>
  <c r="G169" i="14"/>
  <c r="M160" i="3"/>
  <c r="G157" i="14"/>
  <c r="M152" i="3"/>
  <c r="G147" i="14"/>
  <c r="M144" i="3"/>
  <c r="G136" i="14"/>
  <c r="M136" i="3"/>
  <c r="G128" i="14"/>
  <c r="M128" i="3"/>
  <c r="G107" i="14"/>
  <c r="M120" i="3"/>
  <c r="G93" i="14"/>
  <c r="M112" i="3"/>
  <c r="G82" i="14"/>
  <c r="M104" i="3"/>
  <c r="G72" i="14"/>
  <c r="M96" i="3"/>
  <c r="G225" i="14"/>
  <c r="M265" i="3"/>
  <c r="P254" i="11"/>
  <c r="F251" i="11"/>
  <c r="H251" i="11"/>
  <c r="I251" i="11"/>
  <c r="J251" i="11"/>
  <c r="L251" i="11"/>
  <c r="M251" i="11"/>
  <c r="N251" i="11"/>
  <c r="P251" i="11"/>
  <c r="Q251" i="11"/>
  <c r="R251" i="11"/>
  <c r="S251" i="11"/>
  <c r="T251" i="11"/>
  <c r="W251" i="11"/>
  <c r="X251" i="11"/>
  <c r="Y251" i="11"/>
  <c r="Z251" i="11"/>
  <c r="AB251" i="11"/>
  <c r="F252" i="11"/>
  <c r="H252" i="11"/>
  <c r="I252" i="11"/>
  <c r="J252" i="11"/>
  <c r="K252" i="11"/>
  <c r="L252" i="11"/>
  <c r="M252" i="11"/>
  <c r="N252" i="11"/>
  <c r="P252" i="11"/>
  <c r="Q252" i="11"/>
  <c r="R252" i="11"/>
  <c r="T252" i="11"/>
  <c r="U252" i="11"/>
  <c r="W252" i="11"/>
  <c r="X252" i="11"/>
  <c r="Y252" i="11"/>
  <c r="Z252" i="11"/>
  <c r="AA252" i="11"/>
  <c r="AB252" i="11"/>
  <c r="F253" i="11"/>
  <c r="H253" i="11"/>
  <c r="I253" i="11"/>
  <c r="J253" i="11"/>
  <c r="M253" i="11"/>
  <c r="N253" i="11"/>
  <c r="O253" i="11"/>
  <c r="P253" i="11"/>
  <c r="Q253" i="11"/>
  <c r="S253" i="11"/>
  <c r="W253" i="11"/>
  <c r="X253" i="11"/>
  <c r="Y253" i="11"/>
  <c r="Z253" i="11"/>
  <c r="AA253" i="11"/>
  <c r="F254" i="11"/>
  <c r="I254" i="11"/>
  <c r="L254" i="11"/>
  <c r="N254" i="11"/>
  <c r="Y254" i="11"/>
  <c r="AA254" i="11"/>
  <c r="M254" i="11" l="1"/>
  <c r="E254" i="11"/>
  <c r="Z254" i="11"/>
  <c r="X254" i="11"/>
  <c r="J254" i="11"/>
  <c r="R254" i="11"/>
  <c r="H254" i="11"/>
  <c r="Q254" i="11"/>
  <c r="K254" i="11"/>
  <c r="AB253" i="11"/>
  <c r="T253" i="11"/>
  <c r="L253" i="11"/>
  <c r="W254" i="11"/>
  <c r="T254" i="11"/>
  <c r="AB254" i="11"/>
  <c r="O254" i="11"/>
  <c r="R253" i="11"/>
  <c r="F520" i="3"/>
  <c r="D158" i="11"/>
  <c r="AC253" i="11" l="1"/>
  <c r="AC252" i="11"/>
  <c r="AC254" i="11"/>
  <c r="AC251" i="11"/>
  <c r="D134" i="16" l="1"/>
  <c r="N122" i="3" s="1"/>
  <c r="D41" i="16"/>
  <c r="N46" i="3" s="1"/>
  <c r="D75" i="16"/>
  <c r="N70" i="3" s="1"/>
  <c r="D95" i="16"/>
  <c r="N127" i="3" s="1"/>
  <c r="D211" i="16"/>
  <c r="N145" i="3" s="1"/>
  <c r="D44" i="16"/>
  <c r="N42" i="3" s="1"/>
  <c r="D73" i="16"/>
  <c r="N85" i="3" s="1"/>
  <c r="D154" i="16"/>
  <c r="N163" i="3" s="1"/>
  <c r="D199" i="16"/>
  <c r="N209" i="3" s="1"/>
  <c r="D148" i="16"/>
  <c r="N165" i="3" s="1"/>
  <c r="F593" i="3"/>
  <c r="F594" i="3"/>
  <c r="F595" i="3"/>
  <c r="F596" i="3"/>
  <c r="F597" i="3"/>
  <c r="F598" i="3"/>
  <c r="F631" i="3"/>
  <c r="F632" i="3"/>
  <c r="F633" i="3"/>
  <c r="F634" i="3"/>
  <c r="F635" i="3"/>
  <c r="F799" i="3"/>
  <c r="F800" i="3"/>
  <c r="F801" i="3"/>
  <c r="F802" i="3"/>
  <c r="F803" i="3"/>
  <c r="F804" i="3"/>
  <c r="F805" i="3"/>
  <c r="F813" i="3"/>
  <c r="F814" i="3"/>
  <c r="F815" i="3"/>
  <c r="D11" i="16"/>
  <c r="N14" i="3" s="1"/>
  <c r="D43" i="16"/>
  <c r="N41" i="3" s="1"/>
  <c r="D30" i="16"/>
  <c r="N5" i="3" s="1"/>
  <c r="D20" i="16"/>
  <c r="N29" i="3" s="1"/>
  <c r="D32" i="16"/>
  <c r="N10" i="3" s="1"/>
  <c r="D42" i="16"/>
  <c r="N20" i="3" s="1"/>
  <c r="D45" i="16"/>
  <c r="N43" i="3" s="1"/>
  <c r="D37" i="16"/>
  <c r="N18" i="3" s="1"/>
  <c r="D40" i="16"/>
  <c r="N13" i="3" s="1"/>
  <c r="D10" i="16"/>
  <c r="N26" i="3" s="1"/>
  <c r="D47" i="16"/>
  <c r="N15" i="3" s="1"/>
  <c r="D46" i="16"/>
  <c r="N35" i="3" s="1"/>
  <c r="D53" i="16"/>
  <c r="N71" i="3" s="1"/>
  <c r="D54" i="16"/>
  <c r="N61" i="3" s="1"/>
  <c r="D59" i="16"/>
  <c r="N82" i="3" s="1"/>
  <c r="D60" i="16"/>
  <c r="N60" i="3" s="1"/>
  <c r="D55" i="16"/>
  <c r="N74" i="3" s="1"/>
  <c r="D56" i="16"/>
  <c r="N54" i="3" s="1"/>
  <c r="D63" i="16"/>
  <c r="N76" i="3" s="1"/>
  <c r="D62" i="16"/>
  <c r="N55" i="3" s="1"/>
  <c r="D69" i="16"/>
  <c r="N65" i="3" s="1"/>
  <c r="D58" i="16"/>
  <c r="N67" i="3" s="1"/>
  <c r="D57" i="16"/>
  <c r="N84" i="3" s="1"/>
  <c r="D66" i="16"/>
  <c r="N64" i="3" s="1"/>
  <c r="D64" i="16"/>
  <c r="N81" i="3" s="1"/>
  <c r="D76" i="16"/>
  <c r="N73" i="3" s="1"/>
  <c r="D74" i="16"/>
  <c r="N68" i="3" s="1"/>
  <c r="D70" i="16"/>
  <c r="N63" i="3" s="1"/>
  <c r="D68" i="16"/>
  <c r="N66" i="3" s="1"/>
  <c r="D71" i="16"/>
  <c r="N77" i="3" s="1"/>
  <c r="D61" i="16"/>
  <c r="N72" i="3" s="1"/>
  <c r="D65" i="16"/>
  <c r="N57" i="3" s="1"/>
  <c r="D80" i="16"/>
  <c r="N56" i="3" s="1"/>
  <c r="D67" i="16"/>
  <c r="N75" i="3" s="1"/>
  <c r="D78" i="16"/>
  <c r="N83" i="3" s="1"/>
  <c r="D72" i="16"/>
  <c r="N79" i="3" s="1"/>
  <c r="D83" i="16"/>
  <c r="N80" i="3" s="1"/>
  <c r="D79" i="16"/>
  <c r="N62" i="3" s="1"/>
  <c r="D77" i="16"/>
  <c r="N69" i="3" s="1"/>
  <c r="D81" i="16"/>
  <c r="N59" i="3" s="1"/>
  <c r="D82" i="16"/>
  <c r="N78" i="3" s="1"/>
  <c r="D84" i="16"/>
  <c r="N58" i="3" s="1"/>
  <c r="D92" i="16"/>
  <c r="N205" i="3" s="1"/>
  <c r="D120" i="16"/>
  <c r="N137" i="3" s="1"/>
  <c r="D127" i="16"/>
  <c r="N117" i="3" s="1"/>
  <c r="D213" i="16"/>
  <c r="N141" i="3" s="1"/>
  <c r="D101" i="16"/>
  <c r="N158" i="3" s="1"/>
  <c r="D191" i="16"/>
  <c r="N106" i="3" s="1"/>
  <c r="D130" i="16"/>
  <c r="N180" i="3" s="1"/>
  <c r="D90" i="16"/>
  <c r="N143" i="3" s="1"/>
  <c r="D155" i="16"/>
  <c r="N188" i="3" s="1"/>
  <c r="D207" i="16"/>
  <c r="N144" i="3" s="1"/>
  <c r="D121" i="16"/>
  <c r="N148" i="3" s="1"/>
  <c r="D247" i="16"/>
  <c r="N232" i="3" s="1"/>
  <c r="D113" i="16"/>
  <c r="N96" i="3" s="1"/>
  <c r="D112" i="16"/>
  <c r="N250" i="3" s="1"/>
  <c r="D111" i="16"/>
  <c r="N177" i="3" s="1"/>
  <c r="D114" i="16"/>
  <c r="N246" i="3" s="1"/>
  <c r="D131" i="16"/>
  <c r="N105" i="3" s="1"/>
  <c r="D109" i="16"/>
  <c r="N189" i="3" s="1"/>
  <c r="D174" i="16"/>
  <c r="N182" i="3" s="1"/>
  <c r="D108" i="16"/>
  <c r="N211" i="3" s="1"/>
  <c r="D115" i="16"/>
  <c r="N170" i="3" s="1"/>
  <c r="D128" i="16"/>
  <c r="N107" i="3" s="1"/>
  <c r="D145" i="16"/>
  <c r="N229" i="3" s="1"/>
  <c r="D104" i="16"/>
  <c r="N130" i="3" s="1"/>
  <c r="D135" i="16"/>
  <c r="N151" i="3" s="1"/>
  <c r="D161" i="16"/>
  <c r="N214" i="3" s="1"/>
  <c r="D107" i="16"/>
  <c r="N140" i="3" s="1"/>
  <c r="D157" i="16"/>
  <c r="N95" i="3" s="1"/>
  <c r="D123" i="16"/>
  <c r="N202" i="3" s="1"/>
  <c r="D142" i="16"/>
  <c r="N176" i="3" s="1"/>
  <c r="D182" i="16"/>
  <c r="N234" i="3" s="1"/>
  <c r="D96" i="16"/>
  <c r="N239" i="3" s="1"/>
  <c r="D129" i="16"/>
  <c r="N172" i="3" s="1"/>
  <c r="D151" i="16"/>
  <c r="N121" i="3" s="1"/>
  <c r="D116" i="16"/>
  <c r="N133" i="3" s="1"/>
  <c r="D93" i="16"/>
  <c r="N179" i="3" s="1"/>
  <c r="D117" i="16"/>
  <c r="N219" i="3" s="1"/>
  <c r="D136" i="16"/>
  <c r="N236" i="3" s="1"/>
  <c r="D153" i="16"/>
  <c r="N171" i="3" s="1"/>
  <c r="D97" i="16"/>
  <c r="N92" i="3" s="1"/>
  <c r="D133" i="16"/>
  <c r="N173" i="3" s="1"/>
  <c r="D168" i="16"/>
  <c r="N123" i="3" s="1"/>
  <c r="D159" i="16"/>
  <c r="N212" i="3" s="1"/>
  <c r="D140" i="16"/>
  <c r="N249" i="3" s="1"/>
  <c r="D179" i="16"/>
  <c r="N191" i="3" s="1"/>
  <c r="D106" i="16"/>
  <c r="N150" i="3" s="1"/>
  <c r="D173" i="16"/>
  <c r="N237" i="3" s="1"/>
  <c r="D103" i="16"/>
  <c r="N215" i="3" s="1"/>
  <c r="D184" i="16"/>
  <c r="N115" i="3" s="1"/>
  <c r="D98" i="16"/>
  <c r="N198" i="3" s="1"/>
  <c r="D144" i="16"/>
  <c r="N114" i="3" s="1"/>
  <c r="D165" i="16"/>
  <c r="N240" i="3" s="1"/>
  <c r="D102" i="16"/>
  <c r="N222" i="3" s="1"/>
  <c r="D185" i="16"/>
  <c r="N233" i="3" s="1"/>
  <c r="D171" i="16"/>
  <c r="N102" i="3" s="1"/>
  <c r="D100" i="16"/>
  <c r="N129" i="3" s="1"/>
  <c r="D118" i="16"/>
  <c r="N154" i="3" s="1"/>
  <c r="D162" i="16"/>
  <c r="N228" i="3" s="1"/>
  <c r="D138" i="16"/>
  <c r="N146" i="3" s="1"/>
  <c r="D180" i="16"/>
  <c r="N157" i="3" s="1"/>
  <c r="D181" i="16"/>
  <c r="N120" i="3" s="1"/>
  <c r="D143" i="16"/>
  <c r="N251" i="3" s="1"/>
  <c r="D122" i="16"/>
  <c r="N100" i="3" s="1"/>
  <c r="D164" i="16"/>
  <c r="N159" i="3" s="1"/>
  <c r="D163" i="16"/>
  <c r="N238" i="3" s="1"/>
  <c r="D178" i="16"/>
  <c r="N98" i="3" s="1"/>
  <c r="D150" i="16"/>
  <c r="N224" i="3" s="1"/>
  <c r="D149" i="16"/>
  <c r="N203" i="3" s="1"/>
  <c r="D125" i="16"/>
  <c r="N206" i="3" s="1"/>
  <c r="D177" i="16"/>
  <c r="N197" i="3" s="1"/>
  <c r="D110" i="16"/>
  <c r="N161" i="3" s="1"/>
  <c r="D187" i="16"/>
  <c r="N235" i="3" s="1"/>
  <c r="D146" i="16"/>
  <c r="N190" i="3" s="1"/>
  <c r="D194" i="16"/>
  <c r="N220" i="3" s="1"/>
  <c r="D216" i="16"/>
  <c r="N252" i="3" s="1"/>
  <c r="D105" i="16"/>
  <c r="N134" i="3" s="1"/>
  <c r="D169" i="16"/>
  <c r="N164" i="3" s="1"/>
  <c r="D91" i="16"/>
  <c r="N207" i="3" s="1"/>
  <c r="D137" i="16"/>
  <c r="N111" i="3" s="1"/>
  <c r="D139" i="16"/>
  <c r="N227" i="3" s="1"/>
  <c r="D226" i="16"/>
  <c r="N195" i="3" s="1"/>
  <c r="D190" i="16"/>
  <c r="N110" i="3" s="1"/>
  <c r="D147" i="16"/>
  <c r="N97" i="3" s="1"/>
  <c r="D192" i="16"/>
  <c r="N247" i="3" s="1"/>
  <c r="D200" i="16"/>
  <c r="N160" i="3" s="1"/>
  <c r="D195" i="16"/>
  <c r="N231" i="3" s="1"/>
  <c r="D175" i="16"/>
  <c r="N226" i="3" s="1"/>
  <c r="D158" i="16"/>
  <c r="N200" i="3" s="1"/>
  <c r="D210" i="16"/>
  <c r="N103" i="3" s="1"/>
  <c r="D208" i="16"/>
  <c r="N152" i="3" s="1"/>
  <c r="D209" i="16"/>
  <c r="N91" i="3" s="1"/>
  <c r="D166" i="16"/>
  <c r="N132" i="3" s="1"/>
  <c r="D170" i="16"/>
  <c r="N118" i="3" s="1"/>
  <c r="D156" i="16"/>
  <c r="N126" i="3" s="1"/>
  <c r="D124" i="16"/>
  <c r="N175" i="3" s="1"/>
  <c r="D186" i="16"/>
  <c r="N193" i="3" s="1"/>
  <c r="D230" i="16"/>
  <c r="N116" i="3" s="1"/>
  <c r="D235" i="16"/>
  <c r="N216" i="3" s="1"/>
  <c r="D227" i="16"/>
  <c r="N155" i="3" s="1"/>
  <c r="D205" i="16"/>
  <c r="N153" i="3" s="1"/>
  <c r="D193" i="16"/>
  <c r="N183" i="3" s="1"/>
  <c r="D196" i="16"/>
  <c r="N166" i="3" s="1"/>
  <c r="D126" i="16"/>
  <c r="N174" i="3" s="1"/>
  <c r="D203" i="16"/>
  <c r="N245" i="3" s="1"/>
  <c r="D223" i="16"/>
  <c r="N178" i="3" s="1"/>
  <c r="D217" i="16"/>
  <c r="N210" i="3" s="1"/>
  <c r="D232" i="16"/>
  <c r="N242" i="3" s="1"/>
  <c r="D99" i="16"/>
  <c r="N221" i="3" s="1"/>
  <c r="D141" i="16"/>
  <c r="N184" i="3" s="1"/>
  <c r="D202" i="16"/>
  <c r="N241" i="3" s="1"/>
  <c r="D152" i="16"/>
  <c r="N185" i="3" s="1"/>
  <c r="D119" i="16"/>
  <c r="N99" i="3" s="1"/>
  <c r="D201" i="16"/>
  <c r="N230" i="3" s="1"/>
  <c r="D160" i="16"/>
  <c r="N194" i="3" s="1"/>
  <c r="D219" i="16"/>
  <c r="N253" i="3" s="1"/>
  <c r="D176" i="16"/>
  <c r="N135" i="3" s="1"/>
  <c r="D198" i="16"/>
  <c r="N199" i="3" s="1"/>
  <c r="D218" i="16"/>
  <c r="N124" i="3" s="1"/>
  <c r="D229" i="16"/>
  <c r="N138" i="3" s="1"/>
  <c r="D183" i="16"/>
  <c r="N243" i="3" s="1"/>
  <c r="D206" i="16"/>
  <c r="N119" i="3" s="1"/>
  <c r="D215" i="16"/>
  <c r="N208" i="3" s="1"/>
  <c r="D225" i="16"/>
  <c r="N223" i="3" s="1"/>
  <c r="D132" i="16"/>
  <c r="N187" i="3" s="1"/>
  <c r="D233" i="16"/>
  <c r="N149" i="3" s="1"/>
  <c r="D189" i="16"/>
  <c r="N201" i="3" s="1"/>
  <c r="D234" i="16"/>
  <c r="N142" i="3" s="1"/>
  <c r="D220" i="16"/>
  <c r="N168" i="3" s="1"/>
  <c r="D94" i="16"/>
  <c r="N244" i="3" s="1"/>
  <c r="D214" i="16"/>
  <c r="N162" i="3" s="1"/>
  <c r="D197" i="16"/>
  <c r="N101" i="3" s="1"/>
  <c r="D204" i="16"/>
  <c r="N186" i="3" s="1"/>
  <c r="D242" i="16"/>
  <c r="N109" i="3" s="1"/>
  <c r="D221" i="16"/>
  <c r="N181" i="3" s="1"/>
  <c r="D246" i="16"/>
  <c r="N108" i="3" s="1"/>
  <c r="D188" i="16"/>
  <c r="N136" i="3" s="1"/>
  <c r="D244" i="16"/>
  <c r="N248" i="3" s="1"/>
  <c r="D222" i="16"/>
  <c r="N167" i="3" s="1"/>
  <c r="D238" i="16"/>
  <c r="N125" i="3" s="1"/>
  <c r="D243" i="16"/>
  <c r="N225" i="3" s="1"/>
  <c r="D236" i="16"/>
  <c r="N213" i="3" s="1"/>
  <c r="D237" i="16"/>
  <c r="N169" i="3" s="1"/>
  <c r="D172" i="16"/>
  <c r="N204" i="3" s="1"/>
  <c r="D167" i="16"/>
  <c r="N128" i="3" s="1"/>
  <c r="D240" i="16"/>
  <c r="N112" i="3" s="1"/>
  <c r="D224" i="16"/>
  <c r="N218" i="3" s="1"/>
  <c r="D241" i="16"/>
  <c r="N131" i="3" s="1"/>
  <c r="D251" i="16"/>
  <c r="N192" i="3" s="1"/>
  <c r="D239" i="16"/>
  <c r="N93" i="3" s="1"/>
  <c r="D212" i="16"/>
  <c r="N147" i="3" s="1"/>
  <c r="D248" i="16"/>
  <c r="N217" i="3" s="1"/>
  <c r="D228" i="16"/>
  <c r="N104" i="3" s="1"/>
  <c r="D231" i="16"/>
  <c r="N94" i="3" s="1"/>
  <c r="D245" i="16"/>
  <c r="N156" i="3" s="1"/>
  <c r="D250" i="16"/>
  <c r="N196" i="3" s="1"/>
  <c r="D252" i="16"/>
  <c r="N113" i="3" s="1"/>
  <c r="D249" i="16"/>
  <c r="N139" i="3" s="1"/>
  <c r="D258" i="16"/>
  <c r="N264" i="3" s="1"/>
  <c r="D259" i="16"/>
  <c r="N263" i="3" s="1"/>
  <c r="D261" i="16"/>
  <c r="N262" i="3" s="1"/>
  <c r="D260" i="16"/>
  <c r="N261" i="3" s="1"/>
  <c r="D262" i="16"/>
  <c r="N265" i="3" s="1"/>
  <c r="D263" i="16"/>
  <c r="N267" i="3" s="1"/>
  <c r="D264" i="16"/>
  <c r="N266" i="3" s="1"/>
  <c r="D28" i="16"/>
  <c r="N24" i="3" s="1"/>
  <c r="D2" i="16"/>
  <c r="N37" i="3" s="1"/>
  <c r="D5" i="16"/>
  <c r="N25" i="3" s="1"/>
  <c r="D4" i="16"/>
  <c r="N34" i="3" s="1"/>
  <c r="D13" i="16"/>
  <c r="N17" i="3" s="1"/>
  <c r="D6" i="16"/>
  <c r="N19" i="3" s="1"/>
  <c r="D9" i="16"/>
  <c r="N32" i="3" s="1"/>
  <c r="D12" i="16"/>
  <c r="N47" i="3" s="1"/>
  <c r="D14" i="16"/>
  <c r="N44" i="3" s="1"/>
  <c r="D29" i="16"/>
  <c r="N7" i="3" s="1"/>
  <c r="D7" i="16"/>
  <c r="N6" i="3" s="1"/>
  <c r="D15" i="16"/>
  <c r="N45" i="3" s="1"/>
  <c r="D16" i="16"/>
  <c r="N33" i="3" s="1"/>
  <c r="D35" i="16"/>
  <c r="N40" i="3" s="1"/>
  <c r="D8" i="16"/>
  <c r="N8" i="3" s="1"/>
  <c r="D18" i="16"/>
  <c r="N22" i="3" s="1"/>
  <c r="D23" i="16"/>
  <c r="N27" i="3" s="1"/>
  <c r="D25" i="16"/>
  <c r="N11" i="3" s="1"/>
  <c r="D19" i="16"/>
  <c r="N39" i="3" s="1"/>
  <c r="D26" i="16"/>
  <c r="N9" i="3" s="1"/>
  <c r="D17" i="16"/>
  <c r="N3" i="3" s="1"/>
  <c r="D39" i="16"/>
  <c r="N16" i="3" s="1"/>
  <c r="D38" i="16"/>
  <c r="N30" i="3" s="1"/>
  <c r="D24" i="16"/>
  <c r="D27" i="16"/>
  <c r="N31" i="3" s="1"/>
  <c r="D33" i="16"/>
  <c r="N21" i="3" s="1"/>
  <c r="D36" i="16"/>
  <c r="N36" i="3" s="1"/>
  <c r="D21" i="16"/>
  <c r="N38" i="3" s="1"/>
  <c r="D34" i="16"/>
  <c r="N23" i="3" s="1"/>
  <c r="D31" i="16"/>
  <c r="N28" i="3" s="1"/>
  <c r="D22" i="16"/>
  <c r="N4" i="3" s="1"/>
  <c r="D3" i="16"/>
  <c r="N12" i="3" s="1"/>
  <c r="C271" i="15"/>
  <c r="G543" i="3" s="1"/>
  <c r="C270" i="15"/>
  <c r="G542" i="3" s="1"/>
  <c r="G541" i="3"/>
  <c r="C268" i="15"/>
  <c r="G540" i="3" s="1"/>
  <c r="F549" i="3"/>
  <c r="F550" i="3"/>
  <c r="F551" i="3"/>
  <c r="F552" i="3"/>
  <c r="F553" i="3"/>
  <c r="F554" i="3"/>
  <c r="F555"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806" i="3"/>
  <c r="F807" i="3"/>
  <c r="F808" i="3"/>
  <c r="F809" i="3"/>
  <c r="F810" i="3"/>
  <c r="F811" i="3"/>
  <c r="F812"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1" i="3"/>
  <c r="F522" i="3"/>
  <c r="F530" i="3"/>
  <c r="F531" i="3"/>
  <c r="F532" i="3"/>
  <c r="F533" i="3"/>
  <c r="F534" i="3"/>
  <c r="F535" i="3"/>
  <c r="F536"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3" i="3"/>
  <c r="D42" i="11"/>
  <c r="F273" i="3"/>
  <c r="D15" i="2"/>
  <c r="D3" i="17"/>
  <c r="D3" i="14"/>
  <c r="E10" i="14" s="1"/>
  <c r="D58" i="13"/>
  <c r="C10" i="2" s="1"/>
  <c r="D10" i="2"/>
  <c r="M3" i="17"/>
  <c r="L5" i="17" s="1"/>
  <c r="M5" i="17" s="1"/>
  <c r="M3" i="14"/>
  <c r="L5" i="14" s="1"/>
  <c r="M5" i="14" s="1"/>
  <c r="M3" i="13"/>
  <c r="L5" i="13" s="1"/>
  <c r="F66" i="13"/>
  <c r="G66" i="13" s="1"/>
  <c r="B9" i="17"/>
  <c r="G53" i="17"/>
  <c r="H66" i="14"/>
  <c r="I66" i="14" s="1"/>
  <c r="H9" i="14"/>
  <c r="B9" i="13"/>
  <c r="F548" i="3"/>
  <c r="G9" i="14"/>
  <c r="D247" i="11"/>
  <c r="D246" i="11"/>
  <c r="D12" i="11"/>
  <c r="D6" i="11"/>
  <c r="D22" i="11"/>
  <c r="D30" i="11"/>
  <c r="D8" i="11"/>
  <c r="D15" i="11"/>
  <c r="D10" i="11"/>
  <c r="D9" i="11"/>
  <c r="D34" i="11"/>
  <c r="D44" i="11"/>
  <c r="D14" i="11"/>
  <c r="D43" i="11"/>
  <c r="D47" i="11"/>
  <c r="D4" i="11"/>
  <c r="D11" i="11"/>
  <c r="D38" i="11"/>
  <c r="D36" i="11"/>
  <c r="D28" i="11"/>
  <c r="D7" i="11"/>
  <c r="D33" i="11"/>
  <c r="D32" i="11"/>
  <c r="D16" i="11"/>
  <c r="D17" i="11"/>
  <c r="D21" i="11"/>
  <c r="D45" i="11"/>
  <c r="D39" i="11"/>
  <c r="D37" i="11"/>
  <c r="D40" i="11"/>
  <c r="D13" i="11"/>
  <c r="D19" i="11"/>
  <c r="D31" i="11"/>
  <c r="D24" i="11"/>
  <c r="D48" i="11"/>
  <c r="D29" i="11"/>
  <c r="D18" i="11"/>
  <c r="D5" i="11"/>
  <c r="D20" i="11"/>
  <c r="D23" i="11"/>
  <c r="D27" i="11"/>
  <c r="D41" i="11"/>
  <c r="D25" i="11"/>
  <c r="D26" i="11"/>
  <c r="D46" i="11"/>
  <c r="D76" i="11"/>
  <c r="D51" i="11"/>
  <c r="D70" i="11"/>
  <c r="D52" i="11"/>
  <c r="D57" i="11"/>
  <c r="D55" i="11"/>
  <c r="D53" i="11"/>
  <c r="D54" i="11"/>
  <c r="D78" i="11"/>
  <c r="D64" i="11"/>
  <c r="D58" i="11"/>
  <c r="D59" i="11"/>
  <c r="D61" i="11"/>
  <c r="D72" i="11"/>
  <c r="D60" i="11"/>
  <c r="D49" i="11"/>
  <c r="D56" i="11"/>
  <c r="D62" i="11"/>
  <c r="D79" i="11"/>
  <c r="D66" i="11"/>
  <c r="D75" i="11"/>
  <c r="D74" i="11"/>
  <c r="D73" i="11"/>
  <c r="D63" i="11"/>
  <c r="D71" i="11"/>
  <c r="D80" i="11"/>
  <c r="D65" i="11"/>
  <c r="D77" i="11"/>
  <c r="D67" i="11"/>
  <c r="D68" i="11"/>
  <c r="D69" i="11"/>
  <c r="D50" i="11"/>
  <c r="D152" i="11"/>
  <c r="D164" i="11"/>
  <c r="D134" i="11"/>
  <c r="D141" i="11"/>
  <c r="D85" i="11"/>
  <c r="D86" i="11"/>
  <c r="D88" i="11"/>
  <c r="D89" i="11"/>
  <c r="D168" i="11"/>
  <c r="D169" i="11"/>
  <c r="D238" i="11"/>
  <c r="D163" i="11"/>
  <c r="D185" i="11"/>
  <c r="D90" i="11"/>
  <c r="D228" i="11"/>
  <c r="D170" i="11"/>
  <c r="D171" i="11"/>
  <c r="D87" i="11"/>
  <c r="D82" i="11"/>
  <c r="D97" i="11"/>
  <c r="D172" i="11"/>
  <c r="D94" i="11"/>
  <c r="D136" i="11"/>
  <c r="D99" i="11"/>
  <c r="D101" i="11"/>
  <c r="D216" i="11"/>
  <c r="D219" i="11"/>
  <c r="D173" i="11"/>
  <c r="D84" i="11"/>
  <c r="D217" i="11"/>
  <c r="D243" i="11"/>
  <c r="D213" i="11"/>
  <c r="D175" i="11"/>
  <c r="D218" i="11"/>
  <c r="D118" i="11"/>
  <c r="D176" i="11"/>
  <c r="D211" i="11"/>
  <c r="D194" i="11"/>
  <c r="D103" i="11"/>
  <c r="D95" i="11"/>
  <c r="D153" i="11"/>
  <c r="D124" i="11"/>
  <c r="D147" i="11"/>
  <c r="D221" i="11"/>
  <c r="D224" i="11"/>
  <c r="D174" i="11"/>
  <c r="D105" i="11"/>
  <c r="D106" i="11"/>
  <c r="D139" i="11"/>
  <c r="D156" i="11"/>
  <c r="D184" i="11"/>
  <c r="D222" i="11"/>
  <c r="D177" i="11"/>
  <c r="D111" i="11"/>
  <c r="D178" i="11"/>
  <c r="D112" i="11"/>
  <c r="D154" i="11"/>
  <c r="D179" i="11"/>
  <c r="D242" i="11"/>
  <c r="D114" i="11"/>
  <c r="D98" i="11"/>
  <c r="D220" i="11"/>
  <c r="D145" i="11"/>
  <c r="D83" i="11"/>
  <c r="D116" i="11"/>
  <c r="D182" i="11"/>
  <c r="D113" i="11"/>
  <c r="D150" i="11"/>
  <c r="D100" i="11"/>
  <c r="D186" i="11"/>
  <c r="D187" i="11"/>
  <c r="D225" i="11"/>
  <c r="D117" i="11"/>
  <c r="D161" i="11"/>
  <c r="D155" i="11"/>
  <c r="D167" i="11"/>
  <c r="D151" i="11"/>
  <c r="D102" i="11"/>
  <c r="D120" i="11"/>
  <c r="D188" i="11"/>
  <c r="D189" i="11"/>
  <c r="D157" i="11"/>
  <c r="D190" i="11"/>
  <c r="D191" i="11"/>
  <c r="D192" i="11"/>
  <c r="D104" i="11"/>
  <c r="D240" i="11"/>
  <c r="D121" i="11"/>
  <c r="D226" i="11"/>
  <c r="D123" i="11"/>
  <c r="D227" i="11"/>
  <c r="D193" i="11"/>
  <c r="D108" i="11"/>
  <c r="D195" i="11"/>
  <c r="D148" i="11"/>
  <c r="D166" i="11"/>
  <c r="D197" i="11"/>
  <c r="D126" i="11"/>
  <c r="D209" i="11"/>
  <c r="D198" i="11"/>
  <c r="D93" i="11"/>
  <c r="D127" i="11"/>
  <c r="D91" i="11"/>
  <c r="D128" i="11"/>
  <c r="D159" i="11"/>
  <c r="D199" i="11"/>
  <c r="D200" i="11"/>
  <c r="D130" i="11"/>
  <c r="D115" i="11"/>
  <c r="D135" i="11"/>
  <c r="D133" i="11"/>
  <c r="D131" i="11"/>
  <c r="D149" i="11"/>
  <c r="D201" i="11"/>
  <c r="D119" i="11"/>
  <c r="D229" i="11"/>
  <c r="D132" i="11"/>
  <c r="D165" i="11"/>
  <c r="D109" i="11"/>
  <c r="D239" i="11"/>
  <c r="D110" i="11"/>
  <c r="D202" i="11"/>
  <c r="D203" i="11"/>
  <c r="D204" i="11"/>
  <c r="D183" i="11"/>
  <c r="D237" i="11"/>
  <c r="D137" i="11"/>
  <c r="D160" i="11"/>
  <c r="D196" i="11"/>
  <c r="D138" i="11"/>
  <c r="D233" i="11"/>
  <c r="D181" i="11"/>
  <c r="D215" i="11"/>
  <c r="D236" i="11"/>
  <c r="D180" i="11"/>
  <c r="D232" i="11"/>
  <c r="D205" i="11"/>
  <c r="D206" i="11"/>
  <c r="D142" i="11"/>
  <c r="D162" i="11"/>
  <c r="D207" i="11"/>
  <c r="D208" i="11"/>
  <c r="D140" i="11"/>
  <c r="D81" i="11"/>
  <c r="D230" i="11"/>
  <c r="D125" i="11"/>
  <c r="D214" i="11"/>
  <c r="D241" i="11"/>
  <c r="D212" i="11"/>
  <c r="D223" i="11"/>
  <c r="D129" i="11"/>
  <c r="D234" i="11"/>
  <c r="D143" i="11"/>
  <c r="D92" i="11"/>
  <c r="D231" i="11"/>
  <c r="D144" i="11"/>
  <c r="D146" i="11"/>
  <c r="D96" i="11"/>
  <c r="D107" i="11"/>
  <c r="D210" i="11"/>
  <c r="D235" i="11"/>
  <c r="D249" i="11"/>
  <c r="D244" i="11"/>
  <c r="D248" i="11"/>
  <c r="D250" i="11"/>
  <c r="D245" i="11"/>
  <c r="D35" i="11"/>
  <c r="G53" i="13"/>
  <c r="H17" i="14" l="1"/>
  <c r="H18" i="14"/>
  <c r="H19" i="14"/>
  <c r="H20" i="14"/>
  <c r="E58" i="17"/>
  <c r="I58" i="17" s="1"/>
  <c r="D58" i="17"/>
  <c r="D60" i="17" s="1"/>
  <c r="E60" i="17" s="1"/>
  <c r="I60" i="17" s="1"/>
  <c r="P10" i="2"/>
  <c r="C51" i="17"/>
  <c r="E63" i="17" s="1"/>
  <c r="I63" i="17" s="1"/>
  <c r="F10" i="14"/>
  <c r="G3" i="14" s="1"/>
  <c r="H10" i="14"/>
  <c r="E10" i="2"/>
  <c r="L24" i="13"/>
  <c r="M24" i="13" s="1"/>
  <c r="M5" i="13"/>
  <c r="L6" i="17"/>
  <c r="M6" i="17" s="1"/>
  <c r="L24" i="17"/>
  <c r="M24" i="17" s="1"/>
  <c r="L22" i="17"/>
  <c r="M22" i="17" s="1"/>
  <c r="L23" i="17"/>
  <c r="M23" i="17" s="1"/>
  <c r="L18" i="17"/>
  <c r="M18" i="17" s="1"/>
  <c r="L15" i="17"/>
  <c r="M15" i="17" s="1"/>
  <c r="L11" i="17"/>
  <c r="M11" i="17" s="1"/>
  <c r="L13" i="17"/>
  <c r="M13" i="17" s="1"/>
  <c r="L17" i="17"/>
  <c r="M17" i="17" s="1"/>
  <c r="L7" i="17"/>
  <c r="M7" i="17" s="1"/>
  <c r="L20" i="17"/>
  <c r="M20" i="17" s="1"/>
  <c r="L12" i="17"/>
  <c r="M12" i="17" s="1"/>
  <c r="L14" i="17"/>
  <c r="M14" i="17" s="1"/>
  <c r="L19" i="17"/>
  <c r="M19" i="17" s="1"/>
  <c r="L24" i="14"/>
  <c r="M24" i="14" s="1"/>
  <c r="L23" i="14"/>
  <c r="M23" i="14" s="1"/>
  <c r="L22" i="14"/>
  <c r="M22" i="14" s="1"/>
  <c r="L23" i="13"/>
  <c r="M23" i="13" s="1"/>
  <c r="L22" i="13"/>
  <c r="M22" i="13" s="1"/>
  <c r="BP134" i="11"/>
  <c r="BF121" i="11"/>
  <c r="BX152" i="11"/>
  <c r="BP139" i="11"/>
  <c r="G819" i="3"/>
  <c r="G818" i="3"/>
  <c r="D269" i="16"/>
  <c r="G816" i="3" s="1"/>
  <c r="D270" i="16"/>
  <c r="G817" i="3" s="1"/>
  <c r="BH134" i="11"/>
  <c r="BX134" i="11"/>
  <c r="BI134" i="11"/>
  <c r="BQ134" i="11"/>
  <c r="BY134" i="11"/>
  <c r="BJ134" i="11"/>
  <c r="BR134" i="11"/>
  <c r="BZ134" i="11"/>
  <c r="BC134" i="11"/>
  <c r="BK134" i="11"/>
  <c r="BS134" i="11"/>
  <c r="BD134" i="11"/>
  <c r="BL134" i="11"/>
  <c r="BT134" i="11"/>
  <c r="BE134" i="11"/>
  <c r="BM134" i="11"/>
  <c r="BU134" i="11"/>
  <c r="BF134" i="11"/>
  <c r="BN134" i="11"/>
  <c r="BV134" i="11"/>
  <c r="BG134" i="11"/>
  <c r="BO134" i="11"/>
  <c r="BW134" i="11"/>
  <c r="BP152" i="11"/>
  <c r="BH175" i="11"/>
  <c r="BP175" i="11"/>
  <c r="BX175" i="11"/>
  <c r="BI175" i="11"/>
  <c r="BQ175" i="11"/>
  <c r="BY175" i="11"/>
  <c r="BJ175" i="11"/>
  <c r="BR175" i="11"/>
  <c r="BZ175" i="11"/>
  <c r="BC175" i="11"/>
  <c r="BK175" i="11"/>
  <c r="BS175" i="11"/>
  <c r="BD175" i="11"/>
  <c r="BL175" i="11"/>
  <c r="BT175" i="11"/>
  <c r="BF175" i="11"/>
  <c r="BN175" i="11"/>
  <c r="BV175" i="11"/>
  <c r="BU175" i="11"/>
  <c r="BW175" i="11"/>
  <c r="BE175" i="11"/>
  <c r="BG175" i="11"/>
  <c r="BO175" i="11"/>
  <c r="BM175" i="11"/>
  <c r="BJ101" i="11"/>
  <c r="BR101" i="11"/>
  <c r="BZ101" i="11"/>
  <c r="BC101" i="11"/>
  <c r="BK101" i="11"/>
  <c r="BS101" i="11"/>
  <c r="BD101" i="11"/>
  <c r="BL101" i="11"/>
  <c r="BT101" i="11"/>
  <c r="BE101" i="11"/>
  <c r="BM101" i="11"/>
  <c r="BU101" i="11"/>
  <c r="BF101" i="11"/>
  <c r="BN101" i="11"/>
  <c r="BV101" i="11"/>
  <c r="BH101" i="11"/>
  <c r="BP101" i="11"/>
  <c r="BX101" i="11"/>
  <c r="BO101" i="11"/>
  <c r="BQ101" i="11"/>
  <c r="BW101" i="11"/>
  <c r="BY101" i="11"/>
  <c r="BG101" i="11"/>
  <c r="BI101" i="11"/>
  <c r="BC42" i="11"/>
  <c r="BK42" i="11"/>
  <c r="BS42" i="11"/>
  <c r="BD42" i="11"/>
  <c r="BL42" i="11"/>
  <c r="BT42" i="11"/>
  <c r="BE42" i="11"/>
  <c r="BM42" i="11"/>
  <c r="BU42" i="11"/>
  <c r="BF42" i="11"/>
  <c r="BN42" i="11"/>
  <c r="BV42" i="11"/>
  <c r="BG42" i="11"/>
  <c r="BO42" i="11"/>
  <c r="BW42" i="11"/>
  <c r="BI42" i="11"/>
  <c r="BQ42" i="11"/>
  <c r="BY42" i="11"/>
  <c r="BZ42" i="11"/>
  <c r="BH42" i="11"/>
  <c r="BJ42" i="11"/>
  <c r="BP42" i="11"/>
  <c r="BR42" i="11"/>
  <c r="BX42" i="11"/>
  <c r="BJ112" i="11"/>
  <c r="BR112" i="11"/>
  <c r="BZ112" i="11"/>
  <c r="BC112" i="11"/>
  <c r="BK112" i="11"/>
  <c r="BS112" i="11"/>
  <c r="BE112" i="11"/>
  <c r="BM112" i="11"/>
  <c r="BU112" i="11"/>
  <c r="BI112" i="11"/>
  <c r="BW112" i="11"/>
  <c r="BL112" i="11"/>
  <c r="BX112" i="11"/>
  <c r="BN112" i="11"/>
  <c r="BY112" i="11"/>
  <c r="BO112" i="11"/>
  <c r="BD112" i="11"/>
  <c r="BP112" i="11"/>
  <c r="BF112" i="11"/>
  <c r="BQ112" i="11"/>
  <c r="BG112" i="11"/>
  <c r="BT112" i="11"/>
  <c r="BH112" i="11"/>
  <c r="BV112" i="11"/>
  <c r="BH158" i="11"/>
  <c r="BP158" i="11"/>
  <c r="BX158" i="11"/>
  <c r="BI158" i="11"/>
  <c r="BQ158" i="11"/>
  <c r="BY158" i="11"/>
  <c r="BJ158" i="11"/>
  <c r="BR158" i="11"/>
  <c r="BZ158" i="11"/>
  <c r="BC158" i="11"/>
  <c r="BK158" i="11"/>
  <c r="BS158" i="11"/>
  <c r="BD158" i="11"/>
  <c r="BL158" i="11"/>
  <c r="BT158" i="11"/>
  <c r="BE158" i="11"/>
  <c r="BM158" i="11"/>
  <c r="BU158" i="11"/>
  <c r="BF158" i="11"/>
  <c r="BN158" i="11"/>
  <c r="BV158" i="11"/>
  <c r="BG158" i="11"/>
  <c r="BO158" i="11"/>
  <c r="BW158" i="11"/>
  <c r="BP121" i="11"/>
  <c r="BI237" i="11"/>
  <c r="BQ237" i="11"/>
  <c r="BY237" i="11"/>
  <c r="BC237" i="11"/>
  <c r="BK237" i="11"/>
  <c r="BS237" i="11"/>
  <c r="BE237" i="11"/>
  <c r="BO237" i="11"/>
  <c r="BZ237" i="11"/>
  <c r="BF237" i="11"/>
  <c r="BP237" i="11"/>
  <c r="BG237" i="11"/>
  <c r="BR237" i="11"/>
  <c r="BH237" i="11"/>
  <c r="BT237" i="11"/>
  <c r="BJ237" i="11"/>
  <c r="BU237" i="11"/>
  <c r="BM237" i="11"/>
  <c r="BW237" i="11"/>
  <c r="BD237" i="11"/>
  <c r="BL237" i="11"/>
  <c r="BV237" i="11"/>
  <c r="BN237" i="11"/>
  <c r="BX237" i="11"/>
  <c r="L10" i="17"/>
  <c r="M10" i="17" s="1"/>
  <c r="L21" i="17"/>
  <c r="M21" i="17" s="1"/>
  <c r="L16" i="17"/>
  <c r="M16" i="17" s="1"/>
  <c r="L8" i="17"/>
  <c r="M8" i="17" s="1"/>
  <c r="L9" i="17"/>
  <c r="M9" i="17" s="1"/>
  <c r="L11" i="14"/>
  <c r="M11" i="14" s="1"/>
  <c r="L6" i="14"/>
  <c r="M6" i="14" s="1"/>
  <c r="L20" i="14"/>
  <c r="M20" i="14" s="1"/>
  <c r="L10" i="14"/>
  <c r="M10" i="14" s="1"/>
  <c r="L15" i="14"/>
  <c r="M15" i="14" s="1"/>
  <c r="L7" i="14"/>
  <c r="M7" i="14" s="1"/>
  <c r="L18" i="14"/>
  <c r="M18" i="14" s="1"/>
  <c r="L17" i="14"/>
  <c r="M17" i="14" s="1"/>
  <c r="L21" i="14"/>
  <c r="M21" i="14" s="1"/>
  <c r="L12" i="14"/>
  <c r="M12" i="14" s="1"/>
  <c r="L9" i="14"/>
  <c r="M9" i="14" s="1"/>
  <c r="L14" i="14"/>
  <c r="M14" i="14" s="1"/>
  <c r="L19" i="14"/>
  <c r="M19" i="14" s="1"/>
  <c r="L13" i="14"/>
  <c r="M13" i="14" s="1"/>
  <c r="L16" i="14"/>
  <c r="M16" i="14" s="1"/>
  <c r="L8" i="14"/>
  <c r="M8" i="14" s="1"/>
  <c r="B22" i="14"/>
  <c r="L18" i="13"/>
  <c r="M18" i="13" s="1"/>
  <c r="L15" i="13"/>
  <c r="M15" i="13" s="1"/>
  <c r="L20" i="13"/>
  <c r="M20" i="13" s="1"/>
  <c r="L14" i="13"/>
  <c r="M14" i="13" s="1"/>
  <c r="L13" i="13"/>
  <c r="M13" i="13" s="1"/>
  <c r="L8" i="13"/>
  <c r="M8" i="13" s="1"/>
  <c r="L19" i="13"/>
  <c r="M19" i="13" s="1"/>
  <c r="L17" i="13"/>
  <c r="M17" i="13" s="1"/>
  <c r="L11" i="13"/>
  <c r="M11" i="13" s="1"/>
  <c r="L21" i="13"/>
  <c r="M21" i="13" s="1"/>
  <c r="L9" i="13"/>
  <c r="M9" i="13" s="1"/>
  <c r="L6" i="13"/>
  <c r="M6" i="13" s="1"/>
  <c r="L12" i="13"/>
  <c r="M12" i="13" s="1"/>
  <c r="L7" i="13"/>
  <c r="M7" i="13" s="1"/>
  <c r="L16" i="13"/>
  <c r="M16" i="13" s="1"/>
  <c r="L10" i="13"/>
  <c r="M10" i="13" s="1"/>
  <c r="H53" i="13"/>
  <c r="C11" i="2"/>
  <c r="D11" i="2" s="1"/>
  <c r="D62" i="13"/>
  <c r="E62" i="13" s="1"/>
  <c r="E15" i="2"/>
  <c r="F63" i="17" l="1"/>
  <c r="D63" i="17"/>
  <c r="G63" i="17" s="1"/>
  <c r="P11" i="2"/>
  <c r="H63" i="17"/>
  <c r="J63" i="17" s="1"/>
  <c r="E11" i="2"/>
  <c r="H60" i="17"/>
  <c r="J60" i="17" s="1"/>
  <c r="H58" i="17"/>
  <c r="J58" i="17" s="1"/>
  <c r="F58" i="13"/>
  <c r="B50" i="13" s="1"/>
  <c r="F3" i="13" s="1"/>
  <c r="H58" i="13"/>
  <c r="F62" i="13"/>
  <c r="H62" i="13"/>
  <c r="D63" i="13"/>
  <c r="G63" i="13" s="1"/>
  <c r="F63" i="13"/>
  <c r="F58" i="17"/>
  <c r="B50" i="17" s="1"/>
  <c r="F3" i="17" s="1"/>
  <c r="F60" i="17"/>
  <c r="BZ121" i="11"/>
  <c r="BC121" i="11"/>
  <c r="BQ121" i="11"/>
  <c r="BT121" i="11"/>
  <c r="BR121" i="11"/>
  <c r="BY121" i="11"/>
  <c r="BG121" i="11"/>
  <c r="BM121" i="11"/>
  <c r="BW121" i="11"/>
  <c r="BL121" i="11"/>
  <c r="BE121" i="11"/>
  <c r="BT152" i="11"/>
  <c r="BU121" i="11"/>
  <c r="BH121" i="11"/>
  <c r="BN121" i="11"/>
  <c r="BL152" i="11"/>
  <c r="BK121" i="11"/>
  <c r="BX121" i="11"/>
  <c r="BJ121" i="11"/>
  <c r="BD121" i="11"/>
  <c r="BS121" i="11"/>
  <c r="BO121" i="11"/>
  <c r="BO152" i="11"/>
  <c r="BV121" i="11"/>
  <c r="BI121" i="11"/>
  <c r="BG152" i="11"/>
  <c r="BZ139" i="11"/>
  <c r="BM152" i="11"/>
  <c r="BZ152" i="11"/>
  <c r="BW152" i="11"/>
  <c r="BE152" i="11"/>
  <c r="BY152" i="11"/>
  <c r="BV152" i="11"/>
  <c r="BD152" i="11"/>
  <c r="BN152" i="11"/>
  <c r="BS152" i="11"/>
  <c r="BF152" i="11"/>
  <c r="BK152" i="11"/>
  <c r="BN139" i="11"/>
  <c r="BU152" i="11"/>
  <c r="BC152" i="11"/>
  <c r="BO139" i="11"/>
  <c r="BK139" i="11"/>
  <c r="BV139" i="11"/>
  <c r="BC139" i="11"/>
  <c r="BM139" i="11"/>
  <c r="BF139" i="11"/>
  <c r="BR139" i="11"/>
  <c r="BG139" i="11"/>
  <c r="BT139" i="11"/>
  <c r="BY139" i="11"/>
  <c r="BE139" i="11"/>
  <c r="BL139" i="11"/>
  <c r="BQ139" i="11"/>
  <c r="BW139" i="11"/>
  <c r="BD139" i="11"/>
  <c r="BI139" i="11"/>
  <c r="BU139" i="11"/>
  <c r="BS139" i="11"/>
  <c r="BH139" i="11"/>
  <c r="BJ139" i="11"/>
  <c r="BX139" i="11"/>
  <c r="BR152" i="11"/>
  <c r="BJ152" i="11"/>
  <c r="BH152" i="11"/>
  <c r="BQ152" i="11"/>
  <c r="BI152" i="11"/>
  <c r="BC44" i="11"/>
  <c r="BK44" i="11"/>
  <c r="BS44" i="11"/>
  <c r="BD44" i="11"/>
  <c r="BL44" i="11"/>
  <c r="BT44" i="11"/>
  <c r="BE44" i="11"/>
  <c r="BM44" i="11"/>
  <c r="BU44" i="11"/>
  <c r="BF44" i="11"/>
  <c r="BN44" i="11"/>
  <c r="BV44" i="11"/>
  <c r="BG44" i="11"/>
  <c r="BO44" i="11"/>
  <c r="BW44" i="11"/>
  <c r="BI44" i="11"/>
  <c r="BQ44" i="11"/>
  <c r="BY44" i="11"/>
  <c r="BJ44" i="11"/>
  <c r="BP44" i="11"/>
  <c r="BR44" i="11"/>
  <c r="BX44" i="11"/>
  <c r="BZ44" i="11"/>
  <c r="BH44" i="11"/>
  <c r="BE61" i="11"/>
  <c r="BM61" i="11"/>
  <c r="BU61" i="11"/>
  <c r="BF61" i="11"/>
  <c r="BN61" i="11"/>
  <c r="BV61" i="11"/>
  <c r="BG61" i="11"/>
  <c r="BO61" i="11"/>
  <c r="BW61" i="11"/>
  <c r="BH61" i="11"/>
  <c r="BP61" i="11"/>
  <c r="BX61" i="11"/>
  <c r="BI61" i="11"/>
  <c r="BQ61" i="11"/>
  <c r="BY61" i="11"/>
  <c r="BC61" i="11"/>
  <c r="BK61" i="11"/>
  <c r="BS61" i="11"/>
  <c r="BL61" i="11"/>
  <c r="BR61" i="11"/>
  <c r="BT61" i="11"/>
  <c r="BZ61" i="11"/>
  <c r="BD61" i="11"/>
  <c r="BJ61" i="11"/>
  <c r="BH194" i="11"/>
  <c r="BP194" i="11"/>
  <c r="BX194" i="11"/>
  <c r="BI194" i="11"/>
  <c r="BQ194" i="11"/>
  <c r="BY194" i="11"/>
  <c r="BJ194" i="11"/>
  <c r="BR194" i="11"/>
  <c r="BZ194" i="11"/>
  <c r="BC194" i="11"/>
  <c r="BK194" i="11"/>
  <c r="BS194" i="11"/>
  <c r="BD194" i="11"/>
  <c r="BL194" i="11"/>
  <c r="BT194" i="11"/>
  <c r="BV194" i="11"/>
  <c r="BE194" i="11"/>
  <c r="BW194" i="11"/>
  <c r="BF194" i="11"/>
  <c r="BG194" i="11"/>
  <c r="BM194" i="11"/>
  <c r="BN194" i="11"/>
  <c r="BU194" i="11"/>
  <c r="BO194" i="11"/>
  <c r="BH126" i="11"/>
  <c r="BP126" i="11"/>
  <c r="BX126" i="11"/>
  <c r="BI126" i="11"/>
  <c r="BQ126" i="11"/>
  <c r="BY126" i="11"/>
  <c r="BJ126" i="11"/>
  <c r="BR126" i="11"/>
  <c r="BZ126" i="11"/>
  <c r="BC126" i="11"/>
  <c r="BK126" i="11"/>
  <c r="BS126" i="11"/>
  <c r="BD126" i="11"/>
  <c r="BL126" i="11"/>
  <c r="BT126" i="11"/>
  <c r="BE126" i="11"/>
  <c r="BM126" i="11"/>
  <c r="BU126" i="11"/>
  <c r="BF126" i="11"/>
  <c r="BN126" i="11"/>
  <c r="BV126" i="11"/>
  <c r="BG126" i="11"/>
  <c r="BO126" i="11"/>
  <c r="BW126" i="11"/>
  <c r="BI215" i="11"/>
  <c r="BQ215" i="11"/>
  <c r="BY215" i="11"/>
  <c r="BJ215" i="11"/>
  <c r="BC215" i="11"/>
  <c r="BK215" i="11"/>
  <c r="BS215" i="11"/>
  <c r="BE215" i="11"/>
  <c r="BM215" i="11"/>
  <c r="BU215" i="11"/>
  <c r="BF215" i="11"/>
  <c r="BN215" i="11"/>
  <c r="BV215" i="11"/>
  <c r="BO215" i="11"/>
  <c r="BP215" i="11"/>
  <c r="BR215" i="11"/>
  <c r="BT215" i="11"/>
  <c r="BD215" i="11"/>
  <c r="BW215" i="11"/>
  <c r="BH215" i="11"/>
  <c r="BZ215" i="11"/>
  <c r="BG215" i="11"/>
  <c r="BL215" i="11"/>
  <c r="BX215" i="11"/>
  <c r="BE72" i="11"/>
  <c r="BM72" i="11"/>
  <c r="BU72" i="11"/>
  <c r="BF72" i="11"/>
  <c r="BN72" i="11"/>
  <c r="BV72" i="11"/>
  <c r="BK72" i="11"/>
  <c r="BW72" i="11"/>
  <c r="BL72" i="11"/>
  <c r="BX72" i="11"/>
  <c r="BC72" i="11"/>
  <c r="BO72" i="11"/>
  <c r="BY72" i="11"/>
  <c r="BD72" i="11"/>
  <c r="BP72" i="11"/>
  <c r="BZ72" i="11"/>
  <c r="BG72" i="11"/>
  <c r="BQ72" i="11"/>
  <c r="BH72" i="11"/>
  <c r="BI72" i="11"/>
  <c r="BS72" i="11"/>
  <c r="BJ72" i="11"/>
  <c r="BR72" i="11"/>
  <c r="BT72" i="11"/>
  <c r="BH149" i="11"/>
  <c r="BP149" i="11"/>
  <c r="BX149" i="11"/>
  <c r="BI149" i="11"/>
  <c r="BQ149" i="11"/>
  <c r="BY149" i="11"/>
  <c r="BJ149" i="11"/>
  <c r="BR149" i="11"/>
  <c r="BZ149" i="11"/>
  <c r="BC149" i="11"/>
  <c r="BK149" i="11"/>
  <c r="BD149" i="11"/>
  <c r="BL149" i="11"/>
  <c r="BT149" i="11"/>
  <c r="BF149" i="11"/>
  <c r="BV149" i="11"/>
  <c r="BE149" i="11"/>
  <c r="BW149" i="11"/>
  <c r="BG149" i="11"/>
  <c r="BM149" i="11"/>
  <c r="BN149" i="11"/>
  <c r="BO149" i="11"/>
  <c r="BS149" i="11"/>
  <c r="BU149" i="11"/>
  <c r="BI236" i="11"/>
  <c r="BQ236" i="11"/>
  <c r="BY236" i="11"/>
  <c r="BC236" i="11"/>
  <c r="BK236" i="11"/>
  <c r="BS236" i="11"/>
  <c r="BG236" i="11"/>
  <c r="BR236" i="11"/>
  <c r="BH236" i="11"/>
  <c r="BT236" i="11"/>
  <c r="BJ236" i="11"/>
  <c r="BU236" i="11"/>
  <c r="BL236" i="11"/>
  <c r="BV236" i="11"/>
  <c r="BM236" i="11"/>
  <c r="BW236" i="11"/>
  <c r="BE236" i="11"/>
  <c r="BO236" i="11"/>
  <c r="BZ236" i="11"/>
  <c r="BN236" i="11"/>
  <c r="BP236" i="11"/>
  <c r="BX236" i="11"/>
  <c r="BD236" i="11"/>
  <c r="BF236" i="11"/>
  <c r="BI200" i="11"/>
  <c r="BQ200" i="11"/>
  <c r="BY200" i="11"/>
  <c r="BJ200" i="11"/>
  <c r="BR200" i="11"/>
  <c r="BZ200" i="11"/>
  <c r="BC200" i="11"/>
  <c r="BK200" i="11"/>
  <c r="BS200" i="11"/>
  <c r="BD200" i="11"/>
  <c r="BL200" i="11"/>
  <c r="BT200" i="11"/>
  <c r="BE200" i="11"/>
  <c r="BM200" i="11"/>
  <c r="BU200" i="11"/>
  <c r="BF200" i="11"/>
  <c r="BN200" i="11"/>
  <c r="BV200" i="11"/>
  <c r="BH200" i="11"/>
  <c r="BP200" i="11"/>
  <c r="BX200" i="11"/>
  <c r="BO200" i="11"/>
  <c r="BW200" i="11"/>
  <c r="BG200" i="11"/>
  <c r="BH140" i="11"/>
  <c r="BP140" i="11"/>
  <c r="BX140" i="11"/>
  <c r="BI140" i="11"/>
  <c r="BQ140" i="11"/>
  <c r="BY140" i="11"/>
  <c r="BJ140" i="11"/>
  <c r="BR140" i="11"/>
  <c r="BZ140" i="11"/>
  <c r="BC140" i="11"/>
  <c r="BK140" i="11"/>
  <c r="BS140" i="11"/>
  <c r="BD140" i="11"/>
  <c r="BL140" i="11"/>
  <c r="BT140" i="11"/>
  <c r="BF140" i="11"/>
  <c r="BN140" i="11"/>
  <c r="BV140" i="11"/>
  <c r="BW140" i="11"/>
  <c r="BE140" i="11"/>
  <c r="BG140" i="11"/>
  <c r="BM140" i="11"/>
  <c r="BO140" i="11"/>
  <c r="BU140" i="11"/>
  <c r="BJ111" i="11"/>
  <c r="BR111" i="11"/>
  <c r="BZ111" i="11"/>
  <c r="BC111" i="11"/>
  <c r="BK111" i="11"/>
  <c r="BS111" i="11"/>
  <c r="BD111" i="11"/>
  <c r="BE111" i="11"/>
  <c r="BM111" i="11"/>
  <c r="BU111" i="11"/>
  <c r="BH111" i="11"/>
  <c r="BV111" i="11"/>
  <c r="BI111" i="11"/>
  <c r="BW111" i="11"/>
  <c r="BL111" i="11"/>
  <c r="BX111" i="11"/>
  <c r="BN111" i="11"/>
  <c r="BY111" i="11"/>
  <c r="BO111" i="11"/>
  <c r="BP111" i="11"/>
  <c r="BF111" i="11"/>
  <c r="BQ111" i="11"/>
  <c r="BG111" i="11"/>
  <c r="BT111" i="11"/>
  <c r="BH138" i="11"/>
  <c r="BP138" i="11"/>
  <c r="BX138" i="11"/>
  <c r="BI138" i="11"/>
  <c r="BQ138" i="11"/>
  <c r="BY138" i="11"/>
  <c r="BJ138" i="11"/>
  <c r="BR138" i="11"/>
  <c r="BZ138" i="11"/>
  <c r="BC138" i="11"/>
  <c r="BK138" i="11"/>
  <c r="BS138" i="11"/>
  <c r="BD138" i="11"/>
  <c r="BL138" i="11"/>
  <c r="BT138" i="11"/>
  <c r="BF138" i="11"/>
  <c r="BN138" i="11"/>
  <c r="BV138" i="11"/>
  <c r="BG138" i="11"/>
  <c r="BM138" i="11"/>
  <c r="BO138" i="11"/>
  <c r="BU138" i="11"/>
  <c r="BW138" i="11"/>
  <c r="BE138" i="11"/>
  <c r="BH174" i="11"/>
  <c r="BP174" i="11"/>
  <c r="BX174" i="11"/>
  <c r="BI174" i="11"/>
  <c r="BQ174" i="11"/>
  <c r="BY174" i="11"/>
  <c r="BJ174" i="11"/>
  <c r="BR174" i="11"/>
  <c r="BZ174" i="11"/>
  <c r="BC174" i="11"/>
  <c r="BK174" i="11"/>
  <c r="BS174" i="11"/>
  <c r="BD174" i="11"/>
  <c r="BL174" i="11"/>
  <c r="BT174" i="11"/>
  <c r="BF174" i="11"/>
  <c r="BN174" i="11"/>
  <c r="BV174" i="11"/>
  <c r="BM174" i="11"/>
  <c r="BO174" i="11"/>
  <c r="BU174" i="11"/>
  <c r="BW174" i="11"/>
  <c r="BG174" i="11"/>
  <c r="BE174" i="11"/>
  <c r="BI226" i="11"/>
  <c r="BQ226" i="11"/>
  <c r="BY226" i="11"/>
  <c r="BC226" i="11"/>
  <c r="BK226" i="11"/>
  <c r="BS226" i="11"/>
  <c r="BM226" i="11"/>
  <c r="BW226" i="11"/>
  <c r="BD226" i="11"/>
  <c r="BN226" i="11"/>
  <c r="BX226" i="11"/>
  <c r="BE226" i="11"/>
  <c r="BO226" i="11"/>
  <c r="BZ226" i="11"/>
  <c r="BF226" i="11"/>
  <c r="BP226" i="11"/>
  <c r="BG226" i="11"/>
  <c r="BR226" i="11"/>
  <c r="BJ226" i="11"/>
  <c r="BU226" i="11"/>
  <c r="BH226" i="11"/>
  <c r="BL226" i="11"/>
  <c r="BT226" i="11"/>
  <c r="BV226" i="11"/>
  <c r="BJ110" i="11"/>
  <c r="BR110" i="11"/>
  <c r="BZ110" i="11"/>
  <c r="BC110" i="11"/>
  <c r="BK110" i="11"/>
  <c r="BS110" i="11"/>
  <c r="BD110" i="11"/>
  <c r="BL110" i="11"/>
  <c r="BT110" i="11"/>
  <c r="BE110" i="11"/>
  <c r="BM110" i="11"/>
  <c r="BU110" i="11"/>
  <c r="BP110" i="11"/>
  <c r="BQ110" i="11"/>
  <c r="BF110" i="11"/>
  <c r="BV110" i="11"/>
  <c r="BG110" i="11"/>
  <c r="BW110" i="11"/>
  <c r="BH110" i="11"/>
  <c r="BX110" i="11"/>
  <c r="BI110" i="11"/>
  <c r="BY110" i="11"/>
  <c r="BN110" i="11"/>
  <c r="BO110" i="11"/>
  <c r="BH135" i="11"/>
  <c r="BP135" i="11"/>
  <c r="BX135" i="11"/>
  <c r="BI135" i="11"/>
  <c r="BQ135" i="11"/>
  <c r="BY135" i="11"/>
  <c r="BJ135" i="11"/>
  <c r="BR135" i="11"/>
  <c r="BZ135" i="11"/>
  <c r="BC135" i="11"/>
  <c r="BK135" i="11"/>
  <c r="BS135" i="11"/>
  <c r="BD135" i="11"/>
  <c r="BL135" i="11"/>
  <c r="BT135" i="11"/>
  <c r="BF135" i="11"/>
  <c r="BN135" i="11"/>
  <c r="BV135" i="11"/>
  <c r="BG135" i="11"/>
  <c r="BM135" i="11"/>
  <c r="BO135" i="11"/>
  <c r="BU135" i="11"/>
  <c r="BW135" i="11"/>
  <c r="BE135" i="11"/>
  <c r="BC248" i="11"/>
  <c r="BK248" i="11"/>
  <c r="BS248" i="11"/>
  <c r="BD248" i="11"/>
  <c r="BL248" i="11"/>
  <c r="BT248" i="11"/>
  <c r="BE248" i="11"/>
  <c r="BM248" i="11"/>
  <c r="BU248" i="11"/>
  <c r="BF248" i="11"/>
  <c r="BN248" i="11"/>
  <c r="BV248" i="11"/>
  <c r="BG248" i="11"/>
  <c r="BO248" i="11"/>
  <c r="BW248" i="11"/>
  <c r="BI248" i="11"/>
  <c r="BQ248" i="11"/>
  <c r="BY248" i="11"/>
  <c r="BH248" i="11"/>
  <c r="BJ248" i="11"/>
  <c r="BP248" i="11"/>
  <c r="BX248" i="11"/>
  <c r="BR248" i="11"/>
  <c r="BZ248" i="11"/>
  <c r="BC51" i="11"/>
  <c r="BK51" i="11"/>
  <c r="BS51" i="11"/>
  <c r="BF51" i="11"/>
  <c r="BN51" i="11"/>
  <c r="BV51" i="11"/>
  <c r="BL51" i="11"/>
  <c r="BW51" i="11"/>
  <c r="BM51" i="11"/>
  <c r="BX51" i="11"/>
  <c r="BD51" i="11"/>
  <c r="BO51" i="11"/>
  <c r="BY51" i="11"/>
  <c r="BE51" i="11"/>
  <c r="BP51" i="11"/>
  <c r="BZ51" i="11"/>
  <c r="BG51" i="11"/>
  <c r="BQ51" i="11"/>
  <c r="BH51" i="11"/>
  <c r="BR51" i="11"/>
  <c r="BI51" i="11"/>
  <c r="BT51" i="11"/>
  <c r="BJ51" i="11"/>
  <c r="BU51" i="11"/>
  <c r="BC246" i="11"/>
  <c r="BK246" i="11"/>
  <c r="BS246" i="11"/>
  <c r="BD246" i="11"/>
  <c r="BL246" i="11"/>
  <c r="BT246" i="11"/>
  <c r="BE246" i="11"/>
  <c r="BM246" i="11"/>
  <c r="BU246" i="11"/>
  <c r="BF246" i="11"/>
  <c r="BN246" i="11"/>
  <c r="BV246" i="11"/>
  <c r="BG246" i="11"/>
  <c r="BO246" i="11"/>
  <c r="BW246" i="11"/>
  <c r="BI246" i="11"/>
  <c r="BQ246" i="11"/>
  <c r="BY246" i="11"/>
  <c r="BH246" i="11"/>
  <c r="BJ246" i="11"/>
  <c r="BP246" i="11"/>
  <c r="BX246" i="11"/>
  <c r="BR246" i="11"/>
  <c r="BZ246" i="11"/>
  <c r="BC249" i="11"/>
  <c r="BK249" i="11"/>
  <c r="BS249" i="11"/>
  <c r="BD249" i="11"/>
  <c r="BL249" i="11"/>
  <c r="BT249" i="11"/>
  <c r="BE249" i="11"/>
  <c r="BM249" i="11"/>
  <c r="BU249" i="11"/>
  <c r="BF249" i="11"/>
  <c r="BN249" i="11"/>
  <c r="BV249" i="11"/>
  <c r="BG249" i="11"/>
  <c r="BO249" i="11"/>
  <c r="BW249" i="11"/>
  <c r="BI249" i="11"/>
  <c r="BQ249" i="11"/>
  <c r="BY249" i="11"/>
  <c r="BP249" i="11"/>
  <c r="BR249" i="11"/>
  <c r="BX249" i="11"/>
  <c r="BZ249" i="11"/>
  <c r="BH249" i="11"/>
  <c r="BJ249" i="11"/>
  <c r="BH130" i="11"/>
  <c r="BP130" i="11"/>
  <c r="BX130" i="11"/>
  <c r="BI130" i="11"/>
  <c r="BQ130" i="11"/>
  <c r="BY130" i="11"/>
  <c r="BJ130" i="11"/>
  <c r="BR130" i="11"/>
  <c r="BZ130" i="11"/>
  <c r="BC130" i="11"/>
  <c r="BK130" i="11"/>
  <c r="BS130" i="11"/>
  <c r="BD130" i="11"/>
  <c r="BL130" i="11"/>
  <c r="BT130" i="11"/>
  <c r="BE130" i="11"/>
  <c r="BM130" i="11"/>
  <c r="BU130" i="11"/>
  <c r="BF130" i="11"/>
  <c r="BN130" i="11"/>
  <c r="BV130" i="11"/>
  <c r="BG130" i="11"/>
  <c r="BO130" i="11"/>
  <c r="BW130" i="11"/>
  <c r="BH163" i="11"/>
  <c r="BP163" i="11"/>
  <c r="BX163" i="11"/>
  <c r="BI163" i="11"/>
  <c r="BQ163" i="11"/>
  <c r="BY163" i="11"/>
  <c r="BJ163" i="11"/>
  <c r="BR163" i="11"/>
  <c r="BZ163" i="11"/>
  <c r="BC163" i="11"/>
  <c r="BK163" i="11"/>
  <c r="BS163" i="11"/>
  <c r="BD163" i="11"/>
  <c r="BL163" i="11"/>
  <c r="BT163" i="11"/>
  <c r="BE163" i="11"/>
  <c r="BM163" i="11"/>
  <c r="BU163" i="11"/>
  <c r="BF163" i="11"/>
  <c r="BN163" i="11"/>
  <c r="BV163" i="11"/>
  <c r="BG163" i="11"/>
  <c r="BO163" i="11"/>
  <c r="BW163" i="11"/>
  <c r="BJ114" i="11"/>
  <c r="BR114" i="11"/>
  <c r="BZ114" i="11"/>
  <c r="BC114" i="11"/>
  <c r="BK114" i="11"/>
  <c r="BS114" i="11"/>
  <c r="BE114" i="11"/>
  <c r="BM114" i="11"/>
  <c r="BU114" i="11"/>
  <c r="BN114" i="11"/>
  <c r="BY114" i="11"/>
  <c r="BO114" i="11"/>
  <c r="BD114" i="11"/>
  <c r="BP114" i="11"/>
  <c r="BF114" i="11"/>
  <c r="BQ114" i="11"/>
  <c r="BG114" i="11"/>
  <c r="BT114" i="11"/>
  <c r="BH114" i="11"/>
  <c r="BV114" i="11"/>
  <c r="BI114" i="11"/>
  <c r="BW114" i="11"/>
  <c r="BL114" i="11"/>
  <c r="BX114" i="11"/>
  <c r="BH179" i="11"/>
  <c r="BP179" i="11"/>
  <c r="BX179" i="11"/>
  <c r="BI179" i="11"/>
  <c r="BQ179" i="11"/>
  <c r="BY179" i="11"/>
  <c r="BJ179" i="11"/>
  <c r="BR179" i="11"/>
  <c r="BZ179" i="11"/>
  <c r="BC179" i="11"/>
  <c r="BK179" i="11"/>
  <c r="BS179" i="11"/>
  <c r="BD179" i="11"/>
  <c r="BL179" i="11"/>
  <c r="BT179" i="11"/>
  <c r="BF179" i="11"/>
  <c r="BN179" i="11"/>
  <c r="BV179" i="11"/>
  <c r="BU179" i="11"/>
  <c r="BW179" i="11"/>
  <c r="BE179" i="11"/>
  <c r="BG179" i="11"/>
  <c r="BO179" i="11"/>
  <c r="BM179" i="11"/>
  <c r="BI216" i="11"/>
  <c r="BQ216" i="11"/>
  <c r="BY216" i="11"/>
  <c r="BC216" i="11"/>
  <c r="BK216" i="11"/>
  <c r="BS216" i="11"/>
  <c r="BE216" i="11"/>
  <c r="BM216" i="11"/>
  <c r="BU216" i="11"/>
  <c r="BF216" i="11"/>
  <c r="BN216" i="11"/>
  <c r="BV216" i="11"/>
  <c r="BG216" i="11"/>
  <c r="BW216" i="11"/>
  <c r="BH216" i="11"/>
  <c r="BX216" i="11"/>
  <c r="BJ216" i="11"/>
  <c r="BZ216" i="11"/>
  <c r="BL216" i="11"/>
  <c r="BO216" i="11"/>
  <c r="BR216" i="11"/>
  <c r="BP216" i="11"/>
  <c r="BD216" i="11"/>
  <c r="BT216" i="11"/>
  <c r="BH124" i="11"/>
  <c r="BP124" i="11"/>
  <c r="BX124" i="11"/>
  <c r="BI124" i="11"/>
  <c r="BQ124" i="11"/>
  <c r="BY124" i="11"/>
  <c r="BJ124" i="11"/>
  <c r="BR124" i="11"/>
  <c r="BZ124" i="11"/>
  <c r="BC124" i="11"/>
  <c r="BK124" i="11"/>
  <c r="BS124" i="11"/>
  <c r="BD124" i="11"/>
  <c r="BL124" i="11"/>
  <c r="BT124" i="11"/>
  <c r="BE124" i="11"/>
  <c r="BM124" i="11"/>
  <c r="BU124" i="11"/>
  <c r="BF124" i="11"/>
  <c r="BN124" i="11"/>
  <c r="BV124" i="11"/>
  <c r="BG124" i="11"/>
  <c r="BO124" i="11"/>
  <c r="BW124" i="11"/>
  <c r="BI239" i="11"/>
  <c r="BQ239" i="11"/>
  <c r="BY239" i="11"/>
  <c r="BC239" i="11"/>
  <c r="BK239" i="11"/>
  <c r="BS239" i="11"/>
  <c r="BJ239" i="11"/>
  <c r="BU239" i="11"/>
  <c r="BL239" i="11"/>
  <c r="BV239" i="11"/>
  <c r="BM239" i="11"/>
  <c r="BW239" i="11"/>
  <c r="BD239" i="11"/>
  <c r="BN239" i="11"/>
  <c r="BX239" i="11"/>
  <c r="BE239" i="11"/>
  <c r="BO239" i="11"/>
  <c r="BZ239" i="11"/>
  <c r="BG239" i="11"/>
  <c r="BR239" i="11"/>
  <c r="BF239" i="11"/>
  <c r="BP239" i="11"/>
  <c r="BH239" i="11"/>
  <c r="BT239" i="11"/>
  <c r="BH173" i="11"/>
  <c r="BP173" i="11"/>
  <c r="BX173" i="11"/>
  <c r="BI173" i="11"/>
  <c r="BQ173" i="11"/>
  <c r="BY173" i="11"/>
  <c r="BJ173" i="11"/>
  <c r="BR173" i="11"/>
  <c r="BZ173" i="11"/>
  <c r="BC173" i="11"/>
  <c r="BK173" i="11"/>
  <c r="BS173" i="11"/>
  <c r="BD173" i="11"/>
  <c r="BL173" i="11"/>
  <c r="BT173" i="11"/>
  <c r="BE173" i="11"/>
  <c r="BF173" i="11"/>
  <c r="BN173" i="11"/>
  <c r="BV173" i="11"/>
  <c r="BG173" i="11"/>
  <c r="BM173" i="11"/>
  <c r="BO173" i="11"/>
  <c r="BU173" i="11"/>
  <c r="BW173" i="11"/>
  <c r="BH142" i="11"/>
  <c r="BP142" i="11"/>
  <c r="BX142" i="11"/>
  <c r="BI142" i="11"/>
  <c r="BQ142" i="11"/>
  <c r="BY142" i="11"/>
  <c r="BJ142" i="11"/>
  <c r="BR142" i="11"/>
  <c r="BZ142" i="11"/>
  <c r="BC142" i="11"/>
  <c r="BK142" i="11"/>
  <c r="BS142" i="11"/>
  <c r="BD142" i="11"/>
  <c r="BL142" i="11"/>
  <c r="BT142" i="11"/>
  <c r="BF142" i="11"/>
  <c r="BN142" i="11"/>
  <c r="BV142" i="11"/>
  <c r="BG142" i="11"/>
  <c r="BM142" i="11"/>
  <c r="BO142" i="11"/>
  <c r="BU142" i="11"/>
  <c r="BW142" i="11"/>
  <c r="BE142" i="11"/>
  <c r="BF82" i="11"/>
  <c r="BN82" i="11"/>
  <c r="BV82" i="11"/>
  <c r="BG82" i="11"/>
  <c r="BO82" i="11"/>
  <c r="BW82" i="11"/>
  <c r="BH82" i="11"/>
  <c r="BP82" i="11"/>
  <c r="BX82" i="11"/>
  <c r="BI82" i="11"/>
  <c r="BQ82" i="11"/>
  <c r="BY82" i="11"/>
  <c r="BJ82" i="11"/>
  <c r="BR82" i="11"/>
  <c r="BZ82" i="11"/>
  <c r="BD82" i="11"/>
  <c r="BL82" i="11"/>
  <c r="BU82" i="11"/>
  <c r="BC82" i="11"/>
  <c r="BE82" i="11"/>
  <c r="BK82" i="11"/>
  <c r="BM82" i="11"/>
  <c r="BS82" i="11"/>
  <c r="BT82" i="11"/>
  <c r="BI22" i="11"/>
  <c r="BQ22" i="11"/>
  <c r="BY22" i="11"/>
  <c r="BJ22" i="11"/>
  <c r="BR22" i="11"/>
  <c r="BZ22" i="11"/>
  <c r="BG22" i="11"/>
  <c r="BS22" i="11"/>
  <c r="BH22" i="11"/>
  <c r="BT22" i="11"/>
  <c r="BK22" i="11"/>
  <c r="BU22" i="11"/>
  <c r="BL22" i="11"/>
  <c r="BV22" i="11"/>
  <c r="BE22" i="11"/>
  <c r="BO22" i="11"/>
  <c r="BX22" i="11"/>
  <c r="BC22" i="11"/>
  <c r="BD22" i="11"/>
  <c r="BF22" i="11"/>
  <c r="BM22" i="11"/>
  <c r="BN22" i="11"/>
  <c r="BP22" i="11"/>
  <c r="BW22" i="11"/>
  <c r="BE77" i="11"/>
  <c r="BM77" i="11"/>
  <c r="BD77" i="11"/>
  <c r="BN77" i="11"/>
  <c r="BV77" i="11"/>
  <c r="BF77" i="11"/>
  <c r="BO77" i="11"/>
  <c r="BW77" i="11"/>
  <c r="BG77" i="11"/>
  <c r="BP77" i="11"/>
  <c r="BX77" i="11"/>
  <c r="BH77" i="11"/>
  <c r="BQ77" i="11"/>
  <c r="BY77" i="11"/>
  <c r="BI77" i="11"/>
  <c r="BR77" i="11"/>
  <c r="BZ77" i="11"/>
  <c r="BK77" i="11"/>
  <c r="BT77" i="11"/>
  <c r="BC77" i="11"/>
  <c r="BJ77" i="11"/>
  <c r="BL77" i="11"/>
  <c r="BS77" i="11"/>
  <c r="BU77" i="11"/>
  <c r="BH7" i="11"/>
  <c r="BP7" i="11"/>
  <c r="BX7" i="11"/>
  <c r="BI7" i="11"/>
  <c r="BQ7" i="11"/>
  <c r="BY7" i="11"/>
  <c r="BJ7" i="11"/>
  <c r="BR7" i="11"/>
  <c r="BZ7" i="11"/>
  <c r="BM7" i="11"/>
  <c r="BC7" i="11"/>
  <c r="BN7" i="11"/>
  <c r="BD7" i="11"/>
  <c r="BO7" i="11"/>
  <c r="BE7" i="11"/>
  <c r="BS7" i="11"/>
  <c r="BF7" i="11"/>
  <c r="BT7" i="11"/>
  <c r="BK7" i="11"/>
  <c r="BV7" i="11"/>
  <c r="BL7" i="11"/>
  <c r="BW7" i="11"/>
  <c r="BG7" i="11"/>
  <c r="BU7" i="11"/>
  <c r="BI10" i="11"/>
  <c r="BQ10" i="11"/>
  <c r="BY10" i="11"/>
  <c r="BJ10" i="11"/>
  <c r="BR10" i="11"/>
  <c r="BZ10" i="11"/>
  <c r="BG10" i="11"/>
  <c r="BS10" i="11"/>
  <c r="BH10" i="11"/>
  <c r="BT10" i="11"/>
  <c r="BK10" i="11"/>
  <c r="BU10" i="11"/>
  <c r="BL10" i="11"/>
  <c r="BV10" i="11"/>
  <c r="BC10" i="11"/>
  <c r="BM10" i="11"/>
  <c r="BW10" i="11"/>
  <c r="BE10" i="11"/>
  <c r="BO10" i="11"/>
  <c r="BF10" i="11"/>
  <c r="BP10" i="11"/>
  <c r="BD10" i="11"/>
  <c r="BN10" i="11"/>
  <c r="BX10" i="11"/>
  <c r="BC43" i="11"/>
  <c r="BK43" i="11"/>
  <c r="BS43" i="11"/>
  <c r="BD43" i="11"/>
  <c r="BL43" i="11"/>
  <c r="BT43" i="11"/>
  <c r="BE43" i="11"/>
  <c r="BM43" i="11"/>
  <c r="BU43" i="11"/>
  <c r="BF43" i="11"/>
  <c r="BN43" i="11"/>
  <c r="BV43" i="11"/>
  <c r="BG43" i="11"/>
  <c r="BO43" i="11"/>
  <c r="BW43" i="11"/>
  <c r="BI43" i="11"/>
  <c r="BQ43" i="11"/>
  <c r="BY43" i="11"/>
  <c r="BH43" i="11"/>
  <c r="BJ43" i="11"/>
  <c r="BP43" i="11"/>
  <c r="BR43" i="11"/>
  <c r="BX43" i="11"/>
  <c r="BZ43" i="11"/>
  <c r="BI15" i="11"/>
  <c r="BQ15" i="11"/>
  <c r="BY15" i="11"/>
  <c r="BJ15" i="11"/>
  <c r="BR15" i="11"/>
  <c r="BZ15" i="11"/>
  <c r="BE15" i="11"/>
  <c r="BO15" i="11"/>
  <c r="BF15" i="11"/>
  <c r="BP15" i="11"/>
  <c r="BG15" i="11"/>
  <c r="BS15" i="11"/>
  <c r="BH15" i="11"/>
  <c r="BT15" i="11"/>
  <c r="BC15" i="11"/>
  <c r="BM15" i="11"/>
  <c r="BW15" i="11"/>
  <c r="BD15" i="11"/>
  <c r="BN15" i="11"/>
  <c r="BX15" i="11"/>
  <c r="BV15" i="11"/>
  <c r="BK15" i="11"/>
  <c r="BL15" i="11"/>
  <c r="BU15" i="11"/>
  <c r="BI29" i="11"/>
  <c r="BQ29" i="11"/>
  <c r="BY29" i="11"/>
  <c r="BJ29" i="11"/>
  <c r="BR29" i="11"/>
  <c r="BZ29" i="11"/>
  <c r="BE29" i="11"/>
  <c r="BO29" i="11"/>
  <c r="BF29" i="11"/>
  <c r="BP29" i="11"/>
  <c r="BG29" i="11"/>
  <c r="BS29" i="11"/>
  <c r="BK29" i="11"/>
  <c r="BX29" i="11"/>
  <c r="BL29" i="11"/>
  <c r="BM29" i="11"/>
  <c r="BN29" i="11"/>
  <c r="BT29" i="11"/>
  <c r="BC29" i="11"/>
  <c r="BU29" i="11"/>
  <c r="BD29" i="11"/>
  <c r="BV29" i="11"/>
  <c r="BH29" i="11"/>
  <c r="BW29" i="11"/>
  <c r="BI18" i="11"/>
  <c r="BQ18" i="11"/>
  <c r="BY18" i="11"/>
  <c r="BJ18" i="11"/>
  <c r="BR18" i="11"/>
  <c r="BZ18" i="11"/>
  <c r="BG18" i="11"/>
  <c r="BS18" i="11"/>
  <c r="BH18" i="11"/>
  <c r="BT18" i="11"/>
  <c r="BK18" i="11"/>
  <c r="BU18" i="11"/>
  <c r="BL18" i="11"/>
  <c r="BV18" i="11"/>
  <c r="BE18" i="11"/>
  <c r="BO18" i="11"/>
  <c r="BF18" i="11"/>
  <c r="BP18" i="11"/>
  <c r="BC18" i="11"/>
  <c r="BD18" i="11"/>
  <c r="BM18" i="11"/>
  <c r="BN18" i="11"/>
  <c r="BW18" i="11"/>
  <c r="BX18" i="11"/>
  <c r="BE70" i="11"/>
  <c r="BM70" i="11"/>
  <c r="BU70" i="11"/>
  <c r="BF70" i="11"/>
  <c r="BN70" i="11"/>
  <c r="BV70" i="11"/>
  <c r="BG70" i="11"/>
  <c r="BQ70" i="11"/>
  <c r="BH70" i="11"/>
  <c r="BR70" i="11"/>
  <c r="BI70" i="11"/>
  <c r="BS70" i="11"/>
  <c r="BJ70" i="11"/>
  <c r="BT70" i="11"/>
  <c r="BK70" i="11"/>
  <c r="BW70" i="11"/>
  <c r="BL70" i="11"/>
  <c r="BX70" i="11"/>
  <c r="BC70" i="11"/>
  <c r="BO70" i="11"/>
  <c r="BY70" i="11"/>
  <c r="BD70" i="11"/>
  <c r="BP70" i="11"/>
  <c r="BZ70" i="11"/>
  <c r="BE55" i="11"/>
  <c r="BM55" i="11"/>
  <c r="BU55" i="11"/>
  <c r="BF55" i="11"/>
  <c r="BN55" i="11"/>
  <c r="BV55" i="11"/>
  <c r="BG55" i="11"/>
  <c r="BO55" i="11"/>
  <c r="BW55" i="11"/>
  <c r="BH55" i="11"/>
  <c r="BP55" i="11"/>
  <c r="BX55" i="11"/>
  <c r="BI55" i="11"/>
  <c r="BQ55" i="11"/>
  <c r="BY55" i="11"/>
  <c r="BC55" i="11"/>
  <c r="BK55" i="11"/>
  <c r="BS55" i="11"/>
  <c r="BD55" i="11"/>
  <c r="BJ55" i="11"/>
  <c r="BL55" i="11"/>
  <c r="BR55" i="11"/>
  <c r="BT55" i="11"/>
  <c r="BZ55" i="11"/>
  <c r="BI26" i="11"/>
  <c r="BQ26" i="11"/>
  <c r="BY26" i="11"/>
  <c r="BJ26" i="11"/>
  <c r="BR26" i="11"/>
  <c r="BZ26" i="11"/>
  <c r="BG26" i="11"/>
  <c r="BS26" i="11"/>
  <c r="BH26" i="11"/>
  <c r="BT26" i="11"/>
  <c r="BK26" i="11"/>
  <c r="BU26" i="11"/>
  <c r="BL26" i="11"/>
  <c r="BV26" i="11"/>
  <c r="BP26" i="11"/>
  <c r="BC26" i="11"/>
  <c r="BW26" i="11"/>
  <c r="BD26" i="11"/>
  <c r="BX26" i="11"/>
  <c r="BE26" i="11"/>
  <c r="BF26" i="11"/>
  <c r="BM26" i="11"/>
  <c r="BN26" i="11"/>
  <c r="BO26" i="11"/>
  <c r="BJ37" i="11"/>
  <c r="BR37" i="11"/>
  <c r="BZ37" i="11"/>
  <c r="BF37" i="11"/>
  <c r="BO37" i="11"/>
  <c r="BX37" i="11"/>
  <c r="BG37" i="11"/>
  <c r="BP37" i="11"/>
  <c r="BY37" i="11"/>
  <c r="BH37" i="11"/>
  <c r="BQ37" i="11"/>
  <c r="BI37" i="11"/>
  <c r="BS37" i="11"/>
  <c r="BK37" i="11"/>
  <c r="BT37" i="11"/>
  <c r="BD37" i="11"/>
  <c r="BM37" i="11"/>
  <c r="BV37" i="11"/>
  <c r="BN37" i="11"/>
  <c r="BU37" i="11"/>
  <c r="BW37" i="11"/>
  <c r="BC37" i="11"/>
  <c r="BE37" i="11"/>
  <c r="BL37" i="11"/>
  <c r="BI205" i="11"/>
  <c r="BQ205" i="11"/>
  <c r="BY205" i="11"/>
  <c r="BJ205" i="11"/>
  <c r="BR205" i="11"/>
  <c r="BZ205" i="11"/>
  <c r="BC205" i="11"/>
  <c r="BK205" i="11"/>
  <c r="BS205" i="11"/>
  <c r="BD205" i="11"/>
  <c r="BL205" i="11"/>
  <c r="BT205" i="11"/>
  <c r="BE205" i="11"/>
  <c r="BM205" i="11"/>
  <c r="BU205" i="11"/>
  <c r="BF205" i="11"/>
  <c r="BN205" i="11"/>
  <c r="BV205" i="11"/>
  <c r="BH205" i="11"/>
  <c r="BP205" i="11"/>
  <c r="BX205" i="11"/>
  <c r="BW205" i="11"/>
  <c r="BG205" i="11"/>
  <c r="BO205" i="11"/>
  <c r="BJ119" i="11"/>
  <c r="BR119" i="11"/>
  <c r="BZ119" i="11"/>
  <c r="BG119" i="11"/>
  <c r="BP119" i="11"/>
  <c r="BY119" i="11"/>
  <c r="BH119" i="11"/>
  <c r="BQ119" i="11"/>
  <c r="BI119" i="11"/>
  <c r="BS119" i="11"/>
  <c r="BK119" i="11"/>
  <c r="BT119" i="11"/>
  <c r="BC119" i="11"/>
  <c r="BL119" i="11"/>
  <c r="BU119" i="11"/>
  <c r="BD119" i="11"/>
  <c r="BM119" i="11"/>
  <c r="BV119" i="11"/>
  <c r="BE119" i="11"/>
  <c r="BN119" i="11"/>
  <c r="BW119" i="11"/>
  <c r="BF119" i="11"/>
  <c r="BO119" i="11"/>
  <c r="BX119" i="11"/>
  <c r="BH137" i="11"/>
  <c r="BP137" i="11"/>
  <c r="BX137" i="11"/>
  <c r="BI137" i="11"/>
  <c r="BQ137" i="11"/>
  <c r="BY137" i="11"/>
  <c r="BJ137" i="11"/>
  <c r="BR137" i="11"/>
  <c r="BZ137" i="11"/>
  <c r="BC137" i="11"/>
  <c r="BK137" i="11"/>
  <c r="BS137" i="11"/>
  <c r="BD137" i="11"/>
  <c r="BL137" i="11"/>
  <c r="BT137" i="11"/>
  <c r="BF137" i="11"/>
  <c r="BN137" i="11"/>
  <c r="BV137" i="11"/>
  <c r="BW137" i="11"/>
  <c r="BE137" i="11"/>
  <c r="BG137" i="11"/>
  <c r="BM137" i="11"/>
  <c r="BO137" i="11"/>
  <c r="BU137" i="11"/>
  <c r="BJ96" i="11"/>
  <c r="BR96" i="11"/>
  <c r="BZ96" i="11"/>
  <c r="BC96" i="11"/>
  <c r="BK96" i="11"/>
  <c r="BS96" i="11"/>
  <c r="BD96" i="11"/>
  <c r="BL96" i="11"/>
  <c r="BT96" i="11"/>
  <c r="BE96" i="11"/>
  <c r="BM96" i="11"/>
  <c r="BU96" i="11"/>
  <c r="BF96" i="11"/>
  <c r="BN96" i="11"/>
  <c r="BV96" i="11"/>
  <c r="BH96" i="11"/>
  <c r="BP96" i="11"/>
  <c r="BX96" i="11"/>
  <c r="BG96" i="11"/>
  <c r="BI96" i="11"/>
  <c r="BO96" i="11"/>
  <c r="BQ96" i="11"/>
  <c r="BW96" i="11"/>
  <c r="BY96" i="11"/>
  <c r="BH177" i="11"/>
  <c r="BP177" i="11"/>
  <c r="BX177" i="11"/>
  <c r="BI177" i="11"/>
  <c r="BQ177" i="11"/>
  <c r="BY177" i="11"/>
  <c r="BJ177" i="11"/>
  <c r="BR177" i="11"/>
  <c r="BZ177" i="11"/>
  <c r="BC177" i="11"/>
  <c r="BK177" i="11"/>
  <c r="BS177" i="11"/>
  <c r="BD177" i="11"/>
  <c r="BL177" i="11"/>
  <c r="BT177" i="11"/>
  <c r="BF177" i="11"/>
  <c r="BN177" i="11"/>
  <c r="BV177" i="11"/>
  <c r="BE177" i="11"/>
  <c r="BG177" i="11"/>
  <c r="BM177" i="11"/>
  <c r="BO177" i="11"/>
  <c r="BU177" i="11"/>
  <c r="BW177" i="11"/>
  <c r="BI203" i="11"/>
  <c r="BQ203" i="11"/>
  <c r="BY203" i="11"/>
  <c r="BJ203" i="11"/>
  <c r="BR203" i="11"/>
  <c r="BZ203" i="11"/>
  <c r="BC203" i="11"/>
  <c r="BK203" i="11"/>
  <c r="BS203" i="11"/>
  <c r="BD203" i="11"/>
  <c r="BL203" i="11"/>
  <c r="BT203" i="11"/>
  <c r="BE203" i="11"/>
  <c r="BM203" i="11"/>
  <c r="BU203" i="11"/>
  <c r="BF203" i="11"/>
  <c r="BN203" i="11"/>
  <c r="BV203" i="11"/>
  <c r="BH203" i="11"/>
  <c r="BP203" i="11"/>
  <c r="BX203" i="11"/>
  <c r="BG203" i="11"/>
  <c r="BO203" i="11"/>
  <c r="BW203" i="11"/>
  <c r="BJ92" i="11"/>
  <c r="BR92" i="11"/>
  <c r="BZ92" i="11"/>
  <c r="BC92" i="11"/>
  <c r="BK92" i="11"/>
  <c r="BS92" i="11"/>
  <c r="BD92" i="11"/>
  <c r="BL92" i="11"/>
  <c r="BT92" i="11"/>
  <c r="BE92" i="11"/>
  <c r="BM92" i="11"/>
  <c r="BU92" i="11"/>
  <c r="BF92" i="11"/>
  <c r="BN92" i="11"/>
  <c r="BV92" i="11"/>
  <c r="BG92" i="11"/>
  <c r="BO92" i="11"/>
  <c r="BW92" i="11"/>
  <c r="BH92" i="11"/>
  <c r="BP92" i="11"/>
  <c r="BX92" i="11"/>
  <c r="BI92" i="11"/>
  <c r="BQ92" i="11"/>
  <c r="BY92" i="11"/>
  <c r="BH143" i="11"/>
  <c r="BP143" i="11"/>
  <c r="BX143" i="11"/>
  <c r="BI143" i="11"/>
  <c r="BQ143" i="11"/>
  <c r="BY143" i="11"/>
  <c r="BJ143" i="11"/>
  <c r="BR143" i="11"/>
  <c r="BZ143" i="11"/>
  <c r="BC143" i="11"/>
  <c r="BK143" i="11"/>
  <c r="BS143" i="11"/>
  <c r="BD143" i="11"/>
  <c r="BL143" i="11"/>
  <c r="BT143" i="11"/>
  <c r="BF143" i="11"/>
  <c r="BN143" i="11"/>
  <c r="BV143" i="11"/>
  <c r="BO143" i="11"/>
  <c r="BU143" i="11"/>
  <c r="BW143" i="11"/>
  <c r="BE143" i="11"/>
  <c r="BG143" i="11"/>
  <c r="BM143" i="11"/>
  <c r="BH185" i="11"/>
  <c r="BP185" i="11"/>
  <c r="BX185" i="11"/>
  <c r="BI185" i="11"/>
  <c r="BQ185" i="11"/>
  <c r="BY185" i="11"/>
  <c r="BJ185" i="11"/>
  <c r="BR185" i="11"/>
  <c r="BZ185" i="11"/>
  <c r="BC185" i="11"/>
  <c r="BK185" i="11"/>
  <c r="BS185" i="11"/>
  <c r="BD185" i="11"/>
  <c r="BL185" i="11"/>
  <c r="BT185" i="11"/>
  <c r="BF185" i="11"/>
  <c r="BN185" i="11"/>
  <c r="BV185" i="11"/>
  <c r="BE185" i="11"/>
  <c r="BG185" i="11"/>
  <c r="BM185" i="11"/>
  <c r="BO185" i="11"/>
  <c r="BU185" i="11"/>
  <c r="BW185" i="11"/>
  <c r="BI234" i="11"/>
  <c r="BQ234" i="11"/>
  <c r="BY234" i="11"/>
  <c r="BC234" i="11"/>
  <c r="BK234" i="11"/>
  <c r="BS234" i="11"/>
  <c r="BM234" i="11"/>
  <c r="BW234" i="11"/>
  <c r="BD234" i="11"/>
  <c r="BN234" i="11"/>
  <c r="BX234" i="11"/>
  <c r="BE234" i="11"/>
  <c r="BO234" i="11"/>
  <c r="BZ234" i="11"/>
  <c r="BF234" i="11"/>
  <c r="BP234" i="11"/>
  <c r="BG234" i="11"/>
  <c r="BR234" i="11"/>
  <c r="BJ234" i="11"/>
  <c r="BU234" i="11"/>
  <c r="BT234" i="11"/>
  <c r="BV234" i="11"/>
  <c r="BH234" i="11"/>
  <c r="BL234" i="11"/>
  <c r="BE58" i="11"/>
  <c r="BM58" i="11"/>
  <c r="BU58" i="11"/>
  <c r="BF58" i="11"/>
  <c r="BN58" i="11"/>
  <c r="BV58" i="11"/>
  <c r="BG58" i="11"/>
  <c r="BO58" i="11"/>
  <c r="BW58" i="11"/>
  <c r="BH58" i="11"/>
  <c r="BP58" i="11"/>
  <c r="BX58" i="11"/>
  <c r="BI58" i="11"/>
  <c r="BQ58" i="11"/>
  <c r="BY58" i="11"/>
  <c r="BC58" i="11"/>
  <c r="BK58" i="11"/>
  <c r="BS58" i="11"/>
  <c r="BT58" i="11"/>
  <c r="BZ58" i="11"/>
  <c r="BD58" i="11"/>
  <c r="BJ58" i="11"/>
  <c r="BL58" i="11"/>
  <c r="BR58" i="11"/>
  <c r="BJ103" i="11"/>
  <c r="BR103" i="11"/>
  <c r="BZ103" i="11"/>
  <c r="BC103" i="11"/>
  <c r="BK103" i="11"/>
  <c r="BS103" i="11"/>
  <c r="BD103" i="11"/>
  <c r="BL103" i="11"/>
  <c r="BT103" i="11"/>
  <c r="BE103" i="11"/>
  <c r="BM103" i="11"/>
  <c r="BU103" i="11"/>
  <c r="BF103" i="11"/>
  <c r="BN103" i="11"/>
  <c r="BV103" i="11"/>
  <c r="BH103" i="11"/>
  <c r="BP103" i="11"/>
  <c r="BX103" i="11"/>
  <c r="BG103" i="11"/>
  <c r="BI103" i="11"/>
  <c r="BO103" i="11"/>
  <c r="BQ103" i="11"/>
  <c r="BW103" i="11"/>
  <c r="BY103" i="11"/>
  <c r="BI212" i="11"/>
  <c r="BQ212" i="11"/>
  <c r="BY212" i="11"/>
  <c r="BJ212" i="11"/>
  <c r="BR212" i="11"/>
  <c r="BZ212" i="11"/>
  <c r="BC212" i="11"/>
  <c r="BK212" i="11"/>
  <c r="BS212" i="11"/>
  <c r="BD212" i="11"/>
  <c r="BE212" i="11"/>
  <c r="BM212" i="11"/>
  <c r="BU212" i="11"/>
  <c r="BF212" i="11"/>
  <c r="BN212" i="11"/>
  <c r="BV212" i="11"/>
  <c r="BW212" i="11"/>
  <c r="BX212" i="11"/>
  <c r="BG212" i="11"/>
  <c r="BH212" i="11"/>
  <c r="BL212" i="11"/>
  <c r="BP212" i="11"/>
  <c r="BO212" i="11"/>
  <c r="BT212" i="11"/>
  <c r="BI221" i="11"/>
  <c r="BQ221" i="11"/>
  <c r="BY221" i="11"/>
  <c r="BC221" i="11"/>
  <c r="BK221" i="11"/>
  <c r="BS221" i="11"/>
  <c r="BE221" i="11"/>
  <c r="BM221" i="11"/>
  <c r="BF221" i="11"/>
  <c r="BN221" i="11"/>
  <c r="BO221" i="11"/>
  <c r="BZ221" i="11"/>
  <c r="BP221" i="11"/>
  <c r="BR221" i="11"/>
  <c r="BD221" i="11"/>
  <c r="BT221" i="11"/>
  <c r="BG221" i="11"/>
  <c r="BU221" i="11"/>
  <c r="BJ221" i="11"/>
  <c r="BW221" i="11"/>
  <c r="BH221" i="11"/>
  <c r="BV221" i="11"/>
  <c r="BL221" i="11"/>
  <c r="BX221" i="11"/>
  <c r="BH133" i="11"/>
  <c r="BP133" i="11"/>
  <c r="BX133" i="11"/>
  <c r="BI133" i="11"/>
  <c r="BQ133" i="11"/>
  <c r="BY133" i="11"/>
  <c r="BJ133" i="11"/>
  <c r="BR133" i="11"/>
  <c r="BZ133" i="11"/>
  <c r="BC133" i="11"/>
  <c r="BK133" i="11"/>
  <c r="BS133" i="11"/>
  <c r="BD133" i="11"/>
  <c r="BL133" i="11"/>
  <c r="BT133" i="11"/>
  <c r="BE133" i="11"/>
  <c r="BM133" i="11"/>
  <c r="BU133" i="11"/>
  <c r="BF133" i="11"/>
  <c r="BN133" i="11"/>
  <c r="BV133" i="11"/>
  <c r="BG133" i="11"/>
  <c r="BO133" i="11"/>
  <c r="BW133" i="11"/>
  <c r="BH164" i="11"/>
  <c r="BP164" i="11"/>
  <c r="BX164" i="11"/>
  <c r="BI164" i="11"/>
  <c r="BQ164" i="11"/>
  <c r="BY164" i="11"/>
  <c r="BJ164" i="11"/>
  <c r="BR164" i="11"/>
  <c r="BZ164" i="11"/>
  <c r="BC164" i="11"/>
  <c r="BK164" i="11"/>
  <c r="BS164" i="11"/>
  <c r="BD164" i="11"/>
  <c r="BL164" i="11"/>
  <c r="BT164" i="11"/>
  <c r="BE164" i="11"/>
  <c r="BM164" i="11"/>
  <c r="BU164" i="11"/>
  <c r="BF164" i="11"/>
  <c r="BN164" i="11"/>
  <c r="BV164" i="11"/>
  <c r="BW164" i="11"/>
  <c r="BO164" i="11"/>
  <c r="BG164" i="11"/>
  <c r="BJ93" i="11"/>
  <c r="BR93" i="11"/>
  <c r="BZ93" i="11"/>
  <c r="BC93" i="11"/>
  <c r="BK93" i="11"/>
  <c r="BS93" i="11"/>
  <c r="BD93" i="11"/>
  <c r="BL93" i="11"/>
  <c r="BT93" i="11"/>
  <c r="BE93" i="11"/>
  <c r="BM93" i="11"/>
  <c r="BU93" i="11"/>
  <c r="BF93" i="11"/>
  <c r="BN93" i="11"/>
  <c r="BV93" i="11"/>
  <c r="BG93" i="11"/>
  <c r="BO93" i="11"/>
  <c r="BW93" i="11"/>
  <c r="BH93" i="11"/>
  <c r="BP93" i="11"/>
  <c r="BX93" i="11"/>
  <c r="BI93" i="11"/>
  <c r="BQ93" i="11"/>
  <c r="BY93" i="11"/>
  <c r="BH172" i="11"/>
  <c r="BP172" i="11"/>
  <c r="BX172" i="11"/>
  <c r="BI172" i="11"/>
  <c r="BQ172" i="11"/>
  <c r="BY172" i="11"/>
  <c r="BJ172" i="11"/>
  <c r="BR172" i="11"/>
  <c r="BZ172" i="11"/>
  <c r="BC172" i="11"/>
  <c r="BK172" i="11"/>
  <c r="BS172" i="11"/>
  <c r="BD172" i="11"/>
  <c r="BL172" i="11"/>
  <c r="BT172" i="11"/>
  <c r="BE172" i="11"/>
  <c r="BM172" i="11"/>
  <c r="BU172" i="11"/>
  <c r="BF172" i="11"/>
  <c r="BN172" i="11"/>
  <c r="BV172" i="11"/>
  <c r="BW172" i="11"/>
  <c r="BO172" i="11"/>
  <c r="BG172" i="11"/>
  <c r="BF84" i="11"/>
  <c r="BN84" i="11"/>
  <c r="BV84" i="11"/>
  <c r="BG84" i="11"/>
  <c r="BO84" i="11"/>
  <c r="BW84" i="11"/>
  <c r="BH84" i="11"/>
  <c r="BP84" i="11"/>
  <c r="BX84" i="11"/>
  <c r="BJ84" i="11"/>
  <c r="BU84" i="11"/>
  <c r="BK84" i="11"/>
  <c r="BY84" i="11"/>
  <c r="BL84" i="11"/>
  <c r="BZ84" i="11"/>
  <c r="BM84" i="11"/>
  <c r="BC84" i="11"/>
  <c r="BQ84" i="11"/>
  <c r="BD84" i="11"/>
  <c r="BR84" i="11"/>
  <c r="BE84" i="11"/>
  <c r="BS84" i="11"/>
  <c r="BI84" i="11"/>
  <c r="BT84" i="11"/>
  <c r="BI12" i="11"/>
  <c r="BQ12" i="11"/>
  <c r="BY12" i="11"/>
  <c r="BJ12" i="11"/>
  <c r="BR12" i="11"/>
  <c r="BZ12" i="11"/>
  <c r="BC12" i="11"/>
  <c r="BM12" i="11"/>
  <c r="BW12" i="11"/>
  <c r="BD12" i="11"/>
  <c r="BN12" i="11"/>
  <c r="BX12" i="11"/>
  <c r="BE12" i="11"/>
  <c r="BO12" i="11"/>
  <c r="BF12" i="11"/>
  <c r="BP12" i="11"/>
  <c r="BK12" i="11"/>
  <c r="BU12" i="11"/>
  <c r="BL12" i="11"/>
  <c r="BV12" i="11"/>
  <c r="BH12" i="11"/>
  <c r="BS12" i="11"/>
  <c r="BT12" i="11"/>
  <c r="BG12" i="11"/>
  <c r="BJ100" i="11"/>
  <c r="BR100" i="11"/>
  <c r="BZ100" i="11"/>
  <c r="BC100" i="11"/>
  <c r="BK100" i="11"/>
  <c r="BS100" i="11"/>
  <c r="BD100" i="11"/>
  <c r="BL100" i="11"/>
  <c r="BT100" i="11"/>
  <c r="BE100" i="11"/>
  <c r="BM100" i="11"/>
  <c r="BU100" i="11"/>
  <c r="BF100" i="11"/>
  <c r="BN100" i="11"/>
  <c r="BV100" i="11"/>
  <c r="BH100" i="11"/>
  <c r="BP100" i="11"/>
  <c r="BX100" i="11"/>
  <c r="BG100" i="11"/>
  <c r="BI100" i="11"/>
  <c r="BO100" i="11"/>
  <c r="BQ100" i="11"/>
  <c r="BW100" i="11"/>
  <c r="BY100" i="11"/>
  <c r="BI13" i="11"/>
  <c r="BQ13" i="11"/>
  <c r="BY13" i="11"/>
  <c r="BJ13" i="11"/>
  <c r="BR13" i="11"/>
  <c r="BZ13" i="11"/>
  <c r="BK13" i="11"/>
  <c r="BU13" i="11"/>
  <c r="BL13" i="11"/>
  <c r="BV13" i="11"/>
  <c r="BC13" i="11"/>
  <c r="BM13" i="11"/>
  <c r="BW13" i="11"/>
  <c r="BD13" i="11"/>
  <c r="BN13" i="11"/>
  <c r="BX13" i="11"/>
  <c r="BG13" i="11"/>
  <c r="BS13" i="11"/>
  <c r="BH13" i="11"/>
  <c r="BT13" i="11"/>
  <c r="BE13" i="11"/>
  <c r="BF13" i="11"/>
  <c r="BO13" i="11"/>
  <c r="BP13" i="11"/>
  <c r="BC39" i="11"/>
  <c r="BK39" i="11"/>
  <c r="BS39" i="11"/>
  <c r="BD39" i="11"/>
  <c r="BL39" i="11"/>
  <c r="BT39" i="11"/>
  <c r="BE39" i="11"/>
  <c r="BM39" i="11"/>
  <c r="BU39" i="11"/>
  <c r="BF39" i="11"/>
  <c r="BN39" i="11"/>
  <c r="BV39" i="11"/>
  <c r="BG39" i="11"/>
  <c r="BO39" i="11"/>
  <c r="BW39" i="11"/>
  <c r="BI39" i="11"/>
  <c r="BQ39" i="11"/>
  <c r="BY39" i="11"/>
  <c r="BH39" i="11"/>
  <c r="BJ39" i="11"/>
  <c r="BP39" i="11"/>
  <c r="BR39" i="11"/>
  <c r="BX39" i="11"/>
  <c r="BZ39" i="11"/>
  <c r="BE65" i="11"/>
  <c r="BM65" i="11"/>
  <c r="BU65" i="11"/>
  <c r="BF65" i="11"/>
  <c r="BN65" i="11"/>
  <c r="BV65" i="11"/>
  <c r="BG65" i="11"/>
  <c r="BO65" i="11"/>
  <c r="BW65" i="11"/>
  <c r="BH65" i="11"/>
  <c r="BP65" i="11"/>
  <c r="BX65" i="11"/>
  <c r="BI65" i="11"/>
  <c r="BQ65" i="11"/>
  <c r="BC65" i="11"/>
  <c r="BY65" i="11"/>
  <c r="BD65" i="11"/>
  <c r="BZ65" i="11"/>
  <c r="BJ65" i="11"/>
  <c r="BK65" i="11"/>
  <c r="BL65" i="11"/>
  <c r="BR65" i="11"/>
  <c r="BS65" i="11"/>
  <c r="BT65" i="11"/>
  <c r="BC49" i="11"/>
  <c r="BK49" i="11"/>
  <c r="BS49" i="11"/>
  <c r="BD49" i="11"/>
  <c r="BL49" i="11"/>
  <c r="BT49" i="11"/>
  <c r="BF49" i="11"/>
  <c r="BN49" i="11"/>
  <c r="BV49" i="11"/>
  <c r="BG49" i="11"/>
  <c r="BO49" i="11"/>
  <c r="BW49" i="11"/>
  <c r="BJ49" i="11"/>
  <c r="BZ49" i="11"/>
  <c r="BM49" i="11"/>
  <c r="BP49" i="11"/>
  <c r="BQ49" i="11"/>
  <c r="BR49" i="11"/>
  <c r="BE49" i="11"/>
  <c r="BU49" i="11"/>
  <c r="BH49" i="11"/>
  <c r="BX49" i="11"/>
  <c r="BI49" i="11"/>
  <c r="BY49" i="11"/>
  <c r="BE64" i="11"/>
  <c r="BM64" i="11"/>
  <c r="BU64" i="11"/>
  <c r="BF64" i="11"/>
  <c r="BN64" i="11"/>
  <c r="BV64" i="11"/>
  <c r="BG64" i="11"/>
  <c r="BO64" i="11"/>
  <c r="BW64" i="11"/>
  <c r="BH64" i="11"/>
  <c r="BP64" i="11"/>
  <c r="BX64" i="11"/>
  <c r="BI64" i="11"/>
  <c r="BQ64" i="11"/>
  <c r="BY64" i="11"/>
  <c r="BC64" i="11"/>
  <c r="BD64" i="11"/>
  <c r="BJ64" i="11"/>
  <c r="BK64" i="11"/>
  <c r="BL64" i="11"/>
  <c r="BR64" i="11"/>
  <c r="BS64" i="11"/>
  <c r="BT64" i="11"/>
  <c r="BZ64" i="11"/>
  <c r="BJ32" i="11"/>
  <c r="BR32" i="11"/>
  <c r="BZ32" i="11"/>
  <c r="BC32" i="11"/>
  <c r="BG32" i="11"/>
  <c r="BP32" i="11"/>
  <c r="BY32" i="11"/>
  <c r="BH32" i="11"/>
  <c r="BQ32" i="11"/>
  <c r="BI32" i="11"/>
  <c r="BS32" i="11"/>
  <c r="BK32" i="11"/>
  <c r="BT32" i="11"/>
  <c r="BL32" i="11"/>
  <c r="BU32" i="11"/>
  <c r="BD32" i="11"/>
  <c r="BM32" i="11"/>
  <c r="BV32" i="11"/>
  <c r="BE32" i="11"/>
  <c r="BN32" i="11"/>
  <c r="BW32" i="11"/>
  <c r="BO32" i="11"/>
  <c r="BX32" i="11"/>
  <c r="BF32" i="11"/>
  <c r="BI24" i="11"/>
  <c r="BQ24" i="11"/>
  <c r="BY24" i="11"/>
  <c r="BJ24" i="11"/>
  <c r="BR24" i="11"/>
  <c r="BZ24" i="11"/>
  <c r="BC24" i="11"/>
  <c r="BM24" i="11"/>
  <c r="BW24" i="11"/>
  <c r="BD24" i="11"/>
  <c r="BN24" i="11"/>
  <c r="BX24" i="11"/>
  <c r="BE24" i="11"/>
  <c r="BO24" i="11"/>
  <c r="BF24" i="11"/>
  <c r="BP24" i="11"/>
  <c r="BV24" i="11"/>
  <c r="BG24" i="11"/>
  <c r="BH24" i="11"/>
  <c r="BK24" i="11"/>
  <c r="BL24" i="11"/>
  <c r="BS24" i="11"/>
  <c r="BT24" i="11"/>
  <c r="BU24" i="11"/>
  <c r="BI210" i="11"/>
  <c r="BQ210" i="11"/>
  <c r="BY210" i="11"/>
  <c r="BJ210" i="11"/>
  <c r="BR210" i="11"/>
  <c r="BZ210" i="11"/>
  <c r="BC210" i="11"/>
  <c r="BK210" i="11"/>
  <c r="BS210" i="11"/>
  <c r="BD210" i="11"/>
  <c r="BL210" i="11"/>
  <c r="BT210" i="11"/>
  <c r="BE210" i="11"/>
  <c r="BM210" i="11"/>
  <c r="BU210" i="11"/>
  <c r="BF210" i="11"/>
  <c r="BN210" i="11"/>
  <c r="BV210" i="11"/>
  <c r="BH210" i="11"/>
  <c r="BP210" i="11"/>
  <c r="BG210" i="11"/>
  <c r="BO210" i="11"/>
  <c r="BW210" i="11"/>
  <c r="BX210" i="11"/>
  <c r="BH188" i="11"/>
  <c r="BP188" i="11"/>
  <c r="BX188" i="11"/>
  <c r="BI188" i="11"/>
  <c r="BQ188" i="11"/>
  <c r="BY188" i="11"/>
  <c r="BJ188" i="11"/>
  <c r="BR188" i="11"/>
  <c r="BZ188" i="11"/>
  <c r="BC188" i="11"/>
  <c r="BK188" i="11"/>
  <c r="BS188" i="11"/>
  <c r="BD188" i="11"/>
  <c r="BL188" i="11"/>
  <c r="BT188" i="11"/>
  <c r="BF188" i="11"/>
  <c r="BN188" i="11"/>
  <c r="BV188" i="11"/>
  <c r="BE188" i="11"/>
  <c r="BG188" i="11"/>
  <c r="BM188" i="11"/>
  <c r="BO188" i="11"/>
  <c r="BW188" i="11"/>
  <c r="BU188" i="11"/>
  <c r="BI201" i="11"/>
  <c r="BQ201" i="11"/>
  <c r="BY201" i="11"/>
  <c r="BJ201" i="11"/>
  <c r="BR201" i="11"/>
  <c r="BZ201" i="11"/>
  <c r="BC201" i="11"/>
  <c r="BK201" i="11"/>
  <c r="BS201" i="11"/>
  <c r="BD201" i="11"/>
  <c r="BL201" i="11"/>
  <c r="BT201" i="11"/>
  <c r="BE201" i="11"/>
  <c r="BM201" i="11"/>
  <c r="BU201" i="11"/>
  <c r="BF201" i="11"/>
  <c r="BN201" i="11"/>
  <c r="BV201" i="11"/>
  <c r="BH201" i="11"/>
  <c r="BP201" i="11"/>
  <c r="BX201" i="11"/>
  <c r="BG201" i="11"/>
  <c r="BO201" i="11"/>
  <c r="BW201" i="11"/>
  <c r="BH180" i="11"/>
  <c r="BP180" i="11"/>
  <c r="BX180" i="11"/>
  <c r="BI180" i="11"/>
  <c r="BQ180" i="11"/>
  <c r="BY180" i="11"/>
  <c r="BJ180" i="11"/>
  <c r="BR180" i="11"/>
  <c r="BZ180" i="11"/>
  <c r="BC180" i="11"/>
  <c r="BK180" i="11"/>
  <c r="BS180" i="11"/>
  <c r="BD180" i="11"/>
  <c r="BL180" i="11"/>
  <c r="BT180" i="11"/>
  <c r="BF180" i="11"/>
  <c r="BN180" i="11"/>
  <c r="BV180" i="11"/>
  <c r="BE180" i="11"/>
  <c r="BG180" i="11"/>
  <c r="BM180" i="11"/>
  <c r="BO180" i="11"/>
  <c r="BW180" i="11"/>
  <c r="BU180" i="11"/>
  <c r="BH129" i="11"/>
  <c r="BP129" i="11"/>
  <c r="BX129" i="11"/>
  <c r="BI129" i="11"/>
  <c r="BQ129" i="11"/>
  <c r="BY129" i="11"/>
  <c r="BJ129" i="11"/>
  <c r="BR129" i="11"/>
  <c r="BZ129" i="11"/>
  <c r="BC129" i="11"/>
  <c r="BK129" i="11"/>
  <c r="BS129" i="11"/>
  <c r="BD129" i="11"/>
  <c r="BL129" i="11"/>
  <c r="BT129" i="11"/>
  <c r="BE129" i="11"/>
  <c r="BM129" i="11"/>
  <c r="BU129" i="11"/>
  <c r="BF129" i="11"/>
  <c r="BN129" i="11"/>
  <c r="BV129" i="11"/>
  <c r="BG129" i="11"/>
  <c r="BO129" i="11"/>
  <c r="BW129" i="11"/>
  <c r="BI209" i="11"/>
  <c r="BQ209" i="11"/>
  <c r="BY209" i="11"/>
  <c r="BJ209" i="11"/>
  <c r="BR209" i="11"/>
  <c r="BZ209" i="11"/>
  <c r="BC209" i="11"/>
  <c r="BK209" i="11"/>
  <c r="BS209" i="11"/>
  <c r="BD209" i="11"/>
  <c r="BL209" i="11"/>
  <c r="BT209" i="11"/>
  <c r="BE209" i="11"/>
  <c r="BM209" i="11"/>
  <c r="BU209" i="11"/>
  <c r="BF209" i="11"/>
  <c r="BN209" i="11"/>
  <c r="BV209" i="11"/>
  <c r="BH209" i="11"/>
  <c r="BP209" i="11"/>
  <c r="BX209" i="11"/>
  <c r="BO209" i="11"/>
  <c r="BG209" i="11"/>
  <c r="BW209" i="11"/>
  <c r="BH132" i="11"/>
  <c r="BP132" i="11"/>
  <c r="BX132" i="11"/>
  <c r="BI132" i="11"/>
  <c r="BQ132" i="11"/>
  <c r="BY132" i="11"/>
  <c r="BJ132" i="11"/>
  <c r="BR132" i="11"/>
  <c r="BZ132" i="11"/>
  <c r="BC132" i="11"/>
  <c r="BK132" i="11"/>
  <c r="BS132" i="11"/>
  <c r="BD132" i="11"/>
  <c r="BL132" i="11"/>
  <c r="BT132" i="11"/>
  <c r="BE132" i="11"/>
  <c r="BM132" i="11"/>
  <c r="BU132" i="11"/>
  <c r="BF132" i="11"/>
  <c r="BN132" i="11"/>
  <c r="BV132" i="11"/>
  <c r="BG132" i="11"/>
  <c r="BO132" i="11"/>
  <c r="BW132" i="11"/>
  <c r="BI229" i="11"/>
  <c r="BQ229" i="11"/>
  <c r="BY229" i="11"/>
  <c r="BC229" i="11"/>
  <c r="BK229" i="11"/>
  <c r="BS229" i="11"/>
  <c r="BE229" i="11"/>
  <c r="BO229" i="11"/>
  <c r="BZ229" i="11"/>
  <c r="BF229" i="11"/>
  <c r="BP229" i="11"/>
  <c r="BG229" i="11"/>
  <c r="BR229" i="11"/>
  <c r="BH229" i="11"/>
  <c r="BT229" i="11"/>
  <c r="BJ229" i="11"/>
  <c r="BU229" i="11"/>
  <c r="BM229" i="11"/>
  <c r="BW229" i="11"/>
  <c r="BL229" i="11"/>
  <c r="BN229" i="11"/>
  <c r="BV229" i="11"/>
  <c r="BX229" i="11"/>
  <c r="BD229" i="11"/>
  <c r="BH199" i="11"/>
  <c r="BP199" i="11"/>
  <c r="BI199" i="11"/>
  <c r="BQ199" i="11"/>
  <c r="BC199" i="11"/>
  <c r="BK199" i="11"/>
  <c r="BS199" i="11"/>
  <c r="BN199" i="11"/>
  <c r="BY199" i="11"/>
  <c r="BD199" i="11"/>
  <c r="BO199" i="11"/>
  <c r="BZ199" i="11"/>
  <c r="BE199" i="11"/>
  <c r="BR199" i="11"/>
  <c r="BF199" i="11"/>
  <c r="BT199" i="11"/>
  <c r="BG199" i="11"/>
  <c r="BU199" i="11"/>
  <c r="BJ199" i="11"/>
  <c r="BV199" i="11"/>
  <c r="BM199" i="11"/>
  <c r="BX199" i="11"/>
  <c r="BL199" i="11"/>
  <c r="BW199" i="11"/>
  <c r="BH170" i="11"/>
  <c r="BP170" i="11"/>
  <c r="BX170" i="11"/>
  <c r="BI170" i="11"/>
  <c r="BQ170" i="11"/>
  <c r="BY170" i="11"/>
  <c r="BJ170" i="11"/>
  <c r="BR170" i="11"/>
  <c r="BZ170" i="11"/>
  <c r="BC170" i="11"/>
  <c r="BK170" i="11"/>
  <c r="BS170" i="11"/>
  <c r="BD170" i="11"/>
  <c r="BL170" i="11"/>
  <c r="BT170" i="11"/>
  <c r="BE170" i="11"/>
  <c r="BM170" i="11"/>
  <c r="BU170" i="11"/>
  <c r="BF170" i="11"/>
  <c r="BN170" i="11"/>
  <c r="BV170" i="11"/>
  <c r="BG170" i="11"/>
  <c r="BO170" i="11"/>
  <c r="BW170" i="11"/>
  <c r="BJ108" i="11"/>
  <c r="BR108" i="11"/>
  <c r="BZ108" i="11"/>
  <c r="BC108" i="11"/>
  <c r="BK108" i="11"/>
  <c r="BS108" i="11"/>
  <c r="BD108" i="11"/>
  <c r="BL108" i="11"/>
  <c r="BT108" i="11"/>
  <c r="BE108" i="11"/>
  <c r="BM108" i="11"/>
  <c r="BU108" i="11"/>
  <c r="BF108" i="11"/>
  <c r="BN108" i="11"/>
  <c r="BV108" i="11"/>
  <c r="BH108" i="11"/>
  <c r="BG108" i="11"/>
  <c r="BI108" i="11"/>
  <c r="BO108" i="11"/>
  <c r="BP108" i="11"/>
  <c r="BQ108" i="11"/>
  <c r="BW108" i="11"/>
  <c r="BX108" i="11"/>
  <c r="BY108" i="11"/>
  <c r="BH127" i="11"/>
  <c r="BP127" i="11"/>
  <c r="BX127" i="11"/>
  <c r="BI127" i="11"/>
  <c r="BQ127" i="11"/>
  <c r="BY127" i="11"/>
  <c r="BJ127" i="11"/>
  <c r="BR127" i="11"/>
  <c r="BZ127" i="11"/>
  <c r="BC127" i="11"/>
  <c r="BK127" i="11"/>
  <c r="BS127" i="11"/>
  <c r="BD127" i="11"/>
  <c r="BL127" i="11"/>
  <c r="BT127" i="11"/>
  <c r="BE127" i="11"/>
  <c r="BM127" i="11"/>
  <c r="BU127" i="11"/>
  <c r="BF127" i="11"/>
  <c r="BN127" i="11"/>
  <c r="BV127" i="11"/>
  <c r="BG127" i="11"/>
  <c r="BO127" i="11"/>
  <c r="BW127" i="11"/>
  <c r="BI213" i="11"/>
  <c r="BQ213" i="11"/>
  <c r="BY213" i="11"/>
  <c r="BJ213" i="11"/>
  <c r="BR213" i="11"/>
  <c r="BZ213" i="11"/>
  <c r="BC213" i="11"/>
  <c r="BK213" i="11"/>
  <c r="BS213" i="11"/>
  <c r="BE213" i="11"/>
  <c r="BM213" i="11"/>
  <c r="BU213" i="11"/>
  <c r="BF213" i="11"/>
  <c r="BN213" i="11"/>
  <c r="BV213" i="11"/>
  <c r="BT213" i="11"/>
  <c r="BW213" i="11"/>
  <c r="BD213" i="11"/>
  <c r="BX213" i="11"/>
  <c r="BG213" i="11"/>
  <c r="BH213" i="11"/>
  <c r="BO213" i="11"/>
  <c r="BL213" i="11"/>
  <c r="BP213" i="11"/>
  <c r="BI228" i="11"/>
  <c r="BQ228" i="11"/>
  <c r="BY228" i="11"/>
  <c r="BC228" i="11"/>
  <c r="BK228" i="11"/>
  <c r="BS228" i="11"/>
  <c r="BG228" i="11"/>
  <c r="BR228" i="11"/>
  <c r="BH228" i="11"/>
  <c r="BT228" i="11"/>
  <c r="BJ228" i="11"/>
  <c r="BU228" i="11"/>
  <c r="BL228" i="11"/>
  <c r="BV228" i="11"/>
  <c r="BM228" i="11"/>
  <c r="BW228" i="11"/>
  <c r="BE228" i="11"/>
  <c r="BO228" i="11"/>
  <c r="BZ228" i="11"/>
  <c r="BD228" i="11"/>
  <c r="BF228" i="11"/>
  <c r="BN228" i="11"/>
  <c r="BX228" i="11"/>
  <c r="BP228" i="11"/>
  <c r="BH168" i="11"/>
  <c r="BP168" i="11"/>
  <c r="BX168" i="11"/>
  <c r="BI168" i="11"/>
  <c r="BQ168" i="11"/>
  <c r="BY168" i="11"/>
  <c r="BJ168" i="11"/>
  <c r="BR168" i="11"/>
  <c r="BZ168" i="11"/>
  <c r="BC168" i="11"/>
  <c r="BK168" i="11"/>
  <c r="BS168" i="11"/>
  <c r="BD168" i="11"/>
  <c r="BL168" i="11"/>
  <c r="BT168" i="11"/>
  <c r="BE168" i="11"/>
  <c r="BM168" i="11"/>
  <c r="BU168" i="11"/>
  <c r="BF168" i="11"/>
  <c r="BN168" i="11"/>
  <c r="BV168" i="11"/>
  <c r="BG168" i="11"/>
  <c r="BO168" i="11"/>
  <c r="BW168" i="11"/>
  <c r="BE54" i="11"/>
  <c r="BM54" i="11"/>
  <c r="BU54" i="11"/>
  <c r="BF54" i="11"/>
  <c r="BN54" i="11"/>
  <c r="BV54" i="11"/>
  <c r="BG54" i="11"/>
  <c r="BO54" i="11"/>
  <c r="BW54" i="11"/>
  <c r="BH54" i="11"/>
  <c r="BP54" i="11"/>
  <c r="BX54" i="11"/>
  <c r="BI54" i="11"/>
  <c r="BQ54" i="11"/>
  <c r="BY54" i="11"/>
  <c r="BC54" i="11"/>
  <c r="BK54" i="11"/>
  <c r="BS54" i="11"/>
  <c r="BT54" i="11"/>
  <c r="BZ54" i="11"/>
  <c r="BD54" i="11"/>
  <c r="BJ54" i="11"/>
  <c r="BL54" i="11"/>
  <c r="BR54" i="11"/>
  <c r="BH88" i="11"/>
  <c r="BP88" i="11"/>
  <c r="BX88" i="11"/>
  <c r="BK88" i="11"/>
  <c r="BT88" i="11"/>
  <c r="BC88" i="11"/>
  <c r="BL88" i="11"/>
  <c r="BU88" i="11"/>
  <c r="BD88" i="11"/>
  <c r="BM88" i="11"/>
  <c r="BV88" i="11"/>
  <c r="BE88" i="11"/>
  <c r="BN88" i="11"/>
  <c r="BW88" i="11"/>
  <c r="BF88" i="11"/>
  <c r="BO88" i="11"/>
  <c r="BY88" i="11"/>
  <c r="BG88" i="11"/>
  <c r="BQ88" i="11"/>
  <c r="BZ88" i="11"/>
  <c r="BI88" i="11"/>
  <c r="BR88" i="11"/>
  <c r="BJ88" i="11"/>
  <c r="BS88" i="11"/>
  <c r="BI240" i="11"/>
  <c r="BQ240" i="11"/>
  <c r="BY240" i="11"/>
  <c r="BC240" i="11"/>
  <c r="BK240" i="11"/>
  <c r="BS240" i="11"/>
  <c r="BG240" i="11"/>
  <c r="BR240" i="11"/>
  <c r="BH240" i="11"/>
  <c r="BT240" i="11"/>
  <c r="BJ240" i="11"/>
  <c r="BU240" i="11"/>
  <c r="BL240" i="11"/>
  <c r="BV240" i="11"/>
  <c r="BM240" i="11"/>
  <c r="BW240" i="11"/>
  <c r="BE240" i="11"/>
  <c r="BO240" i="11"/>
  <c r="BZ240" i="11"/>
  <c r="BD240" i="11"/>
  <c r="BF240" i="11"/>
  <c r="BN240" i="11"/>
  <c r="BP240" i="11"/>
  <c r="BX240" i="11"/>
  <c r="BH181" i="11"/>
  <c r="BP181" i="11"/>
  <c r="BX181" i="11"/>
  <c r="BI181" i="11"/>
  <c r="BQ181" i="11"/>
  <c r="BY181" i="11"/>
  <c r="BJ181" i="11"/>
  <c r="BR181" i="11"/>
  <c r="BZ181" i="11"/>
  <c r="BC181" i="11"/>
  <c r="BK181" i="11"/>
  <c r="BS181" i="11"/>
  <c r="BD181" i="11"/>
  <c r="BL181" i="11"/>
  <c r="BT181" i="11"/>
  <c r="BF181" i="11"/>
  <c r="BN181" i="11"/>
  <c r="BV181" i="11"/>
  <c r="BE181" i="11"/>
  <c r="BG181" i="11"/>
  <c r="BM181" i="11"/>
  <c r="BO181" i="11"/>
  <c r="BU181" i="11"/>
  <c r="BW181" i="11"/>
  <c r="BF81" i="11"/>
  <c r="BN81" i="11"/>
  <c r="BV81" i="11"/>
  <c r="BG81" i="11"/>
  <c r="BO81" i="11"/>
  <c r="BW81" i="11"/>
  <c r="BH81" i="11"/>
  <c r="BP81" i="11"/>
  <c r="BX81" i="11"/>
  <c r="BI81" i="11"/>
  <c r="BQ81" i="11"/>
  <c r="BY81" i="11"/>
  <c r="BJ81" i="11"/>
  <c r="BR81" i="11"/>
  <c r="BZ81" i="11"/>
  <c r="BD81" i="11"/>
  <c r="BL81" i="11"/>
  <c r="BT81" i="11"/>
  <c r="BS81" i="11"/>
  <c r="BU81" i="11"/>
  <c r="BC81" i="11"/>
  <c r="BE81" i="11"/>
  <c r="BK81" i="11"/>
  <c r="BM81" i="11"/>
  <c r="BI218" i="11"/>
  <c r="BQ218" i="11"/>
  <c r="BY218" i="11"/>
  <c r="BC218" i="11"/>
  <c r="BK218" i="11"/>
  <c r="BS218" i="11"/>
  <c r="BE218" i="11"/>
  <c r="BM218" i="11"/>
  <c r="BU218" i="11"/>
  <c r="BF218" i="11"/>
  <c r="BN218" i="11"/>
  <c r="BV218" i="11"/>
  <c r="BG218" i="11"/>
  <c r="BW218" i="11"/>
  <c r="BH218" i="11"/>
  <c r="BX218" i="11"/>
  <c r="BJ218" i="11"/>
  <c r="BZ218" i="11"/>
  <c r="BL218" i="11"/>
  <c r="BO218" i="11"/>
  <c r="BR218" i="11"/>
  <c r="BD218" i="11"/>
  <c r="BP218" i="11"/>
  <c r="BT218" i="11"/>
  <c r="BJ106" i="11"/>
  <c r="BR106" i="11"/>
  <c r="BZ106" i="11"/>
  <c r="BC106" i="11"/>
  <c r="BK106" i="11"/>
  <c r="BS106" i="11"/>
  <c r="BD106" i="11"/>
  <c r="BL106" i="11"/>
  <c r="BT106" i="11"/>
  <c r="BE106" i="11"/>
  <c r="BM106" i="11"/>
  <c r="BU106" i="11"/>
  <c r="BF106" i="11"/>
  <c r="BN106" i="11"/>
  <c r="BV106" i="11"/>
  <c r="BH106" i="11"/>
  <c r="BP106" i="11"/>
  <c r="BX106" i="11"/>
  <c r="BW106" i="11"/>
  <c r="BY106" i="11"/>
  <c r="BG106" i="11"/>
  <c r="BI106" i="11"/>
  <c r="BO106" i="11"/>
  <c r="BQ106" i="11"/>
  <c r="BF85" i="11"/>
  <c r="BN85" i="11"/>
  <c r="BV85" i="11"/>
  <c r="BG85" i="11"/>
  <c r="BO85" i="11"/>
  <c r="BW85" i="11"/>
  <c r="BH85" i="11"/>
  <c r="BP85" i="11"/>
  <c r="BX85" i="11"/>
  <c r="BK85" i="11"/>
  <c r="BY85" i="11"/>
  <c r="BL85" i="11"/>
  <c r="BZ85" i="11"/>
  <c r="BM85" i="11"/>
  <c r="BC85" i="11"/>
  <c r="BQ85" i="11"/>
  <c r="BD85" i="11"/>
  <c r="BR85" i="11"/>
  <c r="BE85" i="11"/>
  <c r="BS85" i="11"/>
  <c r="BI85" i="11"/>
  <c r="BT85" i="11"/>
  <c r="BU85" i="11"/>
  <c r="BJ85" i="11"/>
  <c r="BC53" i="11"/>
  <c r="BK53" i="11"/>
  <c r="BD53" i="11"/>
  <c r="BM53" i="11"/>
  <c r="BU53" i="11"/>
  <c r="BE53" i="11"/>
  <c r="BN53" i="11"/>
  <c r="BV53" i="11"/>
  <c r="BF53" i="11"/>
  <c r="BO53" i="11"/>
  <c r="BW53" i="11"/>
  <c r="BG53" i="11"/>
  <c r="BP53" i="11"/>
  <c r="BX53" i="11"/>
  <c r="BH53" i="11"/>
  <c r="BQ53" i="11"/>
  <c r="BY53" i="11"/>
  <c r="BI53" i="11"/>
  <c r="BJ53" i="11"/>
  <c r="BS53" i="11"/>
  <c r="BL53" i="11"/>
  <c r="BR53" i="11"/>
  <c r="BT53" i="11"/>
  <c r="BZ53" i="11"/>
  <c r="BI217" i="11"/>
  <c r="BQ217" i="11"/>
  <c r="BY217" i="11"/>
  <c r="BC217" i="11"/>
  <c r="BK217" i="11"/>
  <c r="BS217" i="11"/>
  <c r="BE217" i="11"/>
  <c r="BM217" i="11"/>
  <c r="BU217" i="11"/>
  <c r="BF217" i="11"/>
  <c r="BN217" i="11"/>
  <c r="BV217" i="11"/>
  <c r="BO217" i="11"/>
  <c r="BP217" i="11"/>
  <c r="BR217" i="11"/>
  <c r="BD217" i="11"/>
  <c r="BT217" i="11"/>
  <c r="BG217" i="11"/>
  <c r="BW217" i="11"/>
  <c r="BJ217" i="11"/>
  <c r="BZ217" i="11"/>
  <c r="BH217" i="11"/>
  <c r="BL217" i="11"/>
  <c r="BX217" i="11"/>
  <c r="BI214" i="11"/>
  <c r="BQ214" i="11"/>
  <c r="BY214" i="11"/>
  <c r="BJ214" i="11"/>
  <c r="BR214" i="11"/>
  <c r="BZ214" i="11"/>
  <c r="BC214" i="11"/>
  <c r="BK214" i="11"/>
  <c r="BS214" i="11"/>
  <c r="BE214" i="11"/>
  <c r="BM214" i="11"/>
  <c r="BU214" i="11"/>
  <c r="BF214" i="11"/>
  <c r="BN214" i="11"/>
  <c r="BV214" i="11"/>
  <c r="BP214" i="11"/>
  <c r="BT214" i="11"/>
  <c r="BW214" i="11"/>
  <c r="BD214" i="11"/>
  <c r="BX214" i="11"/>
  <c r="BG214" i="11"/>
  <c r="BL214" i="11"/>
  <c r="BH214" i="11"/>
  <c r="BO214" i="11"/>
  <c r="BI20" i="11"/>
  <c r="BQ20" i="11"/>
  <c r="BY20" i="11"/>
  <c r="BJ20" i="11"/>
  <c r="BR20" i="11"/>
  <c r="BZ20" i="11"/>
  <c r="BC20" i="11"/>
  <c r="BM20" i="11"/>
  <c r="BW20" i="11"/>
  <c r="BD20" i="11"/>
  <c r="BN20" i="11"/>
  <c r="BX20" i="11"/>
  <c r="BE20" i="11"/>
  <c r="BO20" i="11"/>
  <c r="BF20" i="11"/>
  <c r="BP20" i="11"/>
  <c r="BK20" i="11"/>
  <c r="BU20" i="11"/>
  <c r="BS20" i="11"/>
  <c r="BT20" i="11"/>
  <c r="BV20" i="11"/>
  <c r="BG20" i="11"/>
  <c r="BH20" i="11"/>
  <c r="BL20" i="11"/>
  <c r="BI31" i="11"/>
  <c r="BJ31" i="11"/>
  <c r="BR31" i="11"/>
  <c r="BZ31" i="11"/>
  <c r="BK31" i="11"/>
  <c r="BS31" i="11"/>
  <c r="BH31" i="11"/>
  <c r="BU31" i="11"/>
  <c r="BL31" i="11"/>
  <c r="BV31" i="11"/>
  <c r="BM31" i="11"/>
  <c r="BW31" i="11"/>
  <c r="BC31" i="11"/>
  <c r="BN31" i="11"/>
  <c r="BX31" i="11"/>
  <c r="BD31" i="11"/>
  <c r="BO31" i="11"/>
  <c r="BY31" i="11"/>
  <c r="BE31" i="11"/>
  <c r="BP31" i="11"/>
  <c r="BF31" i="11"/>
  <c r="BQ31" i="11"/>
  <c r="BG31" i="11"/>
  <c r="BT31" i="11"/>
  <c r="BI23" i="11"/>
  <c r="BQ23" i="11"/>
  <c r="BY23" i="11"/>
  <c r="BJ23" i="11"/>
  <c r="BR23" i="11"/>
  <c r="BZ23" i="11"/>
  <c r="BE23" i="11"/>
  <c r="BO23" i="11"/>
  <c r="BF23" i="11"/>
  <c r="BP23" i="11"/>
  <c r="BG23" i="11"/>
  <c r="BS23" i="11"/>
  <c r="BH23" i="11"/>
  <c r="BT23" i="11"/>
  <c r="BC23" i="11"/>
  <c r="BM23" i="11"/>
  <c r="BX23" i="11"/>
  <c r="BD23" i="11"/>
  <c r="BK23" i="11"/>
  <c r="BL23" i="11"/>
  <c r="BN23" i="11"/>
  <c r="BU23" i="11"/>
  <c r="BV23" i="11"/>
  <c r="BW23" i="11"/>
  <c r="BE76" i="11"/>
  <c r="BM76" i="11"/>
  <c r="BU76" i="11"/>
  <c r="BJ76" i="11"/>
  <c r="BS76" i="11"/>
  <c r="BK76" i="11"/>
  <c r="BT76" i="11"/>
  <c r="BC76" i="11"/>
  <c r="BL76" i="11"/>
  <c r="BV76" i="11"/>
  <c r="BD76" i="11"/>
  <c r="BN76" i="11"/>
  <c r="BW76" i="11"/>
  <c r="BF76" i="11"/>
  <c r="BO76" i="11"/>
  <c r="BX76" i="11"/>
  <c r="BH76" i="11"/>
  <c r="BQ76" i="11"/>
  <c r="BZ76" i="11"/>
  <c r="BY76" i="11"/>
  <c r="BG76" i="11"/>
  <c r="BI76" i="11"/>
  <c r="BP76" i="11"/>
  <c r="BR76" i="11"/>
  <c r="BE63" i="11"/>
  <c r="BM63" i="11"/>
  <c r="BU63" i="11"/>
  <c r="BF63" i="11"/>
  <c r="BN63" i="11"/>
  <c r="BV63" i="11"/>
  <c r="BG63" i="11"/>
  <c r="BO63" i="11"/>
  <c r="BW63" i="11"/>
  <c r="BH63" i="11"/>
  <c r="BP63" i="11"/>
  <c r="BX63" i="11"/>
  <c r="BI63" i="11"/>
  <c r="BQ63" i="11"/>
  <c r="BY63" i="11"/>
  <c r="BC63" i="11"/>
  <c r="BK63" i="11"/>
  <c r="BS63" i="11"/>
  <c r="BD63" i="11"/>
  <c r="BJ63" i="11"/>
  <c r="BL63" i="11"/>
  <c r="BR63" i="11"/>
  <c r="BT63" i="11"/>
  <c r="BZ63" i="11"/>
  <c r="BD4" i="11"/>
  <c r="BL4" i="11"/>
  <c r="BT4" i="11"/>
  <c r="BE4" i="11"/>
  <c r="BM4" i="11"/>
  <c r="BU4" i="11"/>
  <c r="BF4" i="11"/>
  <c r="BN4" i="11"/>
  <c r="BV4" i="11"/>
  <c r="BG4" i="11"/>
  <c r="BO4" i="11"/>
  <c r="BW4" i="11"/>
  <c r="BH4" i="11"/>
  <c r="BP4" i="11"/>
  <c r="BX4" i="11"/>
  <c r="BJ4" i="11"/>
  <c r="BZ4" i="11"/>
  <c r="BC4" i="11"/>
  <c r="BI4" i="11"/>
  <c r="BK4" i="11"/>
  <c r="BQ4" i="11"/>
  <c r="BS4" i="11"/>
  <c r="BR4" i="11"/>
  <c r="BY4" i="11"/>
  <c r="BI16" i="11"/>
  <c r="BQ16" i="11"/>
  <c r="BY16" i="11"/>
  <c r="BJ16" i="11"/>
  <c r="BR16" i="11"/>
  <c r="BZ16" i="11"/>
  <c r="BC16" i="11"/>
  <c r="BM16" i="11"/>
  <c r="BW16" i="11"/>
  <c r="BD16" i="11"/>
  <c r="BN16" i="11"/>
  <c r="BX16" i="11"/>
  <c r="BE16" i="11"/>
  <c r="BO16" i="11"/>
  <c r="BF16" i="11"/>
  <c r="BP16" i="11"/>
  <c r="BK16" i="11"/>
  <c r="BU16" i="11"/>
  <c r="BL16" i="11"/>
  <c r="BV16" i="11"/>
  <c r="BG16" i="11"/>
  <c r="BH16" i="11"/>
  <c r="BS16" i="11"/>
  <c r="BT16" i="11"/>
  <c r="BI28" i="11"/>
  <c r="BQ28" i="11"/>
  <c r="BY28" i="11"/>
  <c r="BJ28" i="11"/>
  <c r="BR28" i="11"/>
  <c r="BZ28" i="11"/>
  <c r="BG28" i="11"/>
  <c r="BS28" i="11"/>
  <c r="BH28" i="11"/>
  <c r="BT28" i="11"/>
  <c r="BK28" i="11"/>
  <c r="BU28" i="11"/>
  <c r="BO28" i="11"/>
  <c r="BC28" i="11"/>
  <c r="BP28" i="11"/>
  <c r="BD28" i="11"/>
  <c r="BV28" i="11"/>
  <c r="BE28" i="11"/>
  <c r="BW28" i="11"/>
  <c r="BF28" i="11"/>
  <c r="BX28" i="11"/>
  <c r="BL28" i="11"/>
  <c r="BM28" i="11"/>
  <c r="BN28" i="11"/>
  <c r="BI219" i="11"/>
  <c r="BQ219" i="11"/>
  <c r="BY219" i="11"/>
  <c r="BC219" i="11"/>
  <c r="BK219" i="11"/>
  <c r="BS219" i="11"/>
  <c r="BE219" i="11"/>
  <c r="BM219" i="11"/>
  <c r="BU219" i="11"/>
  <c r="BF219" i="11"/>
  <c r="BN219" i="11"/>
  <c r="BV219" i="11"/>
  <c r="BO219" i="11"/>
  <c r="BP219" i="11"/>
  <c r="BR219" i="11"/>
  <c r="BD219" i="11"/>
  <c r="BT219" i="11"/>
  <c r="BG219" i="11"/>
  <c r="BW219" i="11"/>
  <c r="BJ219" i="11"/>
  <c r="BZ219" i="11"/>
  <c r="BX219" i="11"/>
  <c r="BH219" i="11"/>
  <c r="BL219" i="11"/>
  <c r="BJ91" i="11"/>
  <c r="BR91" i="11"/>
  <c r="BZ91" i="11"/>
  <c r="BC91" i="11"/>
  <c r="BK91" i="11"/>
  <c r="BS91" i="11"/>
  <c r="BD91" i="11"/>
  <c r="BL91" i="11"/>
  <c r="BT91" i="11"/>
  <c r="BE91" i="11"/>
  <c r="BM91" i="11"/>
  <c r="BU91" i="11"/>
  <c r="BF91" i="11"/>
  <c r="BN91" i="11"/>
  <c r="BV91" i="11"/>
  <c r="BG91" i="11"/>
  <c r="BO91" i="11"/>
  <c r="BW91" i="11"/>
  <c r="BH91" i="11"/>
  <c r="BP91" i="11"/>
  <c r="BX91" i="11"/>
  <c r="BI91" i="11"/>
  <c r="BQ91" i="11"/>
  <c r="BY91" i="11"/>
  <c r="BH197" i="11"/>
  <c r="BP197" i="11"/>
  <c r="BX197" i="11"/>
  <c r="BI197" i="11"/>
  <c r="BQ197" i="11"/>
  <c r="BY197" i="11"/>
  <c r="BC197" i="11"/>
  <c r="BK197" i="11"/>
  <c r="BS197" i="11"/>
  <c r="BL197" i="11"/>
  <c r="BW197" i="11"/>
  <c r="BM197" i="11"/>
  <c r="BZ197" i="11"/>
  <c r="BN197" i="11"/>
  <c r="BD197" i="11"/>
  <c r="BO197" i="11"/>
  <c r="BE197" i="11"/>
  <c r="BR197" i="11"/>
  <c r="BF197" i="11"/>
  <c r="BT197" i="11"/>
  <c r="BJ197" i="11"/>
  <c r="BV197" i="11"/>
  <c r="BG197" i="11"/>
  <c r="BU197" i="11"/>
  <c r="BI233" i="11"/>
  <c r="BQ233" i="11"/>
  <c r="BY233" i="11"/>
  <c r="BC233" i="11"/>
  <c r="BK233" i="11"/>
  <c r="BS233" i="11"/>
  <c r="BE233" i="11"/>
  <c r="BO233" i="11"/>
  <c r="BZ233" i="11"/>
  <c r="BF233" i="11"/>
  <c r="BP233" i="11"/>
  <c r="BG233" i="11"/>
  <c r="BR233" i="11"/>
  <c r="BH233" i="11"/>
  <c r="BT233" i="11"/>
  <c r="BJ233" i="11"/>
  <c r="BU233" i="11"/>
  <c r="BM233" i="11"/>
  <c r="BW233" i="11"/>
  <c r="BD233" i="11"/>
  <c r="BL233" i="11"/>
  <c r="BN233" i="11"/>
  <c r="BV233" i="11"/>
  <c r="BX233" i="11"/>
  <c r="BH191" i="11"/>
  <c r="BP191" i="11"/>
  <c r="BX191" i="11"/>
  <c r="BI191" i="11"/>
  <c r="BQ191" i="11"/>
  <c r="BY191" i="11"/>
  <c r="BJ191" i="11"/>
  <c r="BR191" i="11"/>
  <c r="BZ191" i="11"/>
  <c r="BC191" i="11"/>
  <c r="BK191" i="11"/>
  <c r="BS191" i="11"/>
  <c r="BD191" i="11"/>
  <c r="BL191" i="11"/>
  <c r="BT191" i="11"/>
  <c r="BF191" i="11"/>
  <c r="BN191" i="11"/>
  <c r="BV191" i="11"/>
  <c r="BU191" i="11"/>
  <c r="BW191" i="11"/>
  <c r="BE191" i="11"/>
  <c r="BG191" i="11"/>
  <c r="BO191" i="11"/>
  <c r="BM191" i="11"/>
  <c r="BH182" i="11"/>
  <c r="BP182" i="11"/>
  <c r="BX182" i="11"/>
  <c r="BI182" i="11"/>
  <c r="BQ182" i="11"/>
  <c r="BY182" i="11"/>
  <c r="BJ182" i="11"/>
  <c r="BR182" i="11"/>
  <c r="BZ182" i="11"/>
  <c r="BC182" i="11"/>
  <c r="BK182" i="11"/>
  <c r="BS182" i="11"/>
  <c r="BD182" i="11"/>
  <c r="BL182" i="11"/>
  <c r="BT182" i="11"/>
  <c r="BF182" i="11"/>
  <c r="BN182" i="11"/>
  <c r="BV182" i="11"/>
  <c r="BM182" i="11"/>
  <c r="BO182" i="11"/>
  <c r="BU182" i="11"/>
  <c r="BW182" i="11"/>
  <c r="BG182" i="11"/>
  <c r="BE182" i="11"/>
  <c r="BH186" i="11"/>
  <c r="BP186" i="11"/>
  <c r="BX186" i="11"/>
  <c r="BI186" i="11"/>
  <c r="BQ186" i="11"/>
  <c r="BY186" i="11"/>
  <c r="BJ186" i="11"/>
  <c r="BR186" i="11"/>
  <c r="BZ186" i="11"/>
  <c r="BC186" i="11"/>
  <c r="BK186" i="11"/>
  <c r="BS186" i="11"/>
  <c r="BD186" i="11"/>
  <c r="BL186" i="11"/>
  <c r="BT186" i="11"/>
  <c r="BF186" i="11"/>
  <c r="BN186" i="11"/>
  <c r="BV186" i="11"/>
  <c r="BM186" i="11"/>
  <c r="BO186" i="11"/>
  <c r="BU186" i="11"/>
  <c r="BW186" i="11"/>
  <c r="BG186" i="11"/>
  <c r="BE186" i="11"/>
  <c r="BJ104" i="11"/>
  <c r="BR104" i="11"/>
  <c r="BZ104" i="11"/>
  <c r="BC104" i="11"/>
  <c r="BK104" i="11"/>
  <c r="BS104" i="11"/>
  <c r="BD104" i="11"/>
  <c r="BL104" i="11"/>
  <c r="BT104" i="11"/>
  <c r="BE104" i="11"/>
  <c r="BM104" i="11"/>
  <c r="BU104" i="11"/>
  <c r="BF104" i="11"/>
  <c r="BN104" i="11"/>
  <c r="BV104" i="11"/>
  <c r="BH104" i="11"/>
  <c r="BP104" i="11"/>
  <c r="BX104" i="11"/>
  <c r="BG104" i="11"/>
  <c r="BI104" i="11"/>
  <c r="BO104" i="11"/>
  <c r="BQ104" i="11"/>
  <c r="BW104" i="11"/>
  <c r="BY104" i="11"/>
  <c r="BH183" i="11"/>
  <c r="BP183" i="11"/>
  <c r="BX183" i="11"/>
  <c r="BI183" i="11"/>
  <c r="BQ183" i="11"/>
  <c r="BY183" i="11"/>
  <c r="BJ183" i="11"/>
  <c r="BR183" i="11"/>
  <c r="BZ183" i="11"/>
  <c r="BC183" i="11"/>
  <c r="BK183" i="11"/>
  <c r="BS183" i="11"/>
  <c r="BD183" i="11"/>
  <c r="BL183" i="11"/>
  <c r="BT183" i="11"/>
  <c r="BF183" i="11"/>
  <c r="BN183" i="11"/>
  <c r="BV183" i="11"/>
  <c r="BU183" i="11"/>
  <c r="BW183" i="11"/>
  <c r="BE183" i="11"/>
  <c r="BG183" i="11"/>
  <c r="BO183" i="11"/>
  <c r="BM183" i="11"/>
  <c r="BH131" i="11"/>
  <c r="BP131" i="11"/>
  <c r="BX131" i="11"/>
  <c r="BI131" i="11"/>
  <c r="BQ131" i="11"/>
  <c r="BY131" i="11"/>
  <c r="BJ131" i="11"/>
  <c r="BR131" i="11"/>
  <c r="BZ131" i="11"/>
  <c r="BC131" i="11"/>
  <c r="BK131" i="11"/>
  <c r="BS131" i="11"/>
  <c r="BD131" i="11"/>
  <c r="BL131" i="11"/>
  <c r="BT131" i="11"/>
  <c r="BE131" i="11"/>
  <c r="BM131" i="11"/>
  <c r="BU131" i="11"/>
  <c r="BF131" i="11"/>
  <c r="BN131" i="11"/>
  <c r="BV131" i="11"/>
  <c r="BO131" i="11"/>
  <c r="BW131" i="11"/>
  <c r="BG131" i="11"/>
  <c r="BI241" i="11"/>
  <c r="BQ241" i="11"/>
  <c r="BY241" i="11"/>
  <c r="BC241" i="11"/>
  <c r="BK241" i="11"/>
  <c r="BS241" i="11"/>
  <c r="BE241" i="11"/>
  <c r="BO241" i="11"/>
  <c r="BZ241" i="11"/>
  <c r="BF241" i="11"/>
  <c r="BP241" i="11"/>
  <c r="BG241" i="11"/>
  <c r="BR241" i="11"/>
  <c r="BH241" i="11"/>
  <c r="BT241" i="11"/>
  <c r="BJ241" i="11"/>
  <c r="BU241" i="11"/>
  <c r="BM241" i="11"/>
  <c r="BW241" i="11"/>
  <c r="BV241" i="11"/>
  <c r="BX241" i="11"/>
  <c r="BL241" i="11"/>
  <c r="BD241" i="11"/>
  <c r="BN241" i="11"/>
  <c r="BH157" i="11"/>
  <c r="BP157" i="11"/>
  <c r="BX157" i="11"/>
  <c r="BI157" i="11"/>
  <c r="BQ157" i="11"/>
  <c r="BY157" i="11"/>
  <c r="BJ157" i="11"/>
  <c r="BR157" i="11"/>
  <c r="BZ157" i="11"/>
  <c r="BC157" i="11"/>
  <c r="BK157" i="11"/>
  <c r="BS157" i="11"/>
  <c r="BD157" i="11"/>
  <c r="BL157" i="11"/>
  <c r="BT157" i="11"/>
  <c r="BE157" i="11"/>
  <c r="BM157" i="11"/>
  <c r="BU157" i="11"/>
  <c r="BF157" i="11"/>
  <c r="BN157" i="11"/>
  <c r="BV157" i="11"/>
  <c r="BG157" i="11"/>
  <c r="BO157" i="11"/>
  <c r="BW157" i="11"/>
  <c r="BI225" i="11"/>
  <c r="BQ225" i="11"/>
  <c r="BY225" i="11"/>
  <c r="BC225" i="11"/>
  <c r="BK225" i="11"/>
  <c r="BS225" i="11"/>
  <c r="BE225" i="11"/>
  <c r="BO225" i="11"/>
  <c r="BZ225" i="11"/>
  <c r="BF225" i="11"/>
  <c r="BP225" i="11"/>
  <c r="BG225" i="11"/>
  <c r="BR225" i="11"/>
  <c r="BH225" i="11"/>
  <c r="BT225" i="11"/>
  <c r="BJ225" i="11"/>
  <c r="BU225" i="11"/>
  <c r="BM225" i="11"/>
  <c r="BW225" i="11"/>
  <c r="BV225" i="11"/>
  <c r="BX225" i="11"/>
  <c r="BL225" i="11"/>
  <c r="BD225" i="11"/>
  <c r="BN225" i="11"/>
  <c r="BJ102" i="11"/>
  <c r="BR102" i="11"/>
  <c r="BZ102" i="11"/>
  <c r="BC102" i="11"/>
  <c r="BK102" i="11"/>
  <c r="BS102" i="11"/>
  <c r="BD102" i="11"/>
  <c r="BL102" i="11"/>
  <c r="BT102" i="11"/>
  <c r="BE102" i="11"/>
  <c r="BM102" i="11"/>
  <c r="BU102" i="11"/>
  <c r="BF102" i="11"/>
  <c r="BN102" i="11"/>
  <c r="BV102" i="11"/>
  <c r="BH102" i="11"/>
  <c r="BP102" i="11"/>
  <c r="BX102" i="11"/>
  <c r="BW102" i="11"/>
  <c r="BY102" i="11"/>
  <c r="BG102" i="11"/>
  <c r="BI102" i="11"/>
  <c r="BO102" i="11"/>
  <c r="BQ102" i="11"/>
  <c r="BH171" i="11"/>
  <c r="BP171" i="11"/>
  <c r="BX171" i="11"/>
  <c r="BI171" i="11"/>
  <c r="BQ171" i="11"/>
  <c r="BY171" i="11"/>
  <c r="BJ171" i="11"/>
  <c r="BR171" i="11"/>
  <c r="BZ171" i="11"/>
  <c r="BC171" i="11"/>
  <c r="BK171" i="11"/>
  <c r="BS171" i="11"/>
  <c r="BD171" i="11"/>
  <c r="BL171" i="11"/>
  <c r="BT171" i="11"/>
  <c r="BE171" i="11"/>
  <c r="BM171" i="11"/>
  <c r="BU171" i="11"/>
  <c r="BF171" i="11"/>
  <c r="BN171" i="11"/>
  <c r="BV171" i="11"/>
  <c r="BG171" i="11"/>
  <c r="BO171" i="11"/>
  <c r="BW171" i="11"/>
  <c r="BH178" i="11"/>
  <c r="BP178" i="11"/>
  <c r="BX178" i="11"/>
  <c r="BI178" i="11"/>
  <c r="BQ178" i="11"/>
  <c r="BY178" i="11"/>
  <c r="BJ178" i="11"/>
  <c r="BR178" i="11"/>
  <c r="BZ178" i="11"/>
  <c r="BC178" i="11"/>
  <c r="BK178" i="11"/>
  <c r="BS178" i="11"/>
  <c r="BD178" i="11"/>
  <c r="BL178" i="11"/>
  <c r="BT178" i="11"/>
  <c r="BF178" i="11"/>
  <c r="BN178" i="11"/>
  <c r="BV178" i="11"/>
  <c r="BM178" i="11"/>
  <c r="BO178" i="11"/>
  <c r="BU178" i="11"/>
  <c r="BW178" i="11"/>
  <c r="BG178" i="11"/>
  <c r="BE178" i="11"/>
  <c r="BH141" i="11"/>
  <c r="BP141" i="11"/>
  <c r="BX141" i="11"/>
  <c r="BI141" i="11"/>
  <c r="BQ141" i="11"/>
  <c r="BY141" i="11"/>
  <c r="BJ141" i="11"/>
  <c r="BR141" i="11"/>
  <c r="BZ141" i="11"/>
  <c r="BC141" i="11"/>
  <c r="BK141" i="11"/>
  <c r="BS141" i="11"/>
  <c r="BD141" i="11"/>
  <c r="BL141" i="11"/>
  <c r="BT141" i="11"/>
  <c r="BF141" i="11"/>
  <c r="BN141" i="11"/>
  <c r="BV141" i="11"/>
  <c r="BE141" i="11"/>
  <c r="BG141" i="11"/>
  <c r="BM141" i="11"/>
  <c r="BO141" i="11"/>
  <c r="BU141" i="11"/>
  <c r="BW141" i="11"/>
  <c r="BJ123" i="11"/>
  <c r="BR123" i="11"/>
  <c r="BZ123" i="11"/>
  <c r="BC123" i="11"/>
  <c r="BL123" i="11"/>
  <c r="BU123" i="11"/>
  <c r="BD123" i="11"/>
  <c r="BM123" i="11"/>
  <c r="BV123" i="11"/>
  <c r="BE123" i="11"/>
  <c r="BN123" i="11"/>
  <c r="BW123" i="11"/>
  <c r="BF123" i="11"/>
  <c r="BO123" i="11"/>
  <c r="BX123" i="11"/>
  <c r="BG123" i="11"/>
  <c r="BP123" i="11"/>
  <c r="BY123" i="11"/>
  <c r="BH123" i="11"/>
  <c r="BQ123" i="11"/>
  <c r="BI123" i="11"/>
  <c r="BS123" i="11"/>
  <c r="BK123" i="11"/>
  <c r="BT123" i="11"/>
  <c r="BH155" i="11"/>
  <c r="BP155" i="11"/>
  <c r="BX155" i="11"/>
  <c r="BI155" i="11"/>
  <c r="BQ155" i="11"/>
  <c r="BY155" i="11"/>
  <c r="BJ155" i="11"/>
  <c r="BR155" i="11"/>
  <c r="BZ155" i="11"/>
  <c r="BC155" i="11"/>
  <c r="BK155" i="11"/>
  <c r="BS155" i="11"/>
  <c r="BD155" i="11"/>
  <c r="BL155" i="11"/>
  <c r="BT155" i="11"/>
  <c r="BE155" i="11"/>
  <c r="BM155" i="11"/>
  <c r="BU155" i="11"/>
  <c r="BF155" i="11"/>
  <c r="BN155" i="11"/>
  <c r="BV155" i="11"/>
  <c r="BG155" i="11"/>
  <c r="BO155" i="11"/>
  <c r="BW155" i="11"/>
  <c r="BH154" i="11"/>
  <c r="BP154" i="11"/>
  <c r="BX154" i="11"/>
  <c r="BI154" i="11"/>
  <c r="BQ154" i="11"/>
  <c r="BY154" i="11"/>
  <c r="BJ154" i="11"/>
  <c r="BR154" i="11"/>
  <c r="BZ154" i="11"/>
  <c r="BC154" i="11"/>
  <c r="BK154" i="11"/>
  <c r="BS154" i="11"/>
  <c r="BD154" i="11"/>
  <c r="BL154" i="11"/>
  <c r="BT154" i="11"/>
  <c r="BE154" i="11"/>
  <c r="BM154" i="11"/>
  <c r="BU154" i="11"/>
  <c r="BF154" i="11"/>
  <c r="BN154" i="11"/>
  <c r="BV154" i="11"/>
  <c r="BG154" i="11"/>
  <c r="BO154" i="11"/>
  <c r="BW154" i="11"/>
  <c r="BH156" i="11"/>
  <c r="BP156" i="11"/>
  <c r="BX156" i="11"/>
  <c r="BI156" i="11"/>
  <c r="BQ156" i="11"/>
  <c r="BY156" i="11"/>
  <c r="BJ156" i="11"/>
  <c r="BR156" i="11"/>
  <c r="BZ156" i="11"/>
  <c r="BC156" i="11"/>
  <c r="BK156" i="11"/>
  <c r="BS156" i="11"/>
  <c r="BD156" i="11"/>
  <c r="BL156" i="11"/>
  <c r="BT156" i="11"/>
  <c r="BE156" i="11"/>
  <c r="BM156" i="11"/>
  <c r="BU156" i="11"/>
  <c r="BF156" i="11"/>
  <c r="BN156" i="11"/>
  <c r="BV156" i="11"/>
  <c r="BW156" i="11"/>
  <c r="BO156" i="11"/>
  <c r="BG156" i="11"/>
  <c r="BJ99" i="11"/>
  <c r="BR99" i="11"/>
  <c r="BZ99" i="11"/>
  <c r="BC99" i="11"/>
  <c r="BK99" i="11"/>
  <c r="BS99" i="11"/>
  <c r="BD99" i="11"/>
  <c r="BL99" i="11"/>
  <c r="BT99" i="11"/>
  <c r="BE99" i="11"/>
  <c r="BM99" i="11"/>
  <c r="BU99" i="11"/>
  <c r="BF99" i="11"/>
  <c r="BN99" i="11"/>
  <c r="BV99" i="11"/>
  <c r="BH99" i="11"/>
  <c r="BP99" i="11"/>
  <c r="BX99" i="11"/>
  <c r="BG99" i="11"/>
  <c r="BI99" i="11"/>
  <c r="BO99" i="11"/>
  <c r="BQ99" i="11"/>
  <c r="BW99" i="11"/>
  <c r="BY99" i="11"/>
  <c r="BJ98" i="11"/>
  <c r="BR98" i="11"/>
  <c r="BZ98" i="11"/>
  <c r="BC98" i="11"/>
  <c r="BK98" i="11"/>
  <c r="BS98" i="11"/>
  <c r="BD98" i="11"/>
  <c r="BL98" i="11"/>
  <c r="BT98" i="11"/>
  <c r="BE98" i="11"/>
  <c r="BM98" i="11"/>
  <c r="BU98" i="11"/>
  <c r="BF98" i="11"/>
  <c r="BN98" i="11"/>
  <c r="BV98" i="11"/>
  <c r="BH98" i="11"/>
  <c r="BP98" i="11"/>
  <c r="BX98" i="11"/>
  <c r="BW98" i="11"/>
  <c r="BY98" i="11"/>
  <c r="BG98" i="11"/>
  <c r="BI98" i="11"/>
  <c r="BO98" i="11"/>
  <c r="BQ98" i="11"/>
  <c r="BE74" i="11"/>
  <c r="BM74" i="11"/>
  <c r="BU74" i="11"/>
  <c r="BC74" i="11"/>
  <c r="BL74" i="11"/>
  <c r="BV74" i="11"/>
  <c r="BD74" i="11"/>
  <c r="BN74" i="11"/>
  <c r="BW74" i="11"/>
  <c r="BF74" i="11"/>
  <c r="BO74" i="11"/>
  <c r="BX74" i="11"/>
  <c r="BG74" i="11"/>
  <c r="BP74" i="11"/>
  <c r="BY74" i="11"/>
  <c r="BH74" i="11"/>
  <c r="BQ74" i="11"/>
  <c r="BZ74" i="11"/>
  <c r="BJ74" i="11"/>
  <c r="BS74" i="11"/>
  <c r="BI74" i="11"/>
  <c r="BK74" i="11"/>
  <c r="BR74" i="11"/>
  <c r="BT74" i="11"/>
  <c r="BI204" i="11"/>
  <c r="BQ204" i="11"/>
  <c r="BY204" i="11"/>
  <c r="BJ204" i="11"/>
  <c r="BR204" i="11"/>
  <c r="BZ204" i="11"/>
  <c r="BC204" i="11"/>
  <c r="BK204" i="11"/>
  <c r="BS204" i="11"/>
  <c r="BD204" i="11"/>
  <c r="BL204" i="11"/>
  <c r="BT204" i="11"/>
  <c r="BE204" i="11"/>
  <c r="BM204" i="11"/>
  <c r="BU204" i="11"/>
  <c r="BF204" i="11"/>
  <c r="BN204" i="11"/>
  <c r="BV204" i="11"/>
  <c r="BH204" i="11"/>
  <c r="BP204" i="11"/>
  <c r="BX204" i="11"/>
  <c r="BG204" i="11"/>
  <c r="BO204" i="11"/>
  <c r="BW204" i="11"/>
  <c r="BI202" i="11"/>
  <c r="BQ202" i="11"/>
  <c r="BY202" i="11"/>
  <c r="BJ202" i="11"/>
  <c r="BR202" i="11"/>
  <c r="BZ202" i="11"/>
  <c r="BC202" i="11"/>
  <c r="BK202" i="11"/>
  <c r="BS202" i="11"/>
  <c r="BD202" i="11"/>
  <c r="BL202" i="11"/>
  <c r="BT202" i="11"/>
  <c r="BE202" i="11"/>
  <c r="BM202" i="11"/>
  <c r="BU202" i="11"/>
  <c r="BF202" i="11"/>
  <c r="BN202" i="11"/>
  <c r="BV202" i="11"/>
  <c r="BH202" i="11"/>
  <c r="BP202" i="11"/>
  <c r="BX202" i="11"/>
  <c r="BO202" i="11"/>
  <c r="BG202" i="11"/>
  <c r="BW202" i="11"/>
  <c r="BH150" i="11"/>
  <c r="BP150" i="11"/>
  <c r="BX150" i="11"/>
  <c r="BI150" i="11"/>
  <c r="BQ150" i="11"/>
  <c r="BY150" i="11"/>
  <c r="BJ150" i="11"/>
  <c r="BR150" i="11"/>
  <c r="BZ150" i="11"/>
  <c r="BD150" i="11"/>
  <c r="BL150" i="11"/>
  <c r="BT150" i="11"/>
  <c r="BN150" i="11"/>
  <c r="BO150" i="11"/>
  <c r="BC150" i="11"/>
  <c r="BS150" i="11"/>
  <c r="BE150" i="11"/>
  <c r="BU150" i="11"/>
  <c r="BF150" i="11"/>
  <c r="BV150" i="11"/>
  <c r="BG150" i="11"/>
  <c r="BW150" i="11"/>
  <c r="BK150" i="11"/>
  <c r="BM150" i="11"/>
  <c r="BC40" i="11"/>
  <c r="BK40" i="11"/>
  <c r="BS40" i="11"/>
  <c r="BD40" i="11"/>
  <c r="BL40" i="11"/>
  <c r="BT40" i="11"/>
  <c r="BE40" i="11"/>
  <c r="BM40" i="11"/>
  <c r="BU40" i="11"/>
  <c r="BF40" i="11"/>
  <c r="BN40" i="11"/>
  <c r="BV40" i="11"/>
  <c r="BG40" i="11"/>
  <c r="BO40" i="11"/>
  <c r="BW40" i="11"/>
  <c r="BI40" i="11"/>
  <c r="BQ40" i="11"/>
  <c r="BY40" i="11"/>
  <c r="BJ40" i="11"/>
  <c r="BP40" i="11"/>
  <c r="BR40" i="11"/>
  <c r="BX40" i="11"/>
  <c r="BZ40" i="11"/>
  <c r="BH40" i="11"/>
  <c r="BI8" i="11"/>
  <c r="BQ8" i="11"/>
  <c r="BY8" i="11"/>
  <c r="BJ8" i="11"/>
  <c r="BR8" i="11"/>
  <c r="BZ8" i="11"/>
  <c r="BC8" i="11"/>
  <c r="BM8" i="11"/>
  <c r="BW8" i="11"/>
  <c r="BD8" i="11"/>
  <c r="BN8" i="11"/>
  <c r="BX8" i="11"/>
  <c r="BE8" i="11"/>
  <c r="BO8" i="11"/>
  <c r="BF8" i="11"/>
  <c r="BP8" i="11"/>
  <c r="BG8" i="11"/>
  <c r="BS8" i="11"/>
  <c r="BK8" i="11"/>
  <c r="BU8" i="11"/>
  <c r="BL8" i="11"/>
  <c r="BV8" i="11"/>
  <c r="BH8" i="11"/>
  <c r="BT8" i="11"/>
  <c r="BJ34" i="11"/>
  <c r="BR34" i="11"/>
  <c r="BZ34" i="11"/>
  <c r="BE34" i="11"/>
  <c r="BN34" i="11"/>
  <c r="BW34" i="11"/>
  <c r="BF34" i="11"/>
  <c r="BO34" i="11"/>
  <c r="BX34" i="11"/>
  <c r="BG34" i="11"/>
  <c r="BP34" i="11"/>
  <c r="BY34" i="11"/>
  <c r="BH34" i="11"/>
  <c r="BQ34" i="11"/>
  <c r="BI34" i="11"/>
  <c r="BS34" i="11"/>
  <c r="BC34" i="11"/>
  <c r="BL34" i="11"/>
  <c r="BU34" i="11"/>
  <c r="BM34" i="11"/>
  <c r="BT34" i="11"/>
  <c r="BV34" i="11"/>
  <c r="BD34" i="11"/>
  <c r="BK34" i="11"/>
  <c r="BC46" i="11"/>
  <c r="BK46" i="11"/>
  <c r="BS46" i="11"/>
  <c r="BD46" i="11"/>
  <c r="BL46" i="11"/>
  <c r="BT46" i="11"/>
  <c r="BE46" i="11"/>
  <c r="BM46" i="11"/>
  <c r="BU46" i="11"/>
  <c r="BF46" i="11"/>
  <c r="BN46" i="11"/>
  <c r="BV46" i="11"/>
  <c r="BG46" i="11"/>
  <c r="BO46" i="11"/>
  <c r="BW46" i="11"/>
  <c r="BI46" i="11"/>
  <c r="BQ46" i="11"/>
  <c r="BY46" i="11"/>
  <c r="BZ46" i="11"/>
  <c r="BH46" i="11"/>
  <c r="BJ46" i="11"/>
  <c r="BP46" i="11"/>
  <c r="BR46" i="11"/>
  <c r="BX46" i="11"/>
  <c r="BE75" i="11"/>
  <c r="BM75" i="11"/>
  <c r="BU75" i="11"/>
  <c r="BG75" i="11"/>
  <c r="BP75" i="11"/>
  <c r="BY75" i="11"/>
  <c r="BH75" i="11"/>
  <c r="BQ75" i="11"/>
  <c r="BZ75" i="11"/>
  <c r="BI75" i="11"/>
  <c r="BR75" i="11"/>
  <c r="BJ75" i="11"/>
  <c r="BS75" i="11"/>
  <c r="BK75" i="11"/>
  <c r="BT75" i="11"/>
  <c r="BD75" i="11"/>
  <c r="BN75" i="11"/>
  <c r="BW75" i="11"/>
  <c r="BL75" i="11"/>
  <c r="BO75" i="11"/>
  <c r="BV75" i="11"/>
  <c r="BX75" i="11"/>
  <c r="BC75" i="11"/>
  <c r="BF75" i="11"/>
  <c r="BE56" i="11"/>
  <c r="BM56" i="11"/>
  <c r="BU56" i="11"/>
  <c r="BF56" i="11"/>
  <c r="BN56" i="11"/>
  <c r="BV56" i="11"/>
  <c r="BG56" i="11"/>
  <c r="BO56" i="11"/>
  <c r="BW56" i="11"/>
  <c r="BH56" i="11"/>
  <c r="BP56" i="11"/>
  <c r="BX56" i="11"/>
  <c r="BI56" i="11"/>
  <c r="BQ56" i="11"/>
  <c r="BY56" i="11"/>
  <c r="BC56" i="11"/>
  <c r="BK56" i="11"/>
  <c r="BS56" i="11"/>
  <c r="BD56" i="11"/>
  <c r="BJ56" i="11"/>
  <c r="BL56" i="11"/>
  <c r="BR56" i="11"/>
  <c r="BT56" i="11"/>
  <c r="BZ56" i="11"/>
  <c r="BE59" i="11"/>
  <c r="BM59" i="11"/>
  <c r="BU59" i="11"/>
  <c r="BF59" i="11"/>
  <c r="BN59" i="11"/>
  <c r="BV59" i="11"/>
  <c r="BG59" i="11"/>
  <c r="BO59" i="11"/>
  <c r="BW59" i="11"/>
  <c r="BH59" i="11"/>
  <c r="BP59" i="11"/>
  <c r="BX59" i="11"/>
  <c r="BI59" i="11"/>
  <c r="BQ59" i="11"/>
  <c r="BY59" i="11"/>
  <c r="BC59" i="11"/>
  <c r="BK59" i="11"/>
  <c r="BS59" i="11"/>
  <c r="BD59" i="11"/>
  <c r="BJ59" i="11"/>
  <c r="BL59" i="11"/>
  <c r="BR59" i="11"/>
  <c r="BT59" i="11"/>
  <c r="BZ59" i="11"/>
  <c r="BC50" i="11"/>
  <c r="BK50" i="11"/>
  <c r="BS50" i="11"/>
  <c r="BD50" i="11"/>
  <c r="BL50" i="11"/>
  <c r="BT50" i="11"/>
  <c r="BF50" i="11"/>
  <c r="BN50" i="11"/>
  <c r="BV50" i="11"/>
  <c r="BG50" i="11"/>
  <c r="BO50" i="11"/>
  <c r="BW50" i="11"/>
  <c r="BR50" i="11"/>
  <c r="BE50" i="11"/>
  <c r="BU50" i="11"/>
  <c r="BH50" i="11"/>
  <c r="BX50" i="11"/>
  <c r="BI50" i="11"/>
  <c r="BY50" i="11"/>
  <c r="BJ50" i="11"/>
  <c r="BZ50" i="11"/>
  <c r="BM50" i="11"/>
  <c r="BP50" i="11"/>
  <c r="BQ50" i="11"/>
  <c r="BC48" i="11"/>
  <c r="BK48" i="11"/>
  <c r="BS48" i="11"/>
  <c r="BD48" i="11"/>
  <c r="BL48" i="11"/>
  <c r="BT48" i="11"/>
  <c r="BE48" i="11"/>
  <c r="BM48" i="11"/>
  <c r="BU48" i="11"/>
  <c r="BF48" i="11"/>
  <c r="BN48" i="11"/>
  <c r="BV48" i="11"/>
  <c r="BG48" i="11"/>
  <c r="BO48" i="11"/>
  <c r="BW48" i="11"/>
  <c r="BI48" i="11"/>
  <c r="BQ48" i="11"/>
  <c r="BY48" i="11"/>
  <c r="BJ48" i="11"/>
  <c r="BP48" i="11"/>
  <c r="BR48" i="11"/>
  <c r="BX48" i="11"/>
  <c r="BZ48" i="11"/>
  <c r="BH48" i="11"/>
  <c r="BI30" i="11"/>
  <c r="BQ30" i="11"/>
  <c r="BY30" i="11"/>
  <c r="BJ30" i="11"/>
  <c r="BR30" i="11"/>
  <c r="BZ30" i="11"/>
  <c r="BC30" i="11"/>
  <c r="BM30" i="11"/>
  <c r="BW30" i="11"/>
  <c r="BD30" i="11"/>
  <c r="BN30" i="11"/>
  <c r="BX30" i="11"/>
  <c r="BE30" i="11"/>
  <c r="BO30" i="11"/>
  <c r="BT30" i="11"/>
  <c r="BF30" i="11"/>
  <c r="BU30" i="11"/>
  <c r="BG30" i="11"/>
  <c r="BV30" i="11"/>
  <c r="BH30" i="11"/>
  <c r="BK30" i="11"/>
  <c r="BL30" i="11"/>
  <c r="BP30" i="11"/>
  <c r="BS30" i="11"/>
  <c r="BJ120" i="11"/>
  <c r="BR120" i="11"/>
  <c r="BZ120" i="11"/>
  <c r="BK120" i="11"/>
  <c r="BT120" i="11"/>
  <c r="BC120" i="11"/>
  <c r="BL120" i="11"/>
  <c r="BU120" i="11"/>
  <c r="BD120" i="11"/>
  <c r="BM120" i="11"/>
  <c r="BV120" i="11"/>
  <c r="BE120" i="11"/>
  <c r="BN120" i="11"/>
  <c r="BW120" i="11"/>
  <c r="BF120" i="11"/>
  <c r="BO120" i="11"/>
  <c r="BX120" i="11"/>
  <c r="BG120" i="11"/>
  <c r="BP120" i="11"/>
  <c r="BY120" i="11"/>
  <c r="BH120" i="11"/>
  <c r="BQ120" i="11"/>
  <c r="BI120" i="11"/>
  <c r="BS120" i="11"/>
  <c r="BJ94" i="11"/>
  <c r="BR94" i="11"/>
  <c r="BZ94" i="11"/>
  <c r="BC94" i="11"/>
  <c r="BK94" i="11"/>
  <c r="BS94" i="11"/>
  <c r="BD94" i="11"/>
  <c r="BL94" i="11"/>
  <c r="BT94" i="11"/>
  <c r="BE94" i="11"/>
  <c r="BM94" i="11"/>
  <c r="BU94" i="11"/>
  <c r="BF94" i="11"/>
  <c r="BN94" i="11"/>
  <c r="BV94" i="11"/>
  <c r="BG94" i="11"/>
  <c r="BO94" i="11"/>
  <c r="BH94" i="11"/>
  <c r="BP94" i="11"/>
  <c r="BX94" i="11"/>
  <c r="BW94" i="11"/>
  <c r="BY94" i="11"/>
  <c r="BI94" i="11"/>
  <c r="BQ94" i="11"/>
  <c r="BH195" i="11"/>
  <c r="BP195" i="11"/>
  <c r="BX195" i="11"/>
  <c r="BI195" i="11"/>
  <c r="BQ195" i="11"/>
  <c r="BY195" i="11"/>
  <c r="BJ195" i="11"/>
  <c r="BR195" i="11"/>
  <c r="BZ195" i="11"/>
  <c r="BC195" i="11"/>
  <c r="BK195" i="11"/>
  <c r="BS195" i="11"/>
  <c r="BD195" i="11"/>
  <c r="BO195" i="11"/>
  <c r="BT195" i="11"/>
  <c r="BE195" i="11"/>
  <c r="BU195" i="11"/>
  <c r="BF195" i="11"/>
  <c r="BV195" i="11"/>
  <c r="BG195" i="11"/>
  <c r="BW195" i="11"/>
  <c r="BL195" i="11"/>
  <c r="BN195" i="11"/>
  <c r="BM195" i="11"/>
  <c r="BH159" i="11"/>
  <c r="BP159" i="11"/>
  <c r="BX159" i="11"/>
  <c r="BI159" i="11"/>
  <c r="BQ159" i="11"/>
  <c r="BY159" i="11"/>
  <c r="BJ159" i="11"/>
  <c r="BR159" i="11"/>
  <c r="BZ159" i="11"/>
  <c r="BC159" i="11"/>
  <c r="BK159" i="11"/>
  <c r="BS159" i="11"/>
  <c r="BD159" i="11"/>
  <c r="BL159" i="11"/>
  <c r="BT159" i="11"/>
  <c r="BE159" i="11"/>
  <c r="BM159" i="11"/>
  <c r="BU159" i="11"/>
  <c r="BF159" i="11"/>
  <c r="BN159" i="11"/>
  <c r="BV159" i="11"/>
  <c r="BO159" i="11"/>
  <c r="BW159" i="11"/>
  <c r="BG159" i="11"/>
  <c r="BH192" i="11"/>
  <c r="BP192" i="11"/>
  <c r="BX192" i="11"/>
  <c r="BI192" i="11"/>
  <c r="BQ192" i="11"/>
  <c r="BY192" i="11"/>
  <c r="BJ192" i="11"/>
  <c r="BR192" i="11"/>
  <c r="BZ192" i="11"/>
  <c r="BC192" i="11"/>
  <c r="BK192" i="11"/>
  <c r="BS192" i="11"/>
  <c r="BD192" i="11"/>
  <c r="BL192" i="11"/>
  <c r="BT192" i="11"/>
  <c r="BF192" i="11"/>
  <c r="BN192" i="11"/>
  <c r="BV192" i="11"/>
  <c r="BE192" i="11"/>
  <c r="BG192" i="11"/>
  <c r="BM192" i="11"/>
  <c r="BO192" i="11"/>
  <c r="BW192" i="11"/>
  <c r="BU192" i="11"/>
  <c r="BI206" i="11"/>
  <c r="BQ206" i="11"/>
  <c r="BY206" i="11"/>
  <c r="BJ206" i="11"/>
  <c r="BR206" i="11"/>
  <c r="BZ206" i="11"/>
  <c r="BC206" i="11"/>
  <c r="BK206" i="11"/>
  <c r="BS206" i="11"/>
  <c r="BD206" i="11"/>
  <c r="BL206" i="11"/>
  <c r="BT206" i="11"/>
  <c r="BE206" i="11"/>
  <c r="BM206" i="11"/>
  <c r="BU206" i="11"/>
  <c r="BF206" i="11"/>
  <c r="BN206" i="11"/>
  <c r="BV206" i="11"/>
  <c r="BH206" i="11"/>
  <c r="BP206" i="11"/>
  <c r="BX206" i="11"/>
  <c r="BG206" i="11"/>
  <c r="BW206" i="11"/>
  <c r="BO206" i="11"/>
  <c r="BH90" i="11"/>
  <c r="BP90" i="11"/>
  <c r="BI90" i="11"/>
  <c r="BR90" i="11"/>
  <c r="BZ90" i="11"/>
  <c r="BJ90" i="11"/>
  <c r="BS90" i="11"/>
  <c r="BK90" i="11"/>
  <c r="BT90" i="11"/>
  <c r="BC90" i="11"/>
  <c r="BL90" i="11"/>
  <c r="BU90" i="11"/>
  <c r="BD90" i="11"/>
  <c r="BM90" i="11"/>
  <c r="BV90" i="11"/>
  <c r="BE90" i="11"/>
  <c r="BN90" i="11"/>
  <c r="BW90" i="11"/>
  <c r="BF90" i="11"/>
  <c r="BO90" i="11"/>
  <c r="BX90" i="11"/>
  <c r="BG90" i="11"/>
  <c r="BQ90" i="11"/>
  <c r="BY90" i="11"/>
  <c r="BH145" i="11"/>
  <c r="BP145" i="11"/>
  <c r="BX145" i="11"/>
  <c r="BI145" i="11"/>
  <c r="BQ145" i="11"/>
  <c r="BY145" i="11"/>
  <c r="BJ145" i="11"/>
  <c r="BR145" i="11"/>
  <c r="BZ145" i="11"/>
  <c r="BC145" i="11"/>
  <c r="BK145" i="11"/>
  <c r="BS145" i="11"/>
  <c r="BD145" i="11"/>
  <c r="BL145" i="11"/>
  <c r="BT145" i="11"/>
  <c r="BF145" i="11"/>
  <c r="BN145" i="11"/>
  <c r="BV145" i="11"/>
  <c r="BE145" i="11"/>
  <c r="BG145" i="11"/>
  <c r="BM145" i="11"/>
  <c r="BO145" i="11"/>
  <c r="BU145" i="11"/>
  <c r="BW145" i="11"/>
  <c r="BH190" i="11"/>
  <c r="BP190" i="11"/>
  <c r="BX190" i="11"/>
  <c r="BI190" i="11"/>
  <c r="BQ190" i="11"/>
  <c r="BY190" i="11"/>
  <c r="BJ190" i="11"/>
  <c r="BR190" i="11"/>
  <c r="BZ190" i="11"/>
  <c r="BC190" i="11"/>
  <c r="BK190" i="11"/>
  <c r="BS190" i="11"/>
  <c r="BD190" i="11"/>
  <c r="BL190" i="11"/>
  <c r="BT190" i="11"/>
  <c r="BF190" i="11"/>
  <c r="BN190" i="11"/>
  <c r="BV190" i="11"/>
  <c r="BM190" i="11"/>
  <c r="BO190" i="11"/>
  <c r="BU190" i="11"/>
  <c r="BW190" i="11"/>
  <c r="BG190" i="11"/>
  <c r="BE190" i="11"/>
  <c r="BH144" i="11"/>
  <c r="BP144" i="11"/>
  <c r="BX144" i="11"/>
  <c r="BI144" i="11"/>
  <c r="BQ144" i="11"/>
  <c r="BY144" i="11"/>
  <c r="BJ144" i="11"/>
  <c r="BR144" i="11"/>
  <c r="BZ144" i="11"/>
  <c r="BC144" i="11"/>
  <c r="BK144" i="11"/>
  <c r="BS144" i="11"/>
  <c r="BD144" i="11"/>
  <c r="BL144" i="11"/>
  <c r="BT144" i="11"/>
  <c r="BF144" i="11"/>
  <c r="BN144" i="11"/>
  <c r="BV144" i="11"/>
  <c r="BW144" i="11"/>
  <c r="BE144" i="11"/>
  <c r="BG144" i="11"/>
  <c r="BM144" i="11"/>
  <c r="BO144" i="11"/>
  <c r="BU144" i="11"/>
  <c r="BJ95" i="11"/>
  <c r="BR95" i="11"/>
  <c r="BZ95" i="11"/>
  <c r="BC95" i="11"/>
  <c r="BK95" i="11"/>
  <c r="BS95" i="11"/>
  <c r="BD95" i="11"/>
  <c r="BL95" i="11"/>
  <c r="BT95" i="11"/>
  <c r="BE95" i="11"/>
  <c r="BM95" i="11"/>
  <c r="BU95" i="11"/>
  <c r="BF95" i="11"/>
  <c r="BN95" i="11"/>
  <c r="BV95" i="11"/>
  <c r="BH95" i="11"/>
  <c r="BP95" i="11"/>
  <c r="BX95" i="11"/>
  <c r="BG95" i="11"/>
  <c r="BI95" i="11"/>
  <c r="BO95" i="11"/>
  <c r="BQ95" i="11"/>
  <c r="BW95" i="11"/>
  <c r="BY95" i="11"/>
  <c r="BF83" i="11"/>
  <c r="BN83" i="11"/>
  <c r="BV83" i="11"/>
  <c r="BG83" i="11"/>
  <c r="BO83" i="11"/>
  <c r="BW83" i="11"/>
  <c r="BH83" i="11"/>
  <c r="BP83" i="11"/>
  <c r="BX83" i="11"/>
  <c r="BI83" i="11"/>
  <c r="BQ83" i="11"/>
  <c r="BJ83" i="11"/>
  <c r="BR83" i="11"/>
  <c r="BT83" i="11"/>
  <c r="BC83" i="11"/>
  <c r="BU83" i="11"/>
  <c r="BD83" i="11"/>
  <c r="BY83" i="11"/>
  <c r="BE83" i="11"/>
  <c r="BZ83" i="11"/>
  <c r="BK83" i="11"/>
  <c r="BL83" i="11"/>
  <c r="BM83" i="11"/>
  <c r="BS83" i="11"/>
  <c r="BF79" i="11"/>
  <c r="BN79" i="11"/>
  <c r="BV79" i="11"/>
  <c r="BG79" i="11"/>
  <c r="BO79" i="11"/>
  <c r="BW79" i="11"/>
  <c r="BH79" i="11"/>
  <c r="BP79" i="11"/>
  <c r="BX79" i="11"/>
  <c r="BI79" i="11"/>
  <c r="BQ79" i="11"/>
  <c r="BY79" i="11"/>
  <c r="BJ79" i="11"/>
  <c r="BR79" i="11"/>
  <c r="BZ79" i="11"/>
  <c r="BD79" i="11"/>
  <c r="BL79" i="11"/>
  <c r="BT79" i="11"/>
  <c r="BS79" i="11"/>
  <c r="BU79" i="11"/>
  <c r="BC79" i="11"/>
  <c r="BE79" i="11"/>
  <c r="BK79" i="11"/>
  <c r="BM79" i="11"/>
  <c r="BH136" i="11"/>
  <c r="BP136" i="11"/>
  <c r="BX136" i="11"/>
  <c r="BI136" i="11"/>
  <c r="BQ136" i="11"/>
  <c r="BY136" i="11"/>
  <c r="BJ136" i="11"/>
  <c r="BR136" i="11"/>
  <c r="BZ136" i="11"/>
  <c r="BC136" i="11"/>
  <c r="BK136" i="11"/>
  <c r="BS136" i="11"/>
  <c r="BD136" i="11"/>
  <c r="BL136" i="11"/>
  <c r="BT136" i="11"/>
  <c r="BF136" i="11"/>
  <c r="BN136" i="11"/>
  <c r="BV136" i="11"/>
  <c r="BO136" i="11"/>
  <c r="BU136" i="11"/>
  <c r="BW136" i="11"/>
  <c r="BE136" i="11"/>
  <c r="BG136" i="11"/>
  <c r="BM136" i="11"/>
  <c r="BI208" i="11"/>
  <c r="BQ208" i="11"/>
  <c r="BY208" i="11"/>
  <c r="BJ208" i="11"/>
  <c r="BR208" i="11"/>
  <c r="BZ208" i="11"/>
  <c r="BC208" i="11"/>
  <c r="BK208" i="11"/>
  <c r="BS208" i="11"/>
  <c r="BD208" i="11"/>
  <c r="BL208" i="11"/>
  <c r="BT208" i="11"/>
  <c r="BE208" i="11"/>
  <c r="BM208" i="11"/>
  <c r="BU208" i="11"/>
  <c r="BF208" i="11"/>
  <c r="BN208" i="11"/>
  <c r="BV208" i="11"/>
  <c r="BH208" i="11"/>
  <c r="BP208" i="11"/>
  <c r="BX208" i="11"/>
  <c r="BG208" i="11"/>
  <c r="BO208" i="11"/>
  <c r="BW208" i="11"/>
  <c r="BH176" i="11"/>
  <c r="BP176" i="11"/>
  <c r="BX176" i="11"/>
  <c r="BI176" i="11"/>
  <c r="BQ176" i="11"/>
  <c r="BY176" i="11"/>
  <c r="BJ176" i="11"/>
  <c r="BR176" i="11"/>
  <c r="BZ176" i="11"/>
  <c r="BC176" i="11"/>
  <c r="BK176" i="11"/>
  <c r="BS176" i="11"/>
  <c r="BD176" i="11"/>
  <c r="BL176" i="11"/>
  <c r="BT176" i="11"/>
  <c r="BF176" i="11"/>
  <c r="BN176" i="11"/>
  <c r="BV176" i="11"/>
  <c r="BE176" i="11"/>
  <c r="BG176" i="11"/>
  <c r="BM176" i="11"/>
  <c r="BO176" i="11"/>
  <c r="BW176" i="11"/>
  <c r="BU176" i="11"/>
  <c r="BI232" i="11"/>
  <c r="BQ232" i="11"/>
  <c r="BY232" i="11"/>
  <c r="BC232" i="11"/>
  <c r="BK232" i="11"/>
  <c r="BS232" i="11"/>
  <c r="BG232" i="11"/>
  <c r="BR232" i="11"/>
  <c r="BH232" i="11"/>
  <c r="BT232" i="11"/>
  <c r="BJ232" i="11"/>
  <c r="BU232" i="11"/>
  <c r="BL232" i="11"/>
  <c r="BV232" i="11"/>
  <c r="BM232" i="11"/>
  <c r="BW232" i="11"/>
  <c r="BE232" i="11"/>
  <c r="BO232" i="11"/>
  <c r="BZ232" i="11"/>
  <c r="BX232" i="11"/>
  <c r="BD232" i="11"/>
  <c r="BN232" i="11"/>
  <c r="BF232" i="11"/>
  <c r="BP232" i="11"/>
  <c r="BI238" i="11"/>
  <c r="BQ238" i="11"/>
  <c r="BY238" i="11"/>
  <c r="BC238" i="11"/>
  <c r="BK238" i="11"/>
  <c r="BS238" i="11"/>
  <c r="BM238" i="11"/>
  <c r="BW238" i="11"/>
  <c r="BD238" i="11"/>
  <c r="BN238" i="11"/>
  <c r="BX238" i="11"/>
  <c r="BE238" i="11"/>
  <c r="BO238" i="11"/>
  <c r="BZ238" i="11"/>
  <c r="BF238" i="11"/>
  <c r="BP238" i="11"/>
  <c r="BG238" i="11"/>
  <c r="BR238" i="11"/>
  <c r="BJ238" i="11"/>
  <c r="BU238" i="11"/>
  <c r="BH238" i="11"/>
  <c r="BL238" i="11"/>
  <c r="BT238" i="11"/>
  <c r="BV238" i="11"/>
  <c r="BJ122" i="11"/>
  <c r="BR122" i="11"/>
  <c r="BZ122" i="11"/>
  <c r="BH122" i="11"/>
  <c r="BQ122" i="11"/>
  <c r="BI122" i="11"/>
  <c r="BS122" i="11"/>
  <c r="BK122" i="11"/>
  <c r="BT122" i="11"/>
  <c r="BC122" i="11"/>
  <c r="BL122" i="11"/>
  <c r="BU122" i="11"/>
  <c r="BD122" i="11"/>
  <c r="BM122" i="11"/>
  <c r="BV122" i="11"/>
  <c r="BE122" i="11"/>
  <c r="BN122" i="11"/>
  <c r="BW122" i="11"/>
  <c r="BF122" i="11"/>
  <c r="BO122" i="11"/>
  <c r="BX122" i="11"/>
  <c r="BG122" i="11"/>
  <c r="BP122" i="11"/>
  <c r="BY122" i="11"/>
  <c r="BJ117" i="11"/>
  <c r="BR117" i="11"/>
  <c r="BZ117" i="11"/>
  <c r="BC117" i="11"/>
  <c r="BK117" i="11"/>
  <c r="BS117" i="11"/>
  <c r="BE117" i="11"/>
  <c r="BF117" i="11"/>
  <c r="BP117" i="11"/>
  <c r="BG117" i="11"/>
  <c r="BQ117" i="11"/>
  <c r="BH117" i="11"/>
  <c r="BT117" i="11"/>
  <c r="BI117" i="11"/>
  <c r="BU117" i="11"/>
  <c r="BL117" i="11"/>
  <c r="BV117" i="11"/>
  <c r="BM117" i="11"/>
  <c r="BW117" i="11"/>
  <c r="BN117" i="11"/>
  <c r="BX117" i="11"/>
  <c r="BD117" i="11"/>
  <c r="BO117" i="11"/>
  <c r="BY117" i="11"/>
  <c r="BI224" i="11"/>
  <c r="BQ224" i="11"/>
  <c r="BY224" i="11"/>
  <c r="BC224" i="11"/>
  <c r="BK224" i="11"/>
  <c r="BS224" i="11"/>
  <c r="BG224" i="11"/>
  <c r="BR224" i="11"/>
  <c r="BH224" i="11"/>
  <c r="BT224" i="11"/>
  <c r="BJ224" i="11"/>
  <c r="BU224" i="11"/>
  <c r="BL224" i="11"/>
  <c r="BV224" i="11"/>
  <c r="BM224" i="11"/>
  <c r="BW224" i="11"/>
  <c r="BE224" i="11"/>
  <c r="BO224" i="11"/>
  <c r="BZ224" i="11"/>
  <c r="BD224" i="11"/>
  <c r="BF224" i="11"/>
  <c r="BN224" i="11"/>
  <c r="BP224" i="11"/>
  <c r="BX224" i="11"/>
  <c r="BH89" i="11"/>
  <c r="BP89" i="11"/>
  <c r="BX89" i="11"/>
  <c r="BE89" i="11"/>
  <c r="BN89" i="11"/>
  <c r="BW89" i="11"/>
  <c r="BF89" i="11"/>
  <c r="BO89" i="11"/>
  <c r="BY89" i="11"/>
  <c r="BG89" i="11"/>
  <c r="BQ89" i="11"/>
  <c r="BZ89" i="11"/>
  <c r="BI89" i="11"/>
  <c r="BR89" i="11"/>
  <c r="BJ89" i="11"/>
  <c r="BS89" i="11"/>
  <c r="BK89" i="11"/>
  <c r="BT89" i="11"/>
  <c r="BC89" i="11"/>
  <c r="BL89" i="11"/>
  <c r="BU89" i="11"/>
  <c r="BM89" i="11"/>
  <c r="BV89" i="11"/>
  <c r="BD89" i="11"/>
  <c r="BJ35" i="11"/>
  <c r="BR35" i="11"/>
  <c r="BZ35" i="11"/>
  <c r="BH35" i="11"/>
  <c r="BQ35" i="11"/>
  <c r="BI35" i="11"/>
  <c r="BS35" i="11"/>
  <c r="BK35" i="11"/>
  <c r="BT35" i="11"/>
  <c r="BC35" i="11"/>
  <c r="BL35" i="11"/>
  <c r="BU35" i="11"/>
  <c r="BD35" i="11"/>
  <c r="BM35" i="11"/>
  <c r="BV35" i="11"/>
  <c r="BF35" i="11"/>
  <c r="BO35" i="11"/>
  <c r="BX35" i="11"/>
  <c r="BY35" i="11"/>
  <c r="BE35" i="11"/>
  <c r="BG35" i="11"/>
  <c r="BN35" i="11"/>
  <c r="BP35" i="11"/>
  <c r="BW35" i="11"/>
  <c r="BI11" i="11"/>
  <c r="BQ11" i="11"/>
  <c r="BY11" i="11"/>
  <c r="BJ11" i="11"/>
  <c r="BR11" i="11"/>
  <c r="BZ11" i="11"/>
  <c r="BE11" i="11"/>
  <c r="BO11" i="11"/>
  <c r="BF11" i="11"/>
  <c r="BP11" i="11"/>
  <c r="BG11" i="11"/>
  <c r="BS11" i="11"/>
  <c r="BH11" i="11"/>
  <c r="BT11" i="11"/>
  <c r="BK11" i="11"/>
  <c r="BC11" i="11"/>
  <c r="BM11" i="11"/>
  <c r="BW11" i="11"/>
  <c r="BD11" i="11"/>
  <c r="BN11" i="11"/>
  <c r="BX11" i="11"/>
  <c r="BL11" i="11"/>
  <c r="BU11" i="11"/>
  <c r="BV11" i="11"/>
  <c r="BE67" i="11"/>
  <c r="BM67" i="11"/>
  <c r="BU67" i="11"/>
  <c r="BF67" i="11"/>
  <c r="BN67" i="11"/>
  <c r="BV67" i="11"/>
  <c r="BH67" i="11"/>
  <c r="BP67" i="11"/>
  <c r="BX67" i="11"/>
  <c r="BG67" i="11"/>
  <c r="BS67" i="11"/>
  <c r="BI67" i="11"/>
  <c r="BT67" i="11"/>
  <c r="BJ67" i="11"/>
  <c r="BW67" i="11"/>
  <c r="BK67" i="11"/>
  <c r="BY67" i="11"/>
  <c r="BL67" i="11"/>
  <c r="BZ67" i="11"/>
  <c r="BO67" i="11"/>
  <c r="BC67" i="11"/>
  <c r="BQ67" i="11"/>
  <c r="BD67" i="11"/>
  <c r="BR67" i="11"/>
  <c r="BF86" i="11"/>
  <c r="BN86" i="11"/>
  <c r="BV86" i="11"/>
  <c r="BG86" i="11"/>
  <c r="BO86" i="11"/>
  <c r="BW86" i="11"/>
  <c r="BH86" i="11"/>
  <c r="BP86" i="11"/>
  <c r="BX86" i="11"/>
  <c r="BL86" i="11"/>
  <c r="BZ86" i="11"/>
  <c r="BM86" i="11"/>
  <c r="BC86" i="11"/>
  <c r="BQ86" i="11"/>
  <c r="BD86" i="11"/>
  <c r="BR86" i="11"/>
  <c r="BE86" i="11"/>
  <c r="BS86" i="11"/>
  <c r="BI86" i="11"/>
  <c r="BT86" i="11"/>
  <c r="BJ86" i="11"/>
  <c r="BU86" i="11"/>
  <c r="BK86" i="11"/>
  <c r="BY86" i="11"/>
  <c r="BH165" i="11"/>
  <c r="BP165" i="11"/>
  <c r="BX165" i="11"/>
  <c r="BI165" i="11"/>
  <c r="BQ165" i="11"/>
  <c r="BY165" i="11"/>
  <c r="BJ165" i="11"/>
  <c r="BR165" i="11"/>
  <c r="BZ165" i="11"/>
  <c r="BC165" i="11"/>
  <c r="BK165" i="11"/>
  <c r="BS165" i="11"/>
  <c r="BD165" i="11"/>
  <c r="BL165" i="11"/>
  <c r="BT165" i="11"/>
  <c r="BE165" i="11"/>
  <c r="BM165" i="11"/>
  <c r="BU165" i="11"/>
  <c r="BF165" i="11"/>
  <c r="BN165" i="11"/>
  <c r="BV165" i="11"/>
  <c r="BG165" i="11"/>
  <c r="BO165" i="11"/>
  <c r="BW165" i="11"/>
  <c r="BJ97" i="11"/>
  <c r="BR97" i="11"/>
  <c r="BZ97" i="11"/>
  <c r="BC97" i="11"/>
  <c r="BK97" i="11"/>
  <c r="BS97" i="11"/>
  <c r="BD97" i="11"/>
  <c r="BL97" i="11"/>
  <c r="BT97" i="11"/>
  <c r="BE97" i="11"/>
  <c r="BM97" i="11"/>
  <c r="BU97" i="11"/>
  <c r="BF97" i="11"/>
  <c r="BN97" i="11"/>
  <c r="BV97" i="11"/>
  <c r="BH97" i="11"/>
  <c r="BP97" i="11"/>
  <c r="BX97" i="11"/>
  <c r="BO97" i="11"/>
  <c r="BQ97" i="11"/>
  <c r="BW97" i="11"/>
  <c r="BY97" i="11"/>
  <c r="BG97" i="11"/>
  <c r="BI97" i="11"/>
  <c r="BE62" i="11"/>
  <c r="BM62" i="11"/>
  <c r="BU62" i="11"/>
  <c r="BF62" i="11"/>
  <c r="BN62" i="11"/>
  <c r="BV62" i="11"/>
  <c r="BG62" i="11"/>
  <c r="BO62" i="11"/>
  <c r="BW62" i="11"/>
  <c r="BH62" i="11"/>
  <c r="BP62" i="11"/>
  <c r="BX62" i="11"/>
  <c r="BI62" i="11"/>
  <c r="BQ62" i="11"/>
  <c r="BY62" i="11"/>
  <c r="BC62" i="11"/>
  <c r="BK62" i="11"/>
  <c r="BS62" i="11"/>
  <c r="BT62" i="11"/>
  <c r="BZ62" i="11"/>
  <c r="BD62" i="11"/>
  <c r="BJ62" i="11"/>
  <c r="BL62" i="11"/>
  <c r="BR62" i="11"/>
  <c r="BI25" i="11"/>
  <c r="BQ25" i="11"/>
  <c r="BY25" i="11"/>
  <c r="BJ25" i="11"/>
  <c r="BR25" i="11"/>
  <c r="BZ25" i="11"/>
  <c r="BK25" i="11"/>
  <c r="BU25" i="11"/>
  <c r="BL25" i="11"/>
  <c r="BV25" i="11"/>
  <c r="BC25" i="11"/>
  <c r="BM25" i="11"/>
  <c r="BW25" i="11"/>
  <c r="BD25" i="11"/>
  <c r="BN25" i="11"/>
  <c r="BX25" i="11"/>
  <c r="BT25" i="11"/>
  <c r="BE25" i="11"/>
  <c r="BF25" i="11"/>
  <c r="BG25" i="11"/>
  <c r="BH25" i="11"/>
  <c r="BO25" i="11"/>
  <c r="BP25" i="11"/>
  <c r="BS25" i="11"/>
  <c r="BC52" i="11"/>
  <c r="BK52" i="11"/>
  <c r="BS52" i="11"/>
  <c r="BF52" i="11"/>
  <c r="BI52" i="11"/>
  <c r="BR52" i="11"/>
  <c r="BJ52" i="11"/>
  <c r="BT52" i="11"/>
  <c r="BL52" i="11"/>
  <c r="BU52" i="11"/>
  <c r="BM52" i="11"/>
  <c r="BV52" i="11"/>
  <c r="BD52" i="11"/>
  <c r="BN52" i="11"/>
  <c r="BW52" i="11"/>
  <c r="BE52" i="11"/>
  <c r="BO52" i="11"/>
  <c r="BX52" i="11"/>
  <c r="BG52" i="11"/>
  <c r="BP52" i="11"/>
  <c r="BY52" i="11"/>
  <c r="BH52" i="11"/>
  <c r="BQ52" i="11"/>
  <c r="BZ52" i="11"/>
  <c r="BI14" i="11"/>
  <c r="BQ14" i="11"/>
  <c r="BY14" i="11"/>
  <c r="BJ14" i="11"/>
  <c r="BR14" i="11"/>
  <c r="BZ14" i="11"/>
  <c r="BG14" i="11"/>
  <c r="BS14" i="11"/>
  <c r="BH14" i="11"/>
  <c r="BT14" i="11"/>
  <c r="BK14" i="11"/>
  <c r="BU14" i="11"/>
  <c r="BL14" i="11"/>
  <c r="BV14" i="11"/>
  <c r="BE14" i="11"/>
  <c r="BO14" i="11"/>
  <c r="BF14" i="11"/>
  <c r="BP14" i="11"/>
  <c r="BD14" i="11"/>
  <c r="BM14" i="11"/>
  <c r="BN14" i="11"/>
  <c r="BW14" i="11"/>
  <c r="BX14" i="11"/>
  <c r="BC14" i="11"/>
  <c r="BC5" i="11"/>
  <c r="BD5" i="11"/>
  <c r="BE5" i="11"/>
  <c r="BF5" i="11"/>
  <c r="BG5" i="11"/>
  <c r="BH5" i="11"/>
  <c r="BP5" i="11"/>
  <c r="BX5" i="11"/>
  <c r="BI5" i="11"/>
  <c r="BQ5" i="11"/>
  <c r="BY5" i="11"/>
  <c r="BJ5" i="11"/>
  <c r="BR5" i="11"/>
  <c r="BZ5" i="11"/>
  <c r="BK5" i="11"/>
  <c r="BV5" i="11"/>
  <c r="BL5" i="11"/>
  <c r="BW5" i="11"/>
  <c r="BM5" i="11"/>
  <c r="BN5" i="11"/>
  <c r="BO5" i="11"/>
  <c r="BT5" i="11"/>
  <c r="BU5" i="11"/>
  <c r="BS5" i="11"/>
  <c r="BI9" i="11"/>
  <c r="BQ9" i="11"/>
  <c r="BY9" i="11"/>
  <c r="BJ9" i="11"/>
  <c r="BR9" i="11"/>
  <c r="BZ9" i="11"/>
  <c r="BK9" i="11"/>
  <c r="BU9" i="11"/>
  <c r="BL9" i="11"/>
  <c r="BV9" i="11"/>
  <c r="BC9" i="11"/>
  <c r="BM9" i="11"/>
  <c r="BW9" i="11"/>
  <c r="BD9" i="11"/>
  <c r="BN9" i="11"/>
  <c r="BX9" i="11"/>
  <c r="BE9" i="11"/>
  <c r="BO9" i="11"/>
  <c r="BG9" i="11"/>
  <c r="BS9" i="11"/>
  <c r="BH9" i="11"/>
  <c r="BT9" i="11"/>
  <c r="BP9" i="11"/>
  <c r="BF9" i="11"/>
  <c r="BF78" i="11"/>
  <c r="BN78" i="11"/>
  <c r="BV78" i="11"/>
  <c r="BG78" i="11"/>
  <c r="BO78" i="11"/>
  <c r="BW78" i="11"/>
  <c r="BH78" i="11"/>
  <c r="BP78" i="11"/>
  <c r="BX78" i="11"/>
  <c r="BI78" i="11"/>
  <c r="BQ78" i="11"/>
  <c r="BY78" i="11"/>
  <c r="BJ78" i="11"/>
  <c r="BR78" i="11"/>
  <c r="BZ78" i="11"/>
  <c r="BD78" i="11"/>
  <c r="BL78" i="11"/>
  <c r="BT78" i="11"/>
  <c r="BK78" i="11"/>
  <c r="BM78" i="11"/>
  <c r="BS78" i="11"/>
  <c r="BU78" i="11"/>
  <c r="BC78" i="11"/>
  <c r="BE78" i="11"/>
  <c r="BE57" i="11"/>
  <c r="BM57" i="11"/>
  <c r="BU57" i="11"/>
  <c r="BF57" i="11"/>
  <c r="BN57" i="11"/>
  <c r="BV57" i="11"/>
  <c r="BG57" i="11"/>
  <c r="BO57" i="11"/>
  <c r="BW57" i="11"/>
  <c r="BH57" i="11"/>
  <c r="BP57" i="11"/>
  <c r="BX57" i="11"/>
  <c r="BI57" i="11"/>
  <c r="BQ57" i="11"/>
  <c r="BY57" i="11"/>
  <c r="BC57" i="11"/>
  <c r="BK57" i="11"/>
  <c r="BS57" i="11"/>
  <c r="BL57" i="11"/>
  <c r="BR57" i="11"/>
  <c r="BT57" i="11"/>
  <c r="BZ57" i="11"/>
  <c r="BD57" i="11"/>
  <c r="BJ57" i="11"/>
  <c r="BC41" i="11"/>
  <c r="BK41" i="11"/>
  <c r="BS41" i="11"/>
  <c r="BD41" i="11"/>
  <c r="BL41" i="11"/>
  <c r="BT41" i="11"/>
  <c r="BE41" i="11"/>
  <c r="BM41" i="11"/>
  <c r="BU41" i="11"/>
  <c r="BF41" i="11"/>
  <c r="BN41" i="11"/>
  <c r="BV41" i="11"/>
  <c r="BG41" i="11"/>
  <c r="BO41" i="11"/>
  <c r="BW41" i="11"/>
  <c r="BI41" i="11"/>
  <c r="BQ41" i="11"/>
  <c r="BY41" i="11"/>
  <c r="BR41" i="11"/>
  <c r="BX41" i="11"/>
  <c r="BZ41" i="11"/>
  <c r="BH41" i="11"/>
  <c r="BJ41" i="11"/>
  <c r="BP41" i="11"/>
  <c r="BC47" i="11"/>
  <c r="BK47" i="11"/>
  <c r="BS47" i="11"/>
  <c r="BD47" i="11"/>
  <c r="BL47" i="11"/>
  <c r="BT47" i="11"/>
  <c r="BE47" i="11"/>
  <c r="BM47" i="11"/>
  <c r="BU47" i="11"/>
  <c r="BF47" i="11"/>
  <c r="BN47" i="11"/>
  <c r="BV47" i="11"/>
  <c r="BG47" i="11"/>
  <c r="BO47" i="11"/>
  <c r="BW47" i="11"/>
  <c r="BI47" i="11"/>
  <c r="BQ47" i="11"/>
  <c r="BY47" i="11"/>
  <c r="BH47" i="11"/>
  <c r="BJ47" i="11"/>
  <c r="BP47" i="11"/>
  <c r="BR47" i="11"/>
  <c r="BX47" i="11"/>
  <c r="BZ47" i="11"/>
  <c r="BJ33" i="11"/>
  <c r="BR33" i="11"/>
  <c r="BZ33" i="11"/>
  <c r="BK33" i="11"/>
  <c r="BT33" i="11"/>
  <c r="BC33" i="11"/>
  <c r="BL33" i="11"/>
  <c r="BU33" i="11"/>
  <c r="BD33" i="11"/>
  <c r="BM33" i="11"/>
  <c r="BV33" i="11"/>
  <c r="BE33" i="11"/>
  <c r="BN33" i="11"/>
  <c r="BW33" i="11"/>
  <c r="BF33" i="11"/>
  <c r="BO33" i="11"/>
  <c r="BX33" i="11"/>
  <c r="BG33" i="11"/>
  <c r="BH33" i="11"/>
  <c r="BQ33" i="11"/>
  <c r="BI33" i="11"/>
  <c r="BP33" i="11"/>
  <c r="BS33" i="11"/>
  <c r="BY33" i="11"/>
  <c r="BF80" i="11"/>
  <c r="BN80" i="11"/>
  <c r="BV80" i="11"/>
  <c r="BG80" i="11"/>
  <c r="BO80" i="11"/>
  <c r="BW80" i="11"/>
  <c r="BH80" i="11"/>
  <c r="BP80" i="11"/>
  <c r="BX80" i="11"/>
  <c r="BI80" i="11"/>
  <c r="BQ80" i="11"/>
  <c r="BY80" i="11"/>
  <c r="BJ80" i="11"/>
  <c r="BR80" i="11"/>
  <c r="BZ80" i="11"/>
  <c r="BD80" i="11"/>
  <c r="BL80" i="11"/>
  <c r="BT80" i="11"/>
  <c r="BC80" i="11"/>
  <c r="BE80" i="11"/>
  <c r="BK80" i="11"/>
  <c r="BM80" i="11"/>
  <c r="BS80" i="11"/>
  <c r="BU80" i="11"/>
  <c r="BH189" i="11"/>
  <c r="BP189" i="11"/>
  <c r="BX189" i="11"/>
  <c r="BI189" i="11"/>
  <c r="BQ189" i="11"/>
  <c r="BY189" i="11"/>
  <c r="BJ189" i="11"/>
  <c r="BR189" i="11"/>
  <c r="BZ189" i="11"/>
  <c r="BC189" i="11"/>
  <c r="BK189" i="11"/>
  <c r="BS189" i="11"/>
  <c r="BD189" i="11"/>
  <c r="BL189" i="11"/>
  <c r="BT189" i="11"/>
  <c r="BF189" i="11"/>
  <c r="BN189" i="11"/>
  <c r="BV189" i="11"/>
  <c r="BE189" i="11"/>
  <c r="BG189" i="11"/>
  <c r="BM189" i="11"/>
  <c r="BO189" i="11"/>
  <c r="BU189" i="11"/>
  <c r="BW189" i="11"/>
  <c r="BJ109" i="11"/>
  <c r="BR109" i="11"/>
  <c r="BZ109" i="11"/>
  <c r="BC109" i="11"/>
  <c r="BK109" i="11"/>
  <c r="BS109" i="11"/>
  <c r="BD109" i="11"/>
  <c r="BL109" i="11"/>
  <c r="BT109" i="11"/>
  <c r="BE109" i="11"/>
  <c r="BM109" i="11"/>
  <c r="BU109" i="11"/>
  <c r="BF109" i="11"/>
  <c r="BN109" i="11"/>
  <c r="BG109" i="11"/>
  <c r="BX109" i="11"/>
  <c r="BH109" i="11"/>
  <c r="BY109" i="11"/>
  <c r="BI109" i="11"/>
  <c r="BO109" i="11"/>
  <c r="BP109" i="11"/>
  <c r="BQ109" i="11"/>
  <c r="BV109" i="11"/>
  <c r="BW109" i="11"/>
  <c r="BH166" i="11"/>
  <c r="BP166" i="11"/>
  <c r="BX166" i="11"/>
  <c r="BI166" i="11"/>
  <c r="BQ166" i="11"/>
  <c r="BY166" i="11"/>
  <c r="BJ166" i="11"/>
  <c r="BR166" i="11"/>
  <c r="BZ166" i="11"/>
  <c r="BC166" i="11"/>
  <c r="BK166" i="11"/>
  <c r="BS166" i="11"/>
  <c r="BD166" i="11"/>
  <c r="BL166" i="11"/>
  <c r="BT166" i="11"/>
  <c r="BE166" i="11"/>
  <c r="BM166" i="11"/>
  <c r="BU166" i="11"/>
  <c r="BF166" i="11"/>
  <c r="BN166" i="11"/>
  <c r="BV166" i="11"/>
  <c r="BG166" i="11"/>
  <c r="BO166" i="11"/>
  <c r="BW166" i="11"/>
  <c r="BH146" i="11"/>
  <c r="BP146" i="11"/>
  <c r="BX146" i="11"/>
  <c r="BI146" i="11"/>
  <c r="BQ146" i="11"/>
  <c r="BY146" i="11"/>
  <c r="BJ146" i="11"/>
  <c r="BR146" i="11"/>
  <c r="BZ146" i="11"/>
  <c r="BC146" i="11"/>
  <c r="BK146" i="11"/>
  <c r="BS146" i="11"/>
  <c r="BD146" i="11"/>
  <c r="BL146" i="11"/>
  <c r="BT146" i="11"/>
  <c r="BF146" i="11"/>
  <c r="BN146" i="11"/>
  <c r="BV146" i="11"/>
  <c r="BG146" i="11"/>
  <c r="BM146" i="11"/>
  <c r="BO146" i="11"/>
  <c r="BU146" i="11"/>
  <c r="BW146" i="11"/>
  <c r="BE146" i="11"/>
  <c r="BH148" i="11"/>
  <c r="BP148" i="11"/>
  <c r="BX148" i="11"/>
  <c r="BI148" i="11"/>
  <c r="BQ148" i="11"/>
  <c r="BY148" i="11"/>
  <c r="BJ148" i="11"/>
  <c r="BR148" i="11"/>
  <c r="BZ148" i="11"/>
  <c r="BC148" i="11"/>
  <c r="BK148" i="11"/>
  <c r="BS148" i="11"/>
  <c r="BD148" i="11"/>
  <c r="BL148" i="11"/>
  <c r="BT148" i="11"/>
  <c r="BF148" i="11"/>
  <c r="BN148" i="11"/>
  <c r="BV148" i="11"/>
  <c r="BW148" i="11"/>
  <c r="BE148" i="11"/>
  <c r="BG148" i="11"/>
  <c r="BM148" i="11"/>
  <c r="BO148" i="11"/>
  <c r="BU148" i="11"/>
  <c r="BH198" i="11"/>
  <c r="BP198" i="11"/>
  <c r="BX198" i="11"/>
  <c r="BI198" i="11"/>
  <c r="BQ198" i="11"/>
  <c r="BY198" i="11"/>
  <c r="BC198" i="11"/>
  <c r="BK198" i="11"/>
  <c r="BS198" i="11"/>
  <c r="BM198" i="11"/>
  <c r="BZ198" i="11"/>
  <c r="BN198" i="11"/>
  <c r="BD198" i="11"/>
  <c r="BO198" i="11"/>
  <c r="BE198" i="11"/>
  <c r="BR198" i="11"/>
  <c r="BF198" i="11"/>
  <c r="BT198" i="11"/>
  <c r="BG198" i="11"/>
  <c r="BU198" i="11"/>
  <c r="BL198" i="11"/>
  <c r="BW198" i="11"/>
  <c r="BJ198" i="11"/>
  <c r="BV198" i="11"/>
  <c r="BH196" i="11"/>
  <c r="BP196" i="11"/>
  <c r="BX196" i="11"/>
  <c r="BI196" i="11"/>
  <c r="BQ196" i="11"/>
  <c r="BY196" i="11"/>
  <c r="BJ196" i="11"/>
  <c r="BC196" i="11"/>
  <c r="BK196" i="11"/>
  <c r="BS196" i="11"/>
  <c r="BG196" i="11"/>
  <c r="BV196" i="11"/>
  <c r="BL196" i="11"/>
  <c r="BW196" i="11"/>
  <c r="BM196" i="11"/>
  <c r="BZ196" i="11"/>
  <c r="BN196" i="11"/>
  <c r="BO196" i="11"/>
  <c r="BD196" i="11"/>
  <c r="BR196" i="11"/>
  <c r="BF196" i="11"/>
  <c r="BU196" i="11"/>
  <c r="BE196" i="11"/>
  <c r="BT196" i="11"/>
  <c r="BH187" i="11"/>
  <c r="BP187" i="11"/>
  <c r="BX187" i="11"/>
  <c r="BI187" i="11"/>
  <c r="BQ187" i="11"/>
  <c r="BY187" i="11"/>
  <c r="BJ187" i="11"/>
  <c r="BR187" i="11"/>
  <c r="BZ187" i="11"/>
  <c r="BC187" i="11"/>
  <c r="BK187" i="11"/>
  <c r="BS187" i="11"/>
  <c r="BD187" i="11"/>
  <c r="BL187" i="11"/>
  <c r="BT187" i="11"/>
  <c r="BF187" i="11"/>
  <c r="BN187" i="11"/>
  <c r="BV187" i="11"/>
  <c r="BU187" i="11"/>
  <c r="BW187" i="11"/>
  <c r="BE187" i="11"/>
  <c r="BG187" i="11"/>
  <c r="BO187" i="11"/>
  <c r="BM187" i="11"/>
  <c r="BJ113" i="11"/>
  <c r="BR113" i="11"/>
  <c r="BZ113" i="11"/>
  <c r="BC113" i="11"/>
  <c r="BK113" i="11"/>
  <c r="BS113" i="11"/>
  <c r="BE113" i="11"/>
  <c r="BM113" i="11"/>
  <c r="BU113" i="11"/>
  <c r="BL113" i="11"/>
  <c r="BX113" i="11"/>
  <c r="BN113" i="11"/>
  <c r="BY113" i="11"/>
  <c r="BO113" i="11"/>
  <c r="BD113" i="11"/>
  <c r="BP113" i="11"/>
  <c r="BF113" i="11"/>
  <c r="BQ113" i="11"/>
  <c r="BG113" i="11"/>
  <c r="BT113" i="11"/>
  <c r="BH113" i="11"/>
  <c r="BV113" i="11"/>
  <c r="BI113" i="11"/>
  <c r="BW113" i="11"/>
  <c r="BH151" i="11"/>
  <c r="BP151" i="11"/>
  <c r="BX151" i="11"/>
  <c r="BI151" i="11"/>
  <c r="BQ151" i="11"/>
  <c r="BY151" i="11"/>
  <c r="BJ151" i="11"/>
  <c r="BR151" i="11"/>
  <c r="BZ151" i="11"/>
  <c r="BD151" i="11"/>
  <c r="BL151" i="11"/>
  <c r="BF151" i="11"/>
  <c r="BU151" i="11"/>
  <c r="BG151" i="11"/>
  <c r="BV151" i="11"/>
  <c r="BK151" i="11"/>
  <c r="BW151" i="11"/>
  <c r="BM151" i="11"/>
  <c r="BN151" i="11"/>
  <c r="BO151" i="11"/>
  <c r="BC151" i="11"/>
  <c r="BS151" i="11"/>
  <c r="BE151" i="11"/>
  <c r="BT151" i="11"/>
  <c r="BE60" i="11"/>
  <c r="BM60" i="11"/>
  <c r="BU60" i="11"/>
  <c r="BF60" i="11"/>
  <c r="BN60" i="11"/>
  <c r="BV60" i="11"/>
  <c r="BG60" i="11"/>
  <c r="BO60" i="11"/>
  <c r="BW60" i="11"/>
  <c r="BH60" i="11"/>
  <c r="BP60" i="11"/>
  <c r="BX60" i="11"/>
  <c r="BI60" i="11"/>
  <c r="BQ60" i="11"/>
  <c r="BY60" i="11"/>
  <c r="BC60" i="11"/>
  <c r="BK60" i="11"/>
  <c r="BS60" i="11"/>
  <c r="BD60" i="11"/>
  <c r="BJ60" i="11"/>
  <c r="BL60" i="11"/>
  <c r="BR60" i="11"/>
  <c r="BT60" i="11"/>
  <c r="BZ60" i="11"/>
  <c r="BC242" i="11"/>
  <c r="BK242" i="11"/>
  <c r="BS242" i="11"/>
  <c r="BD242" i="11"/>
  <c r="BL242" i="11"/>
  <c r="BT242" i="11"/>
  <c r="BE242" i="11"/>
  <c r="BM242" i="11"/>
  <c r="BU242" i="11"/>
  <c r="BF242" i="11"/>
  <c r="BN242" i="11"/>
  <c r="BV242" i="11"/>
  <c r="BG242" i="11"/>
  <c r="BO242" i="11"/>
  <c r="BW242" i="11"/>
  <c r="BI242" i="11"/>
  <c r="BQ242" i="11"/>
  <c r="BY242" i="11"/>
  <c r="BH242" i="11"/>
  <c r="BJ242" i="11"/>
  <c r="BP242" i="11"/>
  <c r="BX242" i="11"/>
  <c r="BR242" i="11"/>
  <c r="BZ242" i="11"/>
  <c r="BJ105" i="11"/>
  <c r="BR105" i="11"/>
  <c r="BZ105" i="11"/>
  <c r="BC105" i="11"/>
  <c r="BK105" i="11"/>
  <c r="BS105" i="11"/>
  <c r="BD105" i="11"/>
  <c r="BL105" i="11"/>
  <c r="BT105" i="11"/>
  <c r="BE105" i="11"/>
  <c r="BM105" i="11"/>
  <c r="BU105" i="11"/>
  <c r="BF105" i="11"/>
  <c r="BN105" i="11"/>
  <c r="BV105" i="11"/>
  <c r="BH105" i="11"/>
  <c r="BP105" i="11"/>
  <c r="BX105" i="11"/>
  <c r="BO105" i="11"/>
  <c r="BQ105" i="11"/>
  <c r="BW105" i="11"/>
  <c r="BY105" i="11"/>
  <c r="BG105" i="11"/>
  <c r="BI105" i="11"/>
  <c r="BC244" i="11"/>
  <c r="BK244" i="11"/>
  <c r="BS244" i="11"/>
  <c r="BD244" i="11"/>
  <c r="BL244" i="11"/>
  <c r="BT244" i="11"/>
  <c r="BE244" i="11"/>
  <c r="BM244" i="11"/>
  <c r="BU244" i="11"/>
  <c r="BF244" i="11"/>
  <c r="BN244" i="11"/>
  <c r="BV244" i="11"/>
  <c r="BG244" i="11"/>
  <c r="BO244" i="11"/>
  <c r="BW244" i="11"/>
  <c r="BI244" i="11"/>
  <c r="BQ244" i="11"/>
  <c r="BY244" i="11"/>
  <c r="BP244" i="11"/>
  <c r="BR244" i="11"/>
  <c r="BX244" i="11"/>
  <c r="BZ244" i="11"/>
  <c r="BH244" i="11"/>
  <c r="BJ244" i="11"/>
  <c r="BI223" i="11"/>
  <c r="BQ223" i="11"/>
  <c r="BY223" i="11"/>
  <c r="BC223" i="11"/>
  <c r="BK223" i="11"/>
  <c r="BS223" i="11"/>
  <c r="BJ223" i="11"/>
  <c r="BU223" i="11"/>
  <c r="BL223" i="11"/>
  <c r="BV223" i="11"/>
  <c r="BM223" i="11"/>
  <c r="BW223" i="11"/>
  <c r="BD223" i="11"/>
  <c r="BN223" i="11"/>
  <c r="BX223" i="11"/>
  <c r="BE223" i="11"/>
  <c r="BO223" i="11"/>
  <c r="BZ223" i="11"/>
  <c r="BG223" i="11"/>
  <c r="BR223" i="11"/>
  <c r="BF223" i="11"/>
  <c r="BP223" i="11"/>
  <c r="BH223" i="11"/>
  <c r="BT223" i="11"/>
  <c r="BI222" i="11"/>
  <c r="BQ222" i="11"/>
  <c r="BY222" i="11"/>
  <c r="BC222" i="11"/>
  <c r="BK222" i="11"/>
  <c r="BS222" i="11"/>
  <c r="BM222" i="11"/>
  <c r="BW222" i="11"/>
  <c r="BD222" i="11"/>
  <c r="BN222" i="11"/>
  <c r="BX222" i="11"/>
  <c r="BE222" i="11"/>
  <c r="BO222" i="11"/>
  <c r="BZ222" i="11"/>
  <c r="BF222" i="11"/>
  <c r="BP222" i="11"/>
  <c r="BG222" i="11"/>
  <c r="BR222" i="11"/>
  <c r="BJ222" i="11"/>
  <c r="BU222" i="11"/>
  <c r="BH222" i="11"/>
  <c r="BL222" i="11"/>
  <c r="BT222" i="11"/>
  <c r="BV222" i="11"/>
  <c r="BH128" i="11"/>
  <c r="BP128" i="11"/>
  <c r="BX128" i="11"/>
  <c r="BI128" i="11"/>
  <c r="BQ128" i="11"/>
  <c r="BY128" i="11"/>
  <c r="BJ128" i="11"/>
  <c r="BR128" i="11"/>
  <c r="BZ128" i="11"/>
  <c r="BC128" i="11"/>
  <c r="BK128" i="11"/>
  <c r="BS128" i="11"/>
  <c r="BD128" i="11"/>
  <c r="BL128" i="11"/>
  <c r="BT128" i="11"/>
  <c r="BE128" i="11"/>
  <c r="BM128" i="11"/>
  <c r="BU128" i="11"/>
  <c r="BF128" i="11"/>
  <c r="BN128" i="11"/>
  <c r="BV128" i="11"/>
  <c r="BW128" i="11"/>
  <c r="BG128" i="11"/>
  <c r="BO128" i="11"/>
  <c r="BI211" i="11"/>
  <c r="BQ211" i="11"/>
  <c r="BY211" i="11"/>
  <c r="BJ211" i="11"/>
  <c r="BR211" i="11"/>
  <c r="BZ211" i="11"/>
  <c r="BC211" i="11"/>
  <c r="BK211" i="11"/>
  <c r="BS211" i="11"/>
  <c r="BD211" i="11"/>
  <c r="BL211" i="11"/>
  <c r="BT211" i="11"/>
  <c r="BE211" i="11"/>
  <c r="BM211" i="11"/>
  <c r="BU211" i="11"/>
  <c r="BF211" i="11"/>
  <c r="BN211" i="11"/>
  <c r="BV211" i="11"/>
  <c r="BW211" i="11"/>
  <c r="BX211" i="11"/>
  <c r="BG211" i="11"/>
  <c r="BO211" i="11"/>
  <c r="BH211" i="11"/>
  <c r="BP211" i="11"/>
  <c r="BJ116" i="11"/>
  <c r="BR116" i="11"/>
  <c r="BZ116" i="11"/>
  <c r="BC116" i="11"/>
  <c r="BK116" i="11"/>
  <c r="BS116" i="11"/>
  <c r="BE116" i="11"/>
  <c r="BM116" i="11"/>
  <c r="BU116" i="11"/>
  <c r="BD116" i="11"/>
  <c r="BP116" i="11"/>
  <c r="BF116" i="11"/>
  <c r="BQ116" i="11"/>
  <c r="BG116" i="11"/>
  <c r="BT116" i="11"/>
  <c r="BH116" i="11"/>
  <c r="BV116" i="11"/>
  <c r="BI116" i="11"/>
  <c r="BW116" i="11"/>
  <c r="BL116" i="11"/>
  <c r="BX116" i="11"/>
  <c r="BN116" i="11"/>
  <c r="BY116" i="11"/>
  <c r="BO116" i="11"/>
  <c r="BF87" i="11"/>
  <c r="BN87" i="11"/>
  <c r="BV87" i="11"/>
  <c r="BG87" i="11"/>
  <c r="BO87" i="11"/>
  <c r="BH87" i="11"/>
  <c r="BP87" i="11"/>
  <c r="BX87" i="11"/>
  <c r="BM87" i="11"/>
  <c r="BZ87" i="11"/>
  <c r="BC87" i="11"/>
  <c r="BQ87" i="11"/>
  <c r="BD87" i="11"/>
  <c r="BR87" i="11"/>
  <c r="BE87" i="11"/>
  <c r="BS87" i="11"/>
  <c r="BI87" i="11"/>
  <c r="BT87" i="11"/>
  <c r="BJ87" i="11"/>
  <c r="BU87" i="11"/>
  <c r="BK87" i="11"/>
  <c r="BW87" i="11"/>
  <c r="BL87" i="11"/>
  <c r="BY87" i="11"/>
  <c r="BC247" i="11"/>
  <c r="BK247" i="11"/>
  <c r="BS247" i="11"/>
  <c r="BD247" i="11"/>
  <c r="BL247" i="11"/>
  <c r="BT247" i="11"/>
  <c r="BE247" i="11"/>
  <c r="BM247" i="11"/>
  <c r="BU247" i="11"/>
  <c r="BF247" i="11"/>
  <c r="BN247" i="11"/>
  <c r="BV247" i="11"/>
  <c r="BG247" i="11"/>
  <c r="BO247" i="11"/>
  <c r="BW247" i="11"/>
  <c r="BI247" i="11"/>
  <c r="BQ247" i="11"/>
  <c r="BY247" i="11"/>
  <c r="BH247" i="11"/>
  <c r="BJ247" i="11"/>
  <c r="BP247" i="11"/>
  <c r="BR247" i="11"/>
  <c r="BX247" i="11"/>
  <c r="BZ247" i="11"/>
  <c r="BH162" i="11"/>
  <c r="BP162" i="11"/>
  <c r="BX162" i="11"/>
  <c r="BI162" i="11"/>
  <c r="BQ162" i="11"/>
  <c r="BY162" i="11"/>
  <c r="BJ162" i="11"/>
  <c r="BR162" i="11"/>
  <c r="BZ162" i="11"/>
  <c r="BC162" i="11"/>
  <c r="BK162" i="11"/>
  <c r="BS162" i="11"/>
  <c r="BD162" i="11"/>
  <c r="BL162" i="11"/>
  <c r="BT162" i="11"/>
  <c r="BE162" i="11"/>
  <c r="BM162" i="11"/>
  <c r="BU162" i="11"/>
  <c r="BF162" i="11"/>
  <c r="BN162" i="11"/>
  <c r="BV162" i="11"/>
  <c r="BG162" i="11"/>
  <c r="BO162" i="11"/>
  <c r="BW162" i="11"/>
  <c r="BE69" i="11"/>
  <c r="BM69" i="11"/>
  <c r="BU69" i="11"/>
  <c r="BF69" i="11"/>
  <c r="BN69" i="11"/>
  <c r="BV69" i="11"/>
  <c r="BI69" i="11"/>
  <c r="BS69" i="11"/>
  <c r="BJ69" i="11"/>
  <c r="BT69" i="11"/>
  <c r="BK69" i="11"/>
  <c r="BW69" i="11"/>
  <c r="BL69" i="11"/>
  <c r="BX69" i="11"/>
  <c r="BC69" i="11"/>
  <c r="BO69" i="11"/>
  <c r="BY69" i="11"/>
  <c r="BD69" i="11"/>
  <c r="BP69" i="11"/>
  <c r="BZ69" i="11"/>
  <c r="BG69" i="11"/>
  <c r="BQ69" i="11"/>
  <c r="BH69" i="11"/>
  <c r="BR69" i="11"/>
  <c r="BI21" i="11"/>
  <c r="BQ21" i="11"/>
  <c r="BY21" i="11"/>
  <c r="BJ21" i="11"/>
  <c r="BR21" i="11"/>
  <c r="BZ21" i="11"/>
  <c r="BK21" i="11"/>
  <c r="BU21" i="11"/>
  <c r="BL21" i="11"/>
  <c r="BV21" i="11"/>
  <c r="BC21" i="11"/>
  <c r="BM21" i="11"/>
  <c r="BW21" i="11"/>
  <c r="BD21" i="11"/>
  <c r="BN21" i="11"/>
  <c r="BX21" i="11"/>
  <c r="BG21" i="11"/>
  <c r="BS21" i="11"/>
  <c r="BT21" i="11"/>
  <c r="BE21" i="11"/>
  <c r="BF21" i="11"/>
  <c r="BH21" i="11"/>
  <c r="BO21" i="11"/>
  <c r="BP21" i="11"/>
  <c r="BH193" i="11"/>
  <c r="BP193" i="11"/>
  <c r="BX193" i="11"/>
  <c r="BI193" i="11"/>
  <c r="BQ193" i="11"/>
  <c r="BY193" i="11"/>
  <c r="BJ193" i="11"/>
  <c r="BR193" i="11"/>
  <c r="BZ193" i="11"/>
  <c r="BC193" i="11"/>
  <c r="BK193" i="11"/>
  <c r="BS193" i="11"/>
  <c r="BD193" i="11"/>
  <c r="BL193" i="11"/>
  <c r="BT193" i="11"/>
  <c r="BE193" i="11"/>
  <c r="BW193" i="11"/>
  <c r="BF193" i="11"/>
  <c r="BG193" i="11"/>
  <c r="BM193" i="11"/>
  <c r="BN193" i="11"/>
  <c r="BO193" i="11"/>
  <c r="BV193" i="11"/>
  <c r="BU193" i="11"/>
  <c r="BH160" i="11"/>
  <c r="BP160" i="11"/>
  <c r="BX160" i="11"/>
  <c r="BI160" i="11"/>
  <c r="BQ160" i="11"/>
  <c r="BY160" i="11"/>
  <c r="BJ160" i="11"/>
  <c r="BR160" i="11"/>
  <c r="BZ160" i="11"/>
  <c r="BC160" i="11"/>
  <c r="BK160" i="11"/>
  <c r="BS160" i="11"/>
  <c r="BD160" i="11"/>
  <c r="BL160" i="11"/>
  <c r="BT160" i="11"/>
  <c r="BE160" i="11"/>
  <c r="BM160" i="11"/>
  <c r="BU160" i="11"/>
  <c r="BF160" i="11"/>
  <c r="BN160" i="11"/>
  <c r="BV160" i="11"/>
  <c r="BG160" i="11"/>
  <c r="BO160" i="11"/>
  <c r="BW160" i="11"/>
  <c r="BH147" i="11"/>
  <c r="BP147" i="11"/>
  <c r="BX147" i="11"/>
  <c r="BI147" i="11"/>
  <c r="BQ147" i="11"/>
  <c r="BY147" i="11"/>
  <c r="BJ147" i="11"/>
  <c r="BR147" i="11"/>
  <c r="BZ147" i="11"/>
  <c r="BC147" i="11"/>
  <c r="BK147" i="11"/>
  <c r="BS147" i="11"/>
  <c r="BD147" i="11"/>
  <c r="BL147" i="11"/>
  <c r="BT147" i="11"/>
  <c r="BF147" i="11"/>
  <c r="BN147" i="11"/>
  <c r="BV147" i="11"/>
  <c r="BO147" i="11"/>
  <c r="BU147" i="11"/>
  <c r="BW147" i="11"/>
  <c r="BE147" i="11"/>
  <c r="BG147" i="11"/>
  <c r="BM147" i="11"/>
  <c r="BC45" i="11"/>
  <c r="BK45" i="11"/>
  <c r="BS45" i="11"/>
  <c r="BD45" i="11"/>
  <c r="BL45" i="11"/>
  <c r="BT45" i="11"/>
  <c r="BE45" i="11"/>
  <c r="BM45" i="11"/>
  <c r="BU45" i="11"/>
  <c r="BF45" i="11"/>
  <c r="BN45" i="11"/>
  <c r="BV45" i="11"/>
  <c r="BG45" i="11"/>
  <c r="BO45" i="11"/>
  <c r="BW45" i="11"/>
  <c r="BI45" i="11"/>
  <c r="BQ45" i="11"/>
  <c r="BY45" i="11"/>
  <c r="BR45" i="11"/>
  <c r="BX45" i="11"/>
  <c r="BZ45" i="11"/>
  <c r="BH45" i="11"/>
  <c r="BJ45" i="11"/>
  <c r="BP45" i="11"/>
  <c r="BJ38" i="11"/>
  <c r="BR38" i="11"/>
  <c r="BI38" i="11"/>
  <c r="BS38" i="11"/>
  <c r="BK38" i="11"/>
  <c r="BT38" i="11"/>
  <c r="BC38" i="11"/>
  <c r="BL38" i="11"/>
  <c r="BU38" i="11"/>
  <c r="BD38" i="11"/>
  <c r="BM38" i="11"/>
  <c r="BV38" i="11"/>
  <c r="BE38" i="11"/>
  <c r="BN38" i="11"/>
  <c r="BW38" i="11"/>
  <c r="BG38" i="11"/>
  <c r="BP38" i="11"/>
  <c r="BY38" i="11"/>
  <c r="BZ38" i="11"/>
  <c r="BF38" i="11"/>
  <c r="BH38" i="11"/>
  <c r="BO38" i="11"/>
  <c r="BQ38" i="11"/>
  <c r="BX38" i="11"/>
  <c r="BJ36" i="11"/>
  <c r="BR36" i="11"/>
  <c r="BZ36" i="11"/>
  <c r="BC36" i="11"/>
  <c r="BL36" i="11"/>
  <c r="BU36" i="11"/>
  <c r="BD36" i="11"/>
  <c r="BM36" i="11"/>
  <c r="BV36" i="11"/>
  <c r="BE36" i="11"/>
  <c r="BN36" i="11"/>
  <c r="BW36" i="11"/>
  <c r="BF36" i="11"/>
  <c r="BO36" i="11"/>
  <c r="BX36" i="11"/>
  <c r="BG36" i="11"/>
  <c r="BP36" i="11"/>
  <c r="BY36" i="11"/>
  <c r="BI36" i="11"/>
  <c r="BS36" i="11"/>
  <c r="BH36" i="11"/>
  <c r="BK36" i="11"/>
  <c r="BQ36" i="11"/>
  <c r="BT36" i="11"/>
  <c r="BI27" i="11"/>
  <c r="BQ27" i="11"/>
  <c r="BY27" i="11"/>
  <c r="BJ27" i="11"/>
  <c r="BR27" i="11"/>
  <c r="BZ27" i="11"/>
  <c r="BK27" i="11"/>
  <c r="BU27" i="11"/>
  <c r="BL27" i="11"/>
  <c r="BV27" i="11"/>
  <c r="BC27" i="11"/>
  <c r="BM27" i="11"/>
  <c r="BW27" i="11"/>
  <c r="BF27" i="11"/>
  <c r="BX27" i="11"/>
  <c r="BG27" i="11"/>
  <c r="BH27" i="11"/>
  <c r="BN27" i="11"/>
  <c r="BO27" i="11"/>
  <c r="BP27" i="11"/>
  <c r="BD27" i="11"/>
  <c r="BS27" i="11"/>
  <c r="BT27" i="11"/>
  <c r="BE27" i="11"/>
  <c r="BE68" i="11"/>
  <c r="BM68" i="11"/>
  <c r="BU68" i="11"/>
  <c r="BF68" i="11"/>
  <c r="BN68" i="11"/>
  <c r="BV68" i="11"/>
  <c r="BH68" i="11"/>
  <c r="BP68" i="11"/>
  <c r="BX68" i="11"/>
  <c r="BI68" i="11"/>
  <c r="BT68" i="11"/>
  <c r="BJ68" i="11"/>
  <c r="BW68" i="11"/>
  <c r="BK68" i="11"/>
  <c r="BY68" i="11"/>
  <c r="BL68" i="11"/>
  <c r="BZ68" i="11"/>
  <c r="BO68" i="11"/>
  <c r="BC68" i="11"/>
  <c r="BQ68" i="11"/>
  <c r="BD68" i="11"/>
  <c r="BR68" i="11"/>
  <c r="BG68" i="11"/>
  <c r="BS68" i="11"/>
  <c r="BE71" i="11"/>
  <c r="BM71" i="11"/>
  <c r="BU71" i="11"/>
  <c r="BF71" i="11"/>
  <c r="BN71" i="11"/>
  <c r="BV71" i="11"/>
  <c r="BC71" i="11"/>
  <c r="BO71" i="11"/>
  <c r="BY71" i="11"/>
  <c r="BD71" i="11"/>
  <c r="BP71" i="11"/>
  <c r="BZ71" i="11"/>
  <c r="BG71" i="11"/>
  <c r="BQ71" i="11"/>
  <c r="BH71" i="11"/>
  <c r="BR71" i="11"/>
  <c r="BI71" i="11"/>
  <c r="BS71" i="11"/>
  <c r="BJ71" i="11"/>
  <c r="BT71" i="11"/>
  <c r="BK71" i="11"/>
  <c r="BW71" i="11"/>
  <c r="BX71" i="11"/>
  <c r="BL71" i="11"/>
  <c r="BH6" i="11"/>
  <c r="BP6" i="11"/>
  <c r="BX6" i="11"/>
  <c r="BI6" i="11"/>
  <c r="BQ6" i="11"/>
  <c r="BY6" i="11"/>
  <c r="BJ6" i="11"/>
  <c r="BR6" i="11"/>
  <c r="BZ6" i="11"/>
  <c r="BL6" i="11"/>
  <c r="BW6" i="11"/>
  <c r="BM6" i="11"/>
  <c r="BC6" i="11"/>
  <c r="BN6" i="11"/>
  <c r="BD6" i="11"/>
  <c r="BO6" i="11"/>
  <c r="BE6" i="11"/>
  <c r="BS6" i="11"/>
  <c r="BG6" i="11"/>
  <c r="BU6" i="11"/>
  <c r="BK6" i="11"/>
  <c r="BV6" i="11"/>
  <c r="BF6" i="11"/>
  <c r="BT6" i="11"/>
  <c r="BI19" i="11"/>
  <c r="BQ19" i="11"/>
  <c r="BY19" i="11"/>
  <c r="BJ19" i="11"/>
  <c r="BR19" i="11"/>
  <c r="BZ19" i="11"/>
  <c r="BE19" i="11"/>
  <c r="BO19" i="11"/>
  <c r="BF19" i="11"/>
  <c r="BP19" i="11"/>
  <c r="BG19" i="11"/>
  <c r="BS19" i="11"/>
  <c r="BH19" i="11"/>
  <c r="BT19" i="11"/>
  <c r="BC19" i="11"/>
  <c r="BM19" i="11"/>
  <c r="BW19" i="11"/>
  <c r="BD19" i="11"/>
  <c r="BL19" i="11"/>
  <c r="BN19" i="11"/>
  <c r="BU19" i="11"/>
  <c r="BV19" i="11"/>
  <c r="BX19" i="11"/>
  <c r="BK19" i="11"/>
  <c r="BI17" i="11"/>
  <c r="BQ17" i="11"/>
  <c r="BY17" i="11"/>
  <c r="BJ17" i="11"/>
  <c r="BR17" i="11"/>
  <c r="BZ17" i="11"/>
  <c r="BK17" i="11"/>
  <c r="BU17" i="11"/>
  <c r="BL17" i="11"/>
  <c r="BV17" i="11"/>
  <c r="BC17" i="11"/>
  <c r="BM17" i="11"/>
  <c r="BW17" i="11"/>
  <c r="BD17" i="11"/>
  <c r="BN17" i="11"/>
  <c r="BX17" i="11"/>
  <c r="BG17" i="11"/>
  <c r="BS17" i="11"/>
  <c r="BH17" i="11"/>
  <c r="BT17" i="11"/>
  <c r="BP17" i="11"/>
  <c r="BE17" i="11"/>
  <c r="BF17" i="11"/>
  <c r="BO17" i="11"/>
  <c r="BE66" i="11"/>
  <c r="BM66" i="11"/>
  <c r="BU66" i="11"/>
  <c r="BF66" i="11"/>
  <c r="BN66" i="11"/>
  <c r="BV66" i="11"/>
  <c r="BG66" i="11"/>
  <c r="BO66" i="11"/>
  <c r="BW66" i="11"/>
  <c r="BH66" i="11"/>
  <c r="BP66" i="11"/>
  <c r="BX66" i="11"/>
  <c r="BQ66" i="11"/>
  <c r="BR66" i="11"/>
  <c r="BC66" i="11"/>
  <c r="BS66" i="11"/>
  <c r="BD66" i="11"/>
  <c r="BT66" i="11"/>
  <c r="BI66" i="11"/>
  <c r="BY66" i="11"/>
  <c r="BJ66" i="11"/>
  <c r="BZ66" i="11"/>
  <c r="BK66" i="11"/>
  <c r="BL66" i="11"/>
  <c r="BI235" i="11"/>
  <c r="BQ235" i="11"/>
  <c r="BY235" i="11"/>
  <c r="BC235" i="11"/>
  <c r="BK235" i="11"/>
  <c r="BS235" i="11"/>
  <c r="BJ235" i="11"/>
  <c r="BU235" i="11"/>
  <c r="BL235" i="11"/>
  <c r="BV235" i="11"/>
  <c r="BM235" i="11"/>
  <c r="BW235" i="11"/>
  <c r="BD235" i="11"/>
  <c r="BN235" i="11"/>
  <c r="BX235" i="11"/>
  <c r="BE235" i="11"/>
  <c r="BO235" i="11"/>
  <c r="BZ235" i="11"/>
  <c r="BG235" i="11"/>
  <c r="BR235" i="11"/>
  <c r="BF235" i="11"/>
  <c r="BH235" i="11"/>
  <c r="BP235" i="11"/>
  <c r="BT235" i="11"/>
  <c r="BJ107" i="11"/>
  <c r="BR107" i="11"/>
  <c r="BZ107" i="11"/>
  <c r="BC107" i="11"/>
  <c r="BK107" i="11"/>
  <c r="BS107" i="11"/>
  <c r="BD107" i="11"/>
  <c r="BL107" i="11"/>
  <c r="BT107" i="11"/>
  <c r="BE107" i="11"/>
  <c r="BM107" i="11"/>
  <c r="BU107" i="11"/>
  <c r="BF107" i="11"/>
  <c r="BN107" i="11"/>
  <c r="BV107" i="11"/>
  <c r="BH107" i="11"/>
  <c r="BP107" i="11"/>
  <c r="BX107" i="11"/>
  <c r="BG107" i="11"/>
  <c r="BI107" i="11"/>
  <c r="BO107" i="11"/>
  <c r="BQ107" i="11"/>
  <c r="BW107" i="11"/>
  <c r="BY107" i="11"/>
  <c r="BI207" i="11"/>
  <c r="BQ207" i="11"/>
  <c r="BY207" i="11"/>
  <c r="BJ207" i="11"/>
  <c r="BR207" i="11"/>
  <c r="BZ207" i="11"/>
  <c r="BC207" i="11"/>
  <c r="BK207" i="11"/>
  <c r="BS207" i="11"/>
  <c r="BD207" i="11"/>
  <c r="BL207" i="11"/>
  <c r="BT207" i="11"/>
  <c r="BE207" i="11"/>
  <c r="BM207" i="11"/>
  <c r="BU207" i="11"/>
  <c r="BF207" i="11"/>
  <c r="BN207" i="11"/>
  <c r="BV207" i="11"/>
  <c r="BH207" i="11"/>
  <c r="BP207" i="11"/>
  <c r="BX207" i="11"/>
  <c r="BO207" i="11"/>
  <c r="BW207" i="11"/>
  <c r="BG207" i="11"/>
  <c r="BI231" i="11"/>
  <c r="BQ231" i="11"/>
  <c r="BY231" i="11"/>
  <c r="BC231" i="11"/>
  <c r="BK231" i="11"/>
  <c r="BS231" i="11"/>
  <c r="BJ231" i="11"/>
  <c r="BU231" i="11"/>
  <c r="BL231" i="11"/>
  <c r="BV231" i="11"/>
  <c r="BM231" i="11"/>
  <c r="BW231" i="11"/>
  <c r="BD231" i="11"/>
  <c r="BN231" i="11"/>
  <c r="BX231" i="11"/>
  <c r="BE231" i="11"/>
  <c r="BO231" i="11"/>
  <c r="BZ231" i="11"/>
  <c r="BG231" i="11"/>
  <c r="BR231" i="11"/>
  <c r="BF231" i="11"/>
  <c r="BH231" i="11"/>
  <c r="BP231" i="11"/>
  <c r="BT231" i="11"/>
  <c r="BI220" i="11"/>
  <c r="BQ220" i="11"/>
  <c r="BY220" i="11"/>
  <c r="BC220" i="11"/>
  <c r="BK220" i="11"/>
  <c r="BS220" i="11"/>
  <c r="BE220" i="11"/>
  <c r="BM220" i="11"/>
  <c r="BU220" i="11"/>
  <c r="BF220" i="11"/>
  <c r="BN220" i="11"/>
  <c r="BV220" i="11"/>
  <c r="BG220" i="11"/>
  <c r="BW220" i="11"/>
  <c r="BH220" i="11"/>
  <c r="BX220" i="11"/>
  <c r="BJ220" i="11"/>
  <c r="BZ220" i="11"/>
  <c r="BL220" i="11"/>
  <c r="BO220" i="11"/>
  <c r="BR220" i="11"/>
  <c r="BD220" i="11"/>
  <c r="BP220" i="11"/>
  <c r="BT220" i="11"/>
  <c r="BH184" i="11"/>
  <c r="BP184" i="11"/>
  <c r="BX184" i="11"/>
  <c r="BI184" i="11"/>
  <c r="BQ184" i="11"/>
  <c r="BY184" i="11"/>
  <c r="BJ184" i="11"/>
  <c r="BR184" i="11"/>
  <c r="BZ184" i="11"/>
  <c r="BC184" i="11"/>
  <c r="BK184" i="11"/>
  <c r="BS184" i="11"/>
  <c r="BD184" i="11"/>
  <c r="BL184" i="11"/>
  <c r="BT184" i="11"/>
  <c r="BF184" i="11"/>
  <c r="BN184" i="11"/>
  <c r="BV184" i="11"/>
  <c r="BE184" i="11"/>
  <c r="BG184" i="11"/>
  <c r="BM184" i="11"/>
  <c r="BO184" i="11"/>
  <c r="BW184" i="11"/>
  <c r="BU184" i="11"/>
  <c r="BJ115" i="11"/>
  <c r="BR115" i="11"/>
  <c r="BZ115" i="11"/>
  <c r="BC115" i="11"/>
  <c r="BK115" i="11"/>
  <c r="BS115" i="11"/>
  <c r="BE115" i="11"/>
  <c r="BM115" i="11"/>
  <c r="BU115" i="11"/>
  <c r="BO115" i="11"/>
  <c r="BD115" i="11"/>
  <c r="BP115" i="11"/>
  <c r="BF115" i="11"/>
  <c r="BQ115" i="11"/>
  <c r="BG115" i="11"/>
  <c r="BT115" i="11"/>
  <c r="BH115" i="11"/>
  <c r="BV115" i="11"/>
  <c r="BI115" i="11"/>
  <c r="BW115" i="11"/>
  <c r="BL115" i="11"/>
  <c r="BX115" i="11"/>
  <c r="BN115" i="11"/>
  <c r="BY115" i="11"/>
  <c r="BH125" i="11"/>
  <c r="BP125" i="11"/>
  <c r="BX125" i="11"/>
  <c r="BI125" i="11"/>
  <c r="BQ125" i="11"/>
  <c r="BY125" i="11"/>
  <c r="BJ125" i="11"/>
  <c r="BR125" i="11"/>
  <c r="BZ125" i="11"/>
  <c r="BC125" i="11"/>
  <c r="BK125" i="11"/>
  <c r="BS125" i="11"/>
  <c r="BD125" i="11"/>
  <c r="BL125" i="11"/>
  <c r="BT125" i="11"/>
  <c r="BE125" i="11"/>
  <c r="BM125" i="11"/>
  <c r="BU125" i="11"/>
  <c r="BF125" i="11"/>
  <c r="BN125" i="11"/>
  <c r="BV125" i="11"/>
  <c r="BG125" i="11"/>
  <c r="BO125" i="11"/>
  <c r="BW125" i="11"/>
  <c r="BC250" i="11"/>
  <c r="BK250" i="11"/>
  <c r="BS250" i="11"/>
  <c r="BD250" i="11"/>
  <c r="BL250" i="11"/>
  <c r="BT250" i="11"/>
  <c r="BE250" i="11"/>
  <c r="BM250" i="11"/>
  <c r="BU250" i="11"/>
  <c r="BF250" i="11"/>
  <c r="BN250" i="11"/>
  <c r="BV250" i="11"/>
  <c r="BG250" i="11"/>
  <c r="BO250" i="11"/>
  <c r="BW250" i="11"/>
  <c r="BI250" i="11"/>
  <c r="BQ250" i="11"/>
  <c r="BY250" i="11"/>
  <c r="BX250" i="11"/>
  <c r="BZ250" i="11"/>
  <c r="BH250" i="11"/>
  <c r="BP250" i="11"/>
  <c r="BJ250" i="11"/>
  <c r="BR250" i="11"/>
  <c r="BE73" i="11"/>
  <c r="BM73" i="11"/>
  <c r="BU73" i="11"/>
  <c r="BF73" i="11"/>
  <c r="BI73" i="11"/>
  <c r="BR73" i="11"/>
  <c r="BJ73" i="11"/>
  <c r="BS73" i="11"/>
  <c r="BK73" i="11"/>
  <c r="BT73" i="11"/>
  <c r="BL73" i="11"/>
  <c r="BV73" i="11"/>
  <c r="BC73" i="11"/>
  <c r="BN73" i="11"/>
  <c r="BW73" i="11"/>
  <c r="BG73" i="11"/>
  <c r="BP73" i="11"/>
  <c r="BY73" i="11"/>
  <c r="BX73" i="11"/>
  <c r="BZ73" i="11"/>
  <c r="BD73" i="11"/>
  <c r="BH73" i="11"/>
  <c r="BO73" i="11"/>
  <c r="BQ73" i="11"/>
  <c r="BC243" i="11"/>
  <c r="BK243" i="11"/>
  <c r="BS243" i="11"/>
  <c r="BD243" i="11"/>
  <c r="BL243" i="11"/>
  <c r="BT243" i="11"/>
  <c r="BE243" i="11"/>
  <c r="BM243" i="11"/>
  <c r="BU243" i="11"/>
  <c r="BF243" i="11"/>
  <c r="BN243" i="11"/>
  <c r="BV243" i="11"/>
  <c r="BG243" i="11"/>
  <c r="BO243" i="11"/>
  <c r="BW243" i="11"/>
  <c r="BI243" i="11"/>
  <c r="BQ243" i="11"/>
  <c r="BY243" i="11"/>
  <c r="BH243" i="11"/>
  <c r="BJ243" i="11"/>
  <c r="BP243" i="11"/>
  <c r="BR243" i="11"/>
  <c r="BX243" i="11"/>
  <c r="BZ243" i="11"/>
  <c r="BH153" i="11"/>
  <c r="BP153" i="11"/>
  <c r="BX153" i="11"/>
  <c r="BI153" i="11"/>
  <c r="BQ153" i="11"/>
  <c r="BY153" i="11"/>
  <c r="BJ153" i="11"/>
  <c r="BR153" i="11"/>
  <c r="BZ153" i="11"/>
  <c r="BC153" i="11"/>
  <c r="BK153" i="11"/>
  <c r="BS153" i="11"/>
  <c r="BD153" i="11"/>
  <c r="BL153" i="11"/>
  <c r="BT153" i="11"/>
  <c r="BE153" i="11"/>
  <c r="BM153" i="11"/>
  <c r="BU153" i="11"/>
  <c r="BF153" i="11"/>
  <c r="BN153" i="11"/>
  <c r="BV153" i="11"/>
  <c r="BG153" i="11"/>
  <c r="BW153" i="11"/>
  <c r="BO153" i="11"/>
  <c r="BI230" i="11"/>
  <c r="BQ230" i="11"/>
  <c r="BY230" i="11"/>
  <c r="BC230" i="11"/>
  <c r="BK230" i="11"/>
  <c r="BS230" i="11"/>
  <c r="BM230" i="11"/>
  <c r="BW230" i="11"/>
  <c r="BD230" i="11"/>
  <c r="BN230" i="11"/>
  <c r="BX230" i="11"/>
  <c r="BE230" i="11"/>
  <c r="BO230" i="11"/>
  <c r="BZ230" i="11"/>
  <c r="BF230" i="11"/>
  <c r="BP230" i="11"/>
  <c r="BG230" i="11"/>
  <c r="BR230" i="11"/>
  <c r="BJ230" i="11"/>
  <c r="BU230" i="11"/>
  <c r="BH230" i="11"/>
  <c r="BT230" i="11"/>
  <c r="BL230" i="11"/>
  <c r="BV230" i="11"/>
  <c r="BH161" i="11"/>
  <c r="BP161" i="11"/>
  <c r="BX161" i="11"/>
  <c r="BI161" i="11"/>
  <c r="BQ161" i="11"/>
  <c r="BY161" i="11"/>
  <c r="BJ161" i="11"/>
  <c r="BR161" i="11"/>
  <c r="BZ161" i="11"/>
  <c r="BC161" i="11"/>
  <c r="BK161" i="11"/>
  <c r="BS161" i="11"/>
  <c r="BD161" i="11"/>
  <c r="BL161" i="11"/>
  <c r="BT161" i="11"/>
  <c r="BE161" i="11"/>
  <c r="BM161" i="11"/>
  <c r="BU161" i="11"/>
  <c r="BF161" i="11"/>
  <c r="BN161" i="11"/>
  <c r="BV161" i="11"/>
  <c r="BG161" i="11"/>
  <c r="BW161" i="11"/>
  <c r="BO161" i="11"/>
  <c r="BJ118" i="11"/>
  <c r="BR118" i="11"/>
  <c r="BZ118" i="11"/>
  <c r="BC118" i="11"/>
  <c r="BD118" i="11"/>
  <c r="BM118" i="11"/>
  <c r="BV118" i="11"/>
  <c r="BE118" i="11"/>
  <c r="BN118" i="11"/>
  <c r="BW118" i="11"/>
  <c r="BF118" i="11"/>
  <c r="BO118" i="11"/>
  <c r="BX118" i="11"/>
  <c r="BG118" i="11"/>
  <c r="BP118" i="11"/>
  <c r="BY118" i="11"/>
  <c r="BH118" i="11"/>
  <c r="BQ118" i="11"/>
  <c r="BI118" i="11"/>
  <c r="BS118" i="11"/>
  <c r="BK118" i="11"/>
  <c r="BT118" i="11"/>
  <c r="BL118" i="11"/>
  <c r="BU118" i="11"/>
  <c r="BC245" i="11"/>
  <c r="BK245" i="11"/>
  <c r="BS245" i="11"/>
  <c r="BD245" i="11"/>
  <c r="BL245" i="11"/>
  <c r="BT245" i="11"/>
  <c r="BE245" i="11"/>
  <c r="BM245" i="11"/>
  <c r="BU245" i="11"/>
  <c r="BF245" i="11"/>
  <c r="BN245" i="11"/>
  <c r="BV245" i="11"/>
  <c r="BG245" i="11"/>
  <c r="BO245" i="11"/>
  <c r="BW245" i="11"/>
  <c r="BI245" i="11"/>
  <c r="BQ245" i="11"/>
  <c r="BY245" i="11"/>
  <c r="BX245" i="11"/>
  <c r="BZ245" i="11"/>
  <c r="BH245" i="11"/>
  <c r="BP245" i="11"/>
  <c r="BJ245" i="11"/>
  <c r="BR245" i="11"/>
  <c r="BH169" i="11"/>
  <c r="BP169" i="11"/>
  <c r="BX169" i="11"/>
  <c r="BI169" i="11"/>
  <c r="BQ169" i="11"/>
  <c r="BY169" i="11"/>
  <c r="BJ169" i="11"/>
  <c r="BR169" i="11"/>
  <c r="BZ169" i="11"/>
  <c r="BC169" i="11"/>
  <c r="BK169" i="11"/>
  <c r="BS169" i="11"/>
  <c r="BD169" i="11"/>
  <c r="BL169" i="11"/>
  <c r="BT169" i="11"/>
  <c r="BE169" i="11"/>
  <c r="BM169" i="11"/>
  <c r="BU169" i="11"/>
  <c r="BF169" i="11"/>
  <c r="BN169" i="11"/>
  <c r="BV169" i="11"/>
  <c r="BG169" i="11"/>
  <c r="BW169" i="11"/>
  <c r="BO169" i="11"/>
  <c r="BH167" i="11"/>
  <c r="BP167" i="11"/>
  <c r="BX167" i="11"/>
  <c r="BI167" i="11"/>
  <c r="BQ167" i="11"/>
  <c r="BY167" i="11"/>
  <c r="BJ167" i="11"/>
  <c r="BR167" i="11"/>
  <c r="BZ167" i="11"/>
  <c r="BC167" i="11"/>
  <c r="BK167" i="11"/>
  <c r="BS167" i="11"/>
  <c r="BD167" i="11"/>
  <c r="BL167" i="11"/>
  <c r="BT167" i="11"/>
  <c r="BE167" i="11"/>
  <c r="BM167" i="11"/>
  <c r="BU167" i="11"/>
  <c r="BF167" i="11"/>
  <c r="BN167" i="11"/>
  <c r="BV167" i="11"/>
  <c r="BO167" i="11"/>
  <c r="BW167" i="11"/>
  <c r="BG167" i="11"/>
  <c r="BI227" i="11"/>
  <c r="BQ227" i="11"/>
  <c r="BY227" i="11"/>
  <c r="BC227" i="11"/>
  <c r="BK227" i="11"/>
  <c r="BS227" i="11"/>
  <c r="BJ227" i="11"/>
  <c r="BU227" i="11"/>
  <c r="BL227" i="11"/>
  <c r="BV227" i="11"/>
  <c r="BM227" i="11"/>
  <c r="BW227" i="11"/>
  <c r="BD227" i="11"/>
  <c r="BN227" i="11"/>
  <c r="BX227" i="11"/>
  <c r="BE227" i="11"/>
  <c r="BO227" i="11"/>
  <c r="BZ227" i="11"/>
  <c r="BG227" i="11"/>
  <c r="BR227" i="11"/>
  <c r="BP227" i="11"/>
  <c r="BT227" i="11"/>
  <c r="BF227" i="11"/>
  <c r="BH227" i="11"/>
  <c r="D254" i="11"/>
  <c r="D253" i="11"/>
  <c r="D252" i="11"/>
  <c r="D251" i="11"/>
  <c r="C12" i="2"/>
  <c r="D12" i="2" s="1"/>
  <c r="C8" i="2"/>
  <c r="D8" i="2" s="1"/>
  <c r="C9" i="2"/>
  <c r="D9" i="2" s="1"/>
  <c r="C14" i="2"/>
  <c r="D14" i="2" s="1"/>
  <c r="C13" i="2"/>
  <c r="D13" i="2" s="1"/>
  <c r="D56" i="17"/>
  <c r="E56" i="17" s="1"/>
  <c r="I56" i="17" s="1"/>
  <c r="D55" i="17"/>
  <c r="E55" i="17" s="1"/>
  <c r="I55" i="17" s="1"/>
  <c r="D54" i="17"/>
  <c r="E54" i="17" s="1"/>
  <c r="I54" i="17" s="1"/>
  <c r="D60" i="13"/>
  <c r="E60" i="13" s="1"/>
  <c r="D61" i="13"/>
  <c r="E61" i="13" s="1"/>
  <c r="D55" i="13"/>
  <c r="E55" i="13" s="1"/>
  <c r="D59" i="17"/>
  <c r="E59" i="17" s="1"/>
  <c r="I59" i="17" s="1"/>
  <c r="D56" i="13"/>
  <c r="E56" i="13" s="1"/>
  <c r="D54" i="13"/>
  <c r="E54" i="13" s="1"/>
  <c r="C6" i="2"/>
  <c r="D6" i="2" s="1"/>
  <c r="C7" i="2"/>
  <c r="D7" i="2" s="1"/>
  <c r="D57" i="13"/>
  <c r="E57" i="13" s="1"/>
  <c r="D61" i="17"/>
  <c r="E61" i="17" s="1"/>
  <c r="I61" i="17" s="1"/>
  <c r="D59" i="13"/>
  <c r="E59" i="13" s="1"/>
  <c r="D62" i="17"/>
  <c r="E62" i="17" s="1"/>
  <c r="I62" i="17" s="1"/>
  <c r="D57" i="17"/>
  <c r="E57" i="17" s="1"/>
  <c r="I57" i="17" s="1"/>
  <c r="P9" i="2" l="1"/>
  <c r="P8" i="2"/>
  <c r="P14" i="2"/>
  <c r="P12" i="2"/>
  <c r="P13" i="2"/>
  <c r="P7" i="2"/>
  <c r="P6" i="2"/>
  <c r="E14" i="2"/>
  <c r="H54" i="13"/>
  <c r="E13" i="2"/>
  <c r="H55" i="13"/>
  <c r="F61" i="13"/>
  <c r="H61" i="13"/>
  <c r="E8" i="2"/>
  <c r="F59" i="13"/>
  <c r="H59" i="13"/>
  <c r="F60" i="13"/>
  <c r="H60" i="13"/>
  <c r="E12" i="2"/>
  <c r="H57" i="17"/>
  <c r="J57" i="17" s="1"/>
  <c r="H61" i="17"/>
  <c r="J61" i="17" s="1"/>
  <c r="E7" i="2"/>
  <c r="H56" i="17"/>
  <c r="J56" i="17" s="1"/>
  <c r="H56" i="13"/>
  <c r="E9" i="2"/>
  <c r="H57" i="13"/>
  <c r="E6" i="2"/>
  <c r="F57" i="13"/>
  <c r="F56" i="13"/>
  <c r="F55" i="13"/>
  <c r="F54" i="13"/>
  <c r="F61" i="17"/>
  <c r="F56" i="17"/>
  <c r="F57" i="17"/>
  <c r="BH251" i="11"/>
  <c r="BP251" i="11"/>
  <c r="BX251" i="11"/>
  <c r="BR251" i="11"/>
  <c r="BZ251" i="11"/>
  <c r="BU251" i="11"/>
  <c r="BW251" i="11"/>
  <c r="BI251" i="11"/>
  <c r="BQ251" i="11"/>
  <c r="BY251" i="11"/>
  <c r="BJ251" i="11"/>
  <c r="BM251" i="11"/>
  <c r="BG251" i="11"/>
  <c r="BC251" i="11"/>
  <c r="BK251" i="11"/>
  <c r="BS251" i="11"/>
  <c r="BE251" i="11"/>
  <c r="BO251" i="11"/>
  <c r="BD251" i="11"/>
  <c r="BL251" i="11"/>
  <c r="BT251" i="11"/>
  <c r="BF251" i="11"/>
  <c r="BN251" i="11"/>
  <c r="BV251" i="11"/>
  <c r="BH252" i="11"/>
  <c r="BP252" i="11"/>
  <c r="BX252" i="11"/>
  <c r="BR252" i="11"/>
  <c r="BI252" i="11"/>
  <c r="BQ252" i="11"/>
  <c r="BY252" i="11"/>
  <c r="BJ252" i="11"/>
  <c r="BZ252" i="11"/>
  <c r="BU252" i="11"/>
  <c r="BW252" i="11"/>
  <c r="BG252" i="11"/>
  <c r="BC252" i="11"/>
  <c r="BK252" i="11"/>
  <c r="BS252" i="11"/>
  <c r="BE252" i="11"/>
  <c r="BM252" i="11"/>
  <c r="BD252" i="11"/>
  <c r="BL252" i="11"/>
  <c r="BT252" i="11"/>
  <c r="BF252" i="11"/>
  <c r="BN252" i="11"/>
  <c r="BV252" i="11"/>
  <c r="BO252" i="11"/>
  <c r="BH254" i="11"/>
  <c r="BP254" i="11"/>
  <c r="BX254" i="11"/>
  <c r="BJ254" i="11"/>
  <c r="BZ254" i="11"/>
  <c r="BG254" i="11"/>
  <c r="BI254" i="11"/>
  <c r="BQ254" i="11"/>
  <c r="BY254" i="11"/>
  <c r="BR254" i="11"/>
  <c r="BU254" i="11"/>
  <c r="BW254" i="11"/>
  <c r="BO254" i="11"/>
  <c r="BC254" i="11"/>
  <c r="BK254" i="11"/>
  <c r="BS254" i="11"/>
  <c r="BE254" i="11"/>
  <c r="BM254" i="11"/>
  <c r="BD254" i="11"/>
  <c r="BL254" i="11"/>
  <c r="BT254" i="11"/>
  <c r="BF254" i="11"/>
  <c r="BN254" i="11"/>
  <c r="BV254" i="11"/>
  <c r="BC253" i="11"/>
  <c r="BK253" i="11"/>
  <c r="BS253" i="11"/>
  <c r="BD253" i="11"/>
  <c r="BL253" i="11"/>
  <c r="BT253" i="11"/>
  <c r="BJ253" i="11"/>
  <c r="BE253" i="11"/>
  <c r="BM253" i="11"/>
  <c r="BU253" i="11"/>
  <c r="BZ253" i="11"/>
  <c r="BF253" i="11"/>
  <c r="BN253" i="11"/>
  <c r="BV253" i="11"/>
  <c r="BG253" i="11"/>
  <c r="BO253" i="11"/>
  <c r="BW253" i="11"/>
  <c r="BH253" i="11"/>
  <c r="BP253" i="11"/>
  <c r="BX253" i="11"/>
  <c r="BI253" i="11"/>
  <c r="BQ253" i="11"/>
  <c r="BY253" i="11"/>
  <c r="BR253" i="11"/>
  <c r="H54" i="17" l="1"/>
  <c r="J54" i="17" s="1"/>
  <c r="H59" i="17"/>
  <c r="J59" i="17" s="1"/>
  <c r="H55" i="17"/>
  <c r="J55" i="17" s="1"/>
  <c r="H62" i="17"/>
  <c r="J62" i="17" s="1"/>
  <c r="F62" i="17"/>
  <c r="F59" i="17"/>
  <c r="F55" i="17"/>
  <c r="F54" i="17"/>
  <c r="L35" i="3" l="1"/>
  <c r="C31" i="11" s="1"/>
  <c r="L30" i="3"/>
  <c r="C39" i="11" s="1"/>
  <c r="L8" i="3"/>
  <c r="C30" i="11" s="1"/>
  <c r="L19" i="3"/>
  <c r="C11" i="11" s="1"/>
  <c r="L56" i="3"/>
  <c r="C70" i="11" s="1"/>
  <c r="L69" i="3"/>
  <c r="L65" i="3"/>
  <c r="C59" i="11" s="1"/>
  <c r="L64" i="3"/>
  <c r="C58" i="11" s="1"/>
  <c r="L110" i="3"/>
  <c r="C97" i="11" s="1"/>
  <c r="L245" i="3"/>
  <c r="C92" i="11" s="1"/>
  <c r="L115" i="3"/>
  <c r="C101" i="11" s="1"/>
  <c r="L194" i="3"/>
  <c r="C91" i="11" s="1"/>
  <c r="L226" i="3"/>
  <c r="C180" i="11" s="1"/>
  <c r="L151" i="3"/>
  <c r="C98" i="11" s="1"/>
  <c r="L6" i="3"/>
  <c r="C42" i="11" s="1"/>
  <c r="L32" i="3"/>
  <c r="C40" i="11" s="1"/>
  <c r="L3" i="3"/>
  <c r="G17" i="14" s="1"/>
  <c r="L45" i="3"/>
  <c r="C25" i="11" s="1"/>
  <c r="L40" i="3"/>
  <c r="C5" i="11" s="1"/>
  <c r="L10" i="3"/>
  <c r="C15" i="11" s="1"/>
  <c r="L84" i="3"/>
  <c r="C69" i="11" s="1"/>
  <c r="L72" i="3"/>
  <c r="L66" i="3"/>
  <c r="C61" i="11" s="1"/>
  <c r="L77" i="3"/>
  <c r="C63" i="11" s="1"/>
  <c r="L143" i="3"/>
  <c r="C177" i="11" s="1"/>
  <c r="L205" i="3"/>
  <c r="C201" i="11" s="1"/>
  <c r="L249" i="3"/>
  <c r="C96" i="11" s="1"/>
  <c r="L176" i="3"/>
  <c r="C192" i="11" s="1"/>
  <c r="L127" i="3"/>
  <c r="C211" i="11" s="1"/>
  <c r="L197" i="3"/>
  <c r="C199" i="11" s="1"/>
  <c r="L207" i="3"/>
  <c r="C229" i="11" s="1"/>
  <c r="L195" i="3"/>
  <c r="C128" i="11" s="1"/>
  <c r="L137" i="3"/>
  <c r="C105" i="11" s="1"/>
  <c r="L107" i="3"/>
  <c r="C171" i="11" s="1"/>
  <c r="L100" i="3"/>
  <c r="C169" i="11" s="1"/>
  <c r="L135" i="3"/>
  <c r="C224" i="11" s="1"/>
  <c r="L198" i="3"/>
  <c r="C200" i="11" s="1"/>
  <c r="L196" i="3"/>
  <c r="C159" i="11" s="1"/>
  <c r="L250" i="3"/>
  <c r="C107" i="11" s="1"/>
  <c r="L199" i="3"/>
  <c r="C130" i="11" s="1"/>
  <c r="L142" i="3"/>
  <c r="C222" i="11" s="1"/>
  <c r="L121" i="3"/>
  <c r="C243" i="11" s="1"/>
  <c r="L146" i="3"/>
  <c r="C112" i="11" s="1"/>
  <c r="L133" i="3"/>
  <c r="C147" i="11" s="1"/>
  <c r="L217" i="3"/>
  <c r="C237" i="11" s="1"/>
  <c r="L34" i="3"/>
  <c r="C19" i="11" s="1"/>
  <c r="L82" i="3"/>
  <c r="L244" i="3"/>
  <c r="C143" i="11" s="1"/>
  <c r="L104" i="3"/>
  <c r="C90" i="11" s="1"/>
  <c r="L164" i="3"/>
  <c r="C117" i="11" s="1"/>
  <c r="L248" i="3"/>
  <c r="C146" i="11" s="1"/>
  <c r="L12" i="3"/>
  <c r="C9" i="11" s="1"/>
  <c r="L13" i="3"/>
  <c r="C34" i="11" s="1"/>
  <c r="L25" i="3"/>
  <c r="C32" i="11" s="1"/>
  <c r="L21" i="3"/>
  <c r="C36" i="11" s="1"/>
  <c r="L39" i="3"/>
  <c r="C18" i="11" s="1"/>
  <c r="L11" i="3"/>
  <c r="C10" i="11" s="1"/>
  <c r="L68" i="3"/>
  <c r="C60" i="11" s="1"/>
  <c r="L78" i="3"/>
  <c r="C76" i="11"/>
  <c r="L57" i="3"/>
  <c r="C52" i="11" s="1"/>
  <c r="L161" i="3"/>
  <c r="C186" i="11" s="1"/>
  <c r="L252" i="3"/>
  <c r="C210" i="11" s="1"/>
  <c r="L185" i="3"/>
  <c r="C195" i="11" s="1"/>
  <c r="L206" i="3"/>
  <c r="C119" i="11" s="1"/>
  <c r="L144" i="3"/>
  <c r="C111" i="11" s="1"/>
  <c r="L129" i="3"/>
  <c r="C103" i="11" s="1"/>
  <c r="L253" i="3"/>
  <c r="C235" i="11" s="1"/>
  <c r="L242" i="3"/>
  <c r="C129" i="11" s="1"/>
  <c r="L201" i="3"/>
  <c r="C135" i="11" s="1"/>
  <c r="L120" i="3"/>
  <c r="C217" i="11" s="1"/>
  <c r="L239" i="3"/>
  <c r="C241" i="11" s="1"/>
  <c r="L147" i="3"/>
  <c r="C154" i="11" s="1"/>
  <c r="L108" i="3"/>
  <c r="C87" i="11" s="1"/>
  <c r="L138" i="3"/>
  <c r="C106" i="11" s="1"/>
  <c r="L93" i="3"/>
  <c r="G15" i="14" s="1"/>
  <c r="L166" i="3"/>
  <c r="C155" i="11" s="1"/>
  <c r="L156" i="3"/>
  <c r="C116" i="11" s="1"/>
  <c r="L95" i="3"/>
  <c r="G18" i="14" s="1"/>
  <c r="L223" i="3"/>
  <c r="C181" i="11" s="1"/>
  <c r="L114" i="3"/>
  <c r="C99" i="11" s="1"/>
  <c r="L181" i="3"/>
  <c r="C123" i="11" s="1"/>
  <c r="L7" i="3"/>
  <c r="C22" i="11" s="1"/>
  <c r="L28" i="3"/>
  <c r="C21" i="11" s="1"/>
  <c r="L79" i="3"/>
  <c r="C80" i="11" s="1"/>
  <c r="L103" i="3"/>
  <c r="C185" i="11" s="1"/>
  <c r="L105" i="3"/>
  <c r="C228" i="11" s="1"/>
  <c r="L187" i="3"/>
  <c r="C166" i="11" s="1"/>
  <c r="L214" i="3"/>
  <c r="C203" i="11" s="1"/>
  <c r="L132" i="3"/>
  <c r="C124" i="11" s="1"/>
  <c r="L160" i="3"/>
  <c r="C100" i="11" s="1"/>
  <c r="L47" i="3"/>
  <c r="C46" i="11" s="1"/>
  <c r="L42" i="3"/>
  <c r="C23" i="11" s="1"/>
  <c r="L9" i="3"/>
  <c r="C8" i="11" s="1"/>
  <c r="L15" i="3"/>
  <c r="C14" i="11" s="1"/>
  <c r="L22" i="3"/>
  <c r="C28" i="11" s="1"/>
  <c r="L70" i="3"/>
  <c r="C56" i="11" s="1"/>
  <c r="L62" i="3"/>
  <c r="L75" i="3"/>
  <c r="C74" i="11" s="1"/>
  <c r="L61" i="3"/>
  <c r="C54" i="11" s="1"/>
  <c r="L157" i="3"/>
  <c r="C182" i="11" s="1"/>
  <c r="L118" i="3"/>
  <c r="C173" i="11" s="1"/>
  <c r="L234" i="3"/>
  <c r="C140" i="11" s="1"/>
  <c r="L136" i="3"/>
  <c r="C174" i="11" s="1"/>
  <c r="L241" i="3"/>
  <c r="C223" i="11" s="1"/>
  <c r="L215" i="3"/>
  <c r="C204" i="11" s="1"/>
  <c r="L99" i="3"/>
  <c r="C168" i="11" s="1"/>
  <c r="L130" i="3"/>
  <c r="C95" i="11" s="1"/>
  <c r="L94" i="3"/>
  <c r="G16" i="14" s="1"/>
  <c r="L182" i="3"/>
  <c r="C227" i="11" s="1"/>
  <c r="L112" i="3"/>
  <c r="C94" i="11" s="1"/>
  <c r="L246" i="3"/>
  <c r="C231" i="11" s="1"/>
  <c r="L116" i="3"/>
  <c r="C216" i="11" s="1"/>
  <c r="L218" i="3"/>
  <c r="C137" i="11" s="1"/>
  <c r="L210" i="3"/>
  <c r="C109" i="11" s="1"/>
  <c r="L251" i="3"/>
  <c r="C158" i="11" s="1"/>
  <c r="L125" i="3"/>
  <c r="C118" i="11" s="1"/>
  <c r="L102" i="3"/>
  <c r="C163" i="11" s="1"/>
  <c r="L109" i="3"/>
  <c r="C82" i="11" s="1"/>
  <c r="L231" i="3"/>
  <c r="C162" i="11" s="1"/>
  <c r="L168" i="3"/>
  <c r="C151" i="11" s="1"/>
  <c r="L29" i="3"/>
  <c r="C45" i="11" s="1"/>
  <c r="L59" i="3"/>
  <c r="C55" i="11" s="1"/>
  <c r="L180" i="3"/>
  <c r="C226" i="11" s="1"/>
  <c r="L148" i="3"/>
  <c r="C179" i="11" s="1"/>
  <c r="L139" i="3"/>
  <c r="C139" i="11" s="1"/>
  <c r="L154" i="3"/>
  <c r="C83" i="11" s="1"/>
  <c r="L213" i="3"/>
  <c r="C202" i="11" s="1"/>
  <c r="L33" i="3"/>
  <c r="C13" i="11" s="1"/>
  <c r="L4" i="3"/>
  <c r="C12" i="11" s="1"/>
  <c r="L41" i="3"/>
  <c r="C20" i="11" s="1"/>
  <c r="L20" i="3"/>
  <c r="C38" i="11" s="1"/>
  <c r="L38" i="3"/>
  <c r="C29" i="11" s="1"/>
  <c r="L74" i="3"/>
  <c r="L76" i="3"/>
  <c r="L71" i="3"/>
  <c r="C62" i="11" s="1"/>
  <c r="L67" i="3"/>
  <c r="C72" i="11" s="1"/>
  <c r="L203" i="3"/>
  <c r="C131" i="11" s="1"/>
  <c r="L141" i="3"/>
  <c r="C184" i="11" s="1"/>
  <c r="L174" i="3"/>
  <c r="C190" i="11" s="1"/>
  <c r="L236" i="3"/>
  <c r="C230" i="11" s="1"/>
  <c r="L191" i="3"/>
  <c r="C198" i="11" s="1"/>
  <c r="L97" i="3"/>
  <c r="L237" i="3"/>
  <c r="C125" i="11" s="1"/>
  <c r="L152" i="3"/>
  <c r="C220" i="11" s="1"/>
  <c r="L171" i="3"/>
  <c r="C188" i="11" s="1"/>
  <c r="L200" i="3"/>
  <c r="C115" i="11" s="1"/>
  <c r="L230" i="3"/>
  <c r="C142" i="11" s="1"/>
  <c r="L177" i="3"/>
  <c r="C104" i="11" s="1"/>
  <c r="L225" i="3"/>
  <c r="C236" i="11" s="1"/>
  <c r="L167" i="3"/>
  <c r="C167" i="11" s="1"/>
  <c r="L193" i="3"/>
  <c r="C127" i="11" s="1"/>
  <c r="L202" i="3"/>
  <c r="C133" i="11" s="1"/>
  <c r="L169" i="3"/>
  <c r="C102" i="11" s="1"/>
  <c r="L124" i="3"/>
  <c r="C218" i="11" s="1"/>
  <c r="L140" i="3"/>
  <c r="C156" i="11" s="1"/>
  <c r="L131" i="3"/>
  <c r="C153" i="11" s="1"/>
  <c r="L227" i="3"/>
  <c r="C232" i="11" s="1"/>
  <c r="L262" i="3"/>
  <c r="C244" i="11" s="1"/>
  <c r="L37" i="3"/>
  <c r="C48" i="11" s="1"/>
  <c r="L63" i="3"/>
  <c r="C64" i="11" s="1"/>
  <c r="L158" i="3"/>
  <c r="C113" i="11" s="1"/>
  <c r="L186" i="3"/>
  <c r="C148" i="11" s="1"/>
  <c r="L184" i="3"/>
  <c r="C108" i="11" s="1"/>
  <c r="L222" i="3"/>
  <c r="C233" i="11" s="1"/>
  <c r="L224" i="3"/>
  <c r="C215" i="11" s="1"/>
  <c r="L17" i="3"/>
  <c r="C47" i="11" s="1"/>
  <c r="L26" i="3"/>
  <c r="C16" i="11" s="1"/>
  <c r="L43" i="3"/>
  <c r="C27" i="11" s="1"/>
  <c r="L16" i="3"/>
  <c r="C43" i="11" s="1"/>
  <c r="L5" i="3"/>
  <c r="C6" i="11" s="1"/>
  <c r="L80" i="3"/>
  <c r="L85" i="3"/>
  <c r="L73" i="3"/>
  <c r="C66" i="11" s="1"/>
  <c r="L106" i="3"/>
  <c r="C170" i="11" s="1"/>
  <c r="L233" i="3"/>
  <c r="C208" i="11" s="1"/>
  <c r="L170" i="3"/>
  <c r="C120" i="11" s="1"/>
  <c r="L172" i="3"/>
  <c r="C189" i="11" s="1"/>
  <c r="L128" i="3"/>
  <c r="C194" i="11" s="1"/>
  <c r="L229" i="3"/>
  <c r="C206" i="11" s="1"/>
  <c r="L122" i="3"/>
  <c r="C213" i="11" s="1"/>
  <c r="L123" i="3"/>
  <c r="C175" i="11" s="1"/>
  <c r="L175" i="3"/>
  <c r="C191" i="11" s="1"/>
  <c r="L162" i="3"/>
  <c r="C187" i="11" s="1"/>
  <c r="L134" i="3"/>
  <c r="C221" i="11" s="1"/>
  <c r="L247" i="3"/>
  <c r="C144" i="11" s="1"/>
  <c r="L165" i="3"/>
  <c r="C161" i="11" s="1"/>
  <c r="L96" i="3"/>
  <c r="G19" i="14" s="1"/>
  <c r="L150" i="3"/>
  <c r="C114" i="11" s="1"/>
  <c r="L238" i="3"/>
  <c r="C214" i="11" s="1"/>
  <c r="L149" i="3"/>
  <c r="C242" i="11" s="1"/>
  <c r="L173" i="3"/>
  <c r="C157" i="11" s="1"/>
  <c r="L209" i="3"/>
  <c r="C165" i="11" s="1"/>
  <c r="L101" i="3"/>
  <c r="C238" i="11" s="1"/>
  <c r="L155" i="3"/>
  <c r="C122" i="11" s="1"/>
  <c r="L27" i="3"/>
  <c r="C17" i="11" s="1"/>
  <c r="L188" i="3"/>
  <c r="C197" i="11" s="1"/>
  <c r="L220" i="3"/>
  <c r="C196" i="11" s="1"/>
  <c r="L153" i="3"/>
  <c r="C145" i="11" s="1"/>
  <c r="L221" i="3"/>
  <c r="C138" i="11" s="1"/>
  <c r="L113" i="3"/>
  <c r="C136" i="11" s="1"/>
  <c r="L208" i="3"/>
  <c r="C132" i="11" s="1"/>
  <c r="L219" i="3"/>
  <c r="C160" i="11" s="1"/>
  <c r="L31" i="3"/>
  <c r="C37" i="11" s="1"/>
  <c r="L24" i="3"/>
  <c r="C33" i="11" s="1"/>
  <c r="L23" i="3"/>
  <c r="C7" i="11" s="1"/>
  <c r="L44" i="3"/>
  <c r="C41" i="11" s="1"/>
  <c r="L36" i="3"/>
  <c r="C24" i="11" s="1"/>
  <c r="L60" i="3"/>
  <c r="C53" i="11" s="1"/>
  <c r="L81" i="3"/>
  <c r="C77" i="11" s="1"/>
  <c r="L55" i="3"/>
  <c r="C51" i="11" s="1"/>
  <c r="L58" i="3"/>
  <c r="C57" i="11" s="1"/>
  <c r="L145" i="3"/>
  <c r="C178" i="11" s="1"/>
  <c r="L190" i="3"/>
  <c r="C209" i="11" s="1"/>
  <c r="L216" i="3"/>
  <c r="C183" i="11" s="1"/>
  <c r="L204" i="3"/>
  <c r="C149" i="11" s="1"/>
  <c r="L189" i="3"/>
  <c r="C126" i="11" s="1"/>
  <c r="L228" i="3"/>
  <c r="C205" i="11" s="1"/>
  <c r="L111" i="3"/>
  <c r="C172" i="11" s="1"/>
  <c r="L163" i="3"/>
  <c r="C225" i="11" s="1"/>
  <c r="L126" i="3"/>
  <c r="C176" i="11" s="1"/>
  <c r="L212" i="3"/>
  <c r="C110" i="11" s="1"/>
  <c r="L98" i="3"/>
  <c r="C89" i="11" s="1"/>
  <c r="L179" i="3"/>
  <c r="C121" i="11" s="1"/>
  <c r="L192" i="3"/>
  <c r="C93" i="11" s="1"/>
  <c r="L178" i="3"/>
  <c r="C240" i="11" s="1"/>
  <c r="L240" i="3"/>
  <c r="C212" i="11" s="1"/>
  <c r="L235" i="3"/>
  <c r="C81" i="11" s="1"/>
  <c r="L119" i="3"/>
  <c r="C84" i="11" s="1"/>
  <c r="L14" i="3"/>
  <c r="C44" i="11" s="1"/>
  <c r="L117" i="3"/>
  <c r="C219" i="11" s="1"/>
  <c r="L183" i="3"/>
  <c r="C193" i="11" s="1"/>
  <c r="L92" i="3"/>
  <c r="G14" i="14" s="1"/>
  <c r="L243" i="3"/>
  <c r="C234" i="11" s="1"/>
  <c r="L211" i="3"/>
  <c r="C239" i="11" s="1"/>
  <c r="L91" i="3"/>
  <c r="G13" i="14" s="1"/>
  <c r="L159" i="3"/>
  <c r="C150" i="11" s="1"/>
  <c r="C88" i="11" l="1"/>
  <c r="G20" i="14"/>
  <c r="G55" i="13"/>
  <c r="F7" i="2"/>
  <c r="G55" i="17"/>
  <c r="G61" i="17"/>
  <c r="G61" i="13"/>
  <c r="F13" i="2"/>
  <c r="G60" i="17"/>
  <c r="G60" i="13"/>
  <c r="F12" i="2"/>
  <c r="F11" i="2"/>
  <c r="G59" i="13"/>
  <c r="G59" i="17"/>
  <c r="G10" i="14"/>
  <c r="F10" i="2"/>
  <c r="G58" i="17"/>
  <c r="G58" i="13"/>
  <c r="G54" i="13"/>
  <c r="F6" i="2"/>
  <c r="G54" i="17"/>
  <c r="G62" i="13"/>
  <c r="F14" i="2"/>
  <c r="G62" i="17"/>
  <c r="F9" i="2"/>
  <c r="G57" i="13"/>
  <c r="G57" i="17"/>
  <c r="F8" i="2"/>
  <c r="G56" i="17"/>
  <c r="G56" i="13"/>
  <c r="C73" i="11"/>
  <c r="AV73" i="11" s="1"/>
  <c r="I7" i="2" s="1"/>
  <c r="C67" i="11"/>
  <c r="AG67" i="11" s="1"/>
  <c r="T13" i="2" s="1"/>
  <c r="C75" i="11"/>
  <c r="C79" i="11"/>
  <c r="C49" i="11"/>
  <c r="AP49" i="11" s="1"/>
  <c r="AF10" i="2" s="1"/>
  <c r="C50" i="11"/>
  <c r="AO50" i="11" s="1"/>
  <c r="AD6" i="2" s="1"/>
  <c r="C65" i="11"/>
  <c r="AU65" i="11" s="1"/>
  <c r="M14" i="2" s="1"/>
  <c r="C71" i="11"/>
  <c r="BA71" i="11" s="1"/>
  <c r="N9" i="2" s="1"/>
  <c r="C78" i="11"/>
  <c r="AU78" i="11" s="1"/>
  <c r="M8" i="2" s="1"/>
  <c r="L264" i="3"/>
  <c r="C250" i="11" s="1"/>
  <c r="AI250" i="11" s="1"/>
  <c r="AD138" i="11"/>
  <c r="AL138" i="11"/>
  <c r="AG138" i="11"/>
  <c r="AH138" i="11"/>
  <c r="AT138" i="11"/>
  <c r="AO138" i="11"/>
  <c r="AJ138" i="11"/>
  <c r="AE138" i="11"/>
  <c r="AW138" i="11"/>
  <c r="AP138" i="11"/>
  <c r="AM138" i="11"/>
  <c r="AI138" i="11"/>
  <c r="AR138" i="11"/>
  <c r="AU138" i="11"/>
  <c r="AQ138" i="11"/>
  <c r="AK138" i="11"/>
  <c r="AF138" i="11"/>
  <c r="AY138" i="11"/>
  <c r="AS138" i="11"/>
  <c r="AN138" i="11"/>
  <c r="AX138" i="11"/>
  <c r="BA138" i="11"/>
  <c r="AV138" i="11"/>
  <c r="AZ138" i="11"/>
  <c r="AD144" i="11"/>
  <c r="AS144" i="11"/>
  <c r="AO144" i="11"/>
  <c r="AI144" i="11"/>
  <c r="BA144" i="11"/>
  <c r="AW144" i="11"/>
  <c r="AQ144" i="11"/>
  <c r="AL144" i="11"/>
  <c r="AN144" i="11"/>
  <c r="AY144" i="11"/>
  <c r="AT144" i="11"/>
  <c r="AP144" i="11"/>
  <c r="AJ144" i="11"/>
  <c r="AE144" i="11"/>
  <c r="AV144" i="11"/>
  <c r="AR144" i="11"/>
  <c r="AM144" i="11"/>
  <c r="AX144" i="11"/>
  <c r="AZ144" i="11"/>
  <c r="AU144" i="11"/>
  <c r="AF144" i="11"/>
  <c r="AK144" i="11"/>
  <c r="AG144" i="11"/>
  <c r="AH144" i="11"/>
  <c r="AD215" i="11"/>
  <c r="AR215" i="11"/>
  <c r="AM215" i="11"/>
  <c r="AF215" i="11"/>
  <c r="AZ215" i="11"/>
  <c r="AU215" i="11"/>
  <c r="AV215" i="11"/>
  <c r="AK215" i="11"/>
  <c r="AI215" i="11"/>
  <c r="AG215" i="11"/>
  <c r="AS215" i="11"/>
  <c r="AY215" i="11"/>
  <c r="AW215" i="11"/>
  <c r="BA215" i="11"/>
  <c r="AN215" i="11"/>
  <c r="AH215" i="11"/>
  <c r="AL215" i="11"/>
  <c r="AO215" i="11"/>
  <c r="AX215" i="11"/>
  <c r="AT215" i="11"/>
  <c r="AP215" i="11"/>
  <c r="AJ215" i="11"/>
  <c r="AE215" i="11"/>
  <c r="AQ215" i="11"/>
  <c r="AE88" i="11"/>
  <c r="AW88" i="11"/>
  <c r="AZ88" i="11"/>
  <c r="AM88" i="11"/>
  <c r="AH88" i="11"/>
  <c r="AJ88" i="11"/>
  <c r="AU88" i="11"/>
  <c r="AP88" i="11"/>
  <c r="AK88" i="11"/>
  <c r="AF88" i="11"/>
  <c r="AX88" i="11"/>
  <c r="AS88" i="11"/>
  <c r="AN88" i="11"/>
  <c r="AI88" i="11"/>
  <c r="BA88" i="11"/>
  <c r="AV88" i="11"/>
  <c r="AQ88" i="11"/>
  <c r="AL88" i="11"/>
  <c r="AG88" i="11"/>
  <c r="AY88" i="11"/>
  <c r="AT88" i="11"/>
  <c r="AO88" i="11"/>
  <c r="AR88" i="11"/>
  <c r="AX62" i="11"/>
  <c r="AS62" i="11"/>
  <c r="AF62" i="11"/>
  <c r="AI62" i="11"/>
  <c r="BA62" i="11"/>
  <c r="AN62" i="11"/>
  <c r="AQ62" i="11"/>
  <c r="AR62" i="11"/>
  <c r="AV62" i="11"/>
  <c r="AG62" i="11"/>
  <c r="AZ62" i="11"/>
  <c r="AO62" i="11"/>
  <c r="AK62" i="11"/>
  <c r="AW62" i="11"/>
  <c r="AL62" i="11"/>
  <c r="AH62" i="11"/>
  <c r="AT62" i="11"/>
  <c r="AP62" i="11"/>
  <c r="AE62" i="11"/>
  <c r="AY62" i="11"/>
  <c r="AM62" i="11"/>
  <c r="AJ62" i="11"/>
  <c r="AU62" i="11"/>
  <c r="AE12" i="11"/>
  <c r="AW12" i="11"/>
  <c r="AH12" i="11"/>
  <c r="AM12" i="11"/>
  <c r="AJ12" i="11"/>
  <c r="AX12" i="11"/>
  <c r="AU12" i="11"/>
  <c r="AZ12" i="11"/>
  <c r="AI12" i="11"/>
  <c r="AF12" i="11"/>
  <c r="AK12" i="11"/>
  <c r="AS12" i="11"/>
  <c r="AN12" i="11"/>
  <c r="BA12" i="11"/>
  <c r="AY12" i="11"/>
  <c r="AL12" i="11"/>
  <c r="AG12" i="11"/>
  <c r="AQ12" i="11"/>
  <c r="AT12" i="11"/>
  <c r="AO12" i="11"/>
  <c r="AR12" i="11"/>
  <c r="AV12" i="11"/>
  <c r="AP12" i="11"/>
  <c r="AN45" i="11"/>
  <c r="AJ45" i="11"/>
  <c r="BA45" i="11"/>
  <c r="AV45" i="11"/>
  <c r="AR45" i="11"/>
  <c r="AL45" i="11"/>
  <c r="AG45" i="11"/>
  <c r="AZ45" i="11"/>
  <c r="AT45" i="11"/>
  <c r="AO45" i="11"/>
  <c r="AI45" i="11"/>
  <c r="AE45" i="11"/>
  <c r="AW45" i="11"/>
  <c r="AK45" i="11"/>
  <c r="AU45" i="11"/>
  <c r="AP45" i="11"/>
  <c r="AS45" i="11"/>
  <c r="AF45" i="11"/>
  <c r="AX45" i="11"/>
  <c r="AY45" i="11"/>
  <c r="AM45" i="11"/>
  <c r="AH45" i="11"/>
  <c r="AQ45" i="11"/>
  <c r="AR95" i="11"/>
  <c r="AM95" i="11"/>
  <c r="AQ95" i="11"/>
  <c r="AZ95" i="11"/>
  <c r="AU95" i="11"/>
  <c r="AG95" i="11"/>
  <c r="AK95" i="11"/>
  <c r="AF95" i="11"/>
  <c r="AY95" i="11"/>
  <c r="AS95" i="11"/>
  <c r="AN95" i="11"/>
  <c r="AH95" i="11"/>
  <c r="BA95" i="11"/>
  <c r="AV95" i="11"/>
  <c r="AW95" i="11"/>
  <c r="AL95" i="11"/>
  <c r="AI95" i="11"/>
  <c r="AX95" i="11"/>
  <c r="AT95" i="11"/>
  <c r="AO95" i="11"/>
  <c r="AJ95" i="11"/>
  <c r="AE95" i="11"/>
  <c r="AP95" i="11"/>
  <c r="AX8" i="11"/>
  <c r="AS8" i="11"/>
  <c r="AN8" i="11"/>
  <c r="AI8" i="11"/>
  <c r="BA8" i="11"/>
  <c r="AT8" i="11"/>
  <c r="AQ8" i="11"/>
  <c r="AF8" i="11"/>
  <c r="AE8" i="11"/>
  <c r="AY8" i="11"/>
  <c r="AV8" i="11"/>
  <c r="AO8" i="11"/>
  <c r="AJ8" i="11"/>
  <c r="AG8" i="11"/>
  <c r="AU8" i="11"/>
  <c r="AR8" i="11"/>
  <c r="AW8" i="11"/>
  <c r="AH8" i="11"/>
  <c r="AZ8" i="11"/>
  <c r="AL8" i="11"/>
  <c r="AP8" i="11"/>
  <c r="AK8" i="11"/>
  <c r="AM8" i="11"/>
  <c r="C152" i="11"/>
  <c r="AF89" i="11"/>
  <c r="AX89" i="11"/>
  <c r="AS89" i="11"/>
  <c r="AI89" i="11"/>
  <c r="AN89" i="11"/>
  <c r="BA89" i="11"/>
  <c r="AG89" i="11"/>
  <c r="AY89" i="11"/>
  <c r="AE89" i="11"/>
  <c r="AV89" i="11"/>
  <c r="AQ89" i="11"/>
  <c r="AL89" i="11"/>
  <c r="AR89" i="11"/>
  <c r="AT89" i="11"/>
  <c r="AO89" i="11"/>
  <c r="AJ89" i="11"/>
  <c r="AW89" i="11"/>
  <c r="AM89" i="11"/>
  <c r="AH89" i="11"/>
  <c r="AZ89" i="11"/>
  <c r="AP89" i="11"/>
  <c r="AU89" i="11"/>
  <c r="AK89" i="11"/>
  <c r="AP149" i="11"/>
  <c r="AL149" i="11"/>
  <c r="AF149" i="11"/>
  <c r="AX149" i="11"/>
  <c r="AT149" i="11"/>
  <c r="AD149" i="11"/>
  <c r="AN149" i="11"/>
  <c r="AI149" i="11"/>
  <c r="BA149" i="11"/>
  <c r="AV149" i="11"/>
  <c r="AQ149" i="11"/>
  <c r="AE149" i="11"/>
  <c r="AG149" i="11"/>
  <c r="AY149" i="11"/>
  <c r="AK149" i="11"/>
  <c r="AO149" i="11"/>
  <c r="AJ149" i="11"/>
  <c r="AM149" i="11"/>
  <c r="AW149" i="11"/>
  <c r="AR149" i="11"/>
  <c r="AS149" i="11"/>
  <c r="AH149" i="11"/>
  <c r="AZ149" i="11"/>
  <c r="AU149" i="11"/>
  <c r="AO57" i="11"/>
  <c r="AN57" i="11"/>
  <c r="AR57" i="11"/>
  <c r="AW57" i="11"/>
  <c r="AY57" i="11"/>
  <c r="AI57" i="11"/>
  <c r="AJ57" i="11"/>
  <c r="AE57" i="11"/>
  <c r="AT57" i="11"/>
  <c r="AU57" i="11"/>
  <c r="AP57" i="11"/>
  <c r="AK57" i="11"/>
  <c r="AL57" i="11"/>
  <c r="AZ57" i="11"/>
  <c r="BA57" i="11"/>
  <c r="AM57" i="11"/>
  <c r="AQ57" i="11"/>
  <c r="AG57" i="11"/>
  <c r="AX57" i="11"/>
  <c r="AH57" i="11"/>
  <c r="AV57" i="11"/>
  <c r="AF57" i="11"/>
  <c r="AS57" i="11"/>
  <c r="AR33" i="11"/>
  <c r="AN33" i="11"/>
  <c r="AH33" i="11"/>
  <c r="AZ33" i="11"/>
  <c r="AV33" i="11"/>
  <c r="AP33" i="11"/>
  <c r="AK33" i="11"/>
  <c r="AE33" i="11"/>
  <c r="AQ33" i="11"/>
  <c r="AL33" i="11"/>
  <c r="AO33" i="11"/>
  <c r="AT33" i="11"/>
  <c r="AF33" i="11"/>
  <c r="AX33" i="11"/>
  <c r="AG33" i="11"/>
  <c r="AI33" i="11"/>
  <c r="AM33" i="11"/>
  <c r="AY33" i="11"/>
  <c r="AU33" i="11"/>
  <c r="AJ33" i="11"/>
  <c r="AW33" i="11"/>
  <c r="AS33" i="11"/>
  <c r="BA33" i="11"/>
  <c r="AD196" i="11"/>
  <c r="AU196" i="11"/>
  <c r="AP196" i="11"/>
  <c r="AZ196" i="11"/>
  <c r="AF196" i="11"/>
  <c r="AX196" i="11"/>
  <c r="BA196" i="11"/>
  <c r="AN196" i="11"/>
  <c r="AI196" i="11"/>
  <c r="AJ196" i="11"/>
  <c r="AV196" i="11"/>
  <c r="AQ196" i="11"/>
  <c r="AK196" i="11"/>
  <c r="AG196" i="11"/>
  <c r="AY196" i="11"/>
  <c r="AL196" i="11"/>
  <c r="AO196" i="11"/>
  <c r="AR196" i="11"/>
  <c r="AE196" i="11"/>
  <c r="AW196" i="11"/>
  <c r="AS196" i="11"/>
  <c r="AM196" i="11"/>
  <c r="AH196" i="11"/>
  <c r="AT196" i="11"/>
  <c r="AD157" i="11"/>
  <c r="AG157" i="11"/>
  <c r="AY157" i="11"/>
  <c r="AM157" i="11"/>
  <c r="AO157" i="11"/>
  <c r="AJ157" i="11"/>
  <c r="AS157" i="11"/>
  <c r="AW157" i="11"/>
  <c r="AR157" i="11"/>
  <c r="AU157" i="11"/>
  <c r="AH157" i="11"/>
  <c r="AZ157" i="11"/>
  <c r="BA157" i="11"/>
  <c r="AP157" i="11"/>
  <c r="AL157" i="11"/>
  <c r="AN157" i="11"/>
  <c r="AI157" i="11"/>
  <c r="AE157" i="11"/>
  <c r="AV157" i="11"/>
  <c r="AQ157" i="11"/>
  <c r="AK157" i="11"/>
  <c r="AF157" i="11"/>
  <c r="AX157" i="11"/>
  <c r="AT157" i="11"/>
  <c r="AD187" i="11"/>
  <c r="AS187" i="11"/>
  <c r="AR187" i="11"/>
  <c r="AX187" i="11"/>
  <c r="AM187" i="11"/>
  <c r="AW187" i="11"/>
  <c r="AV187" i="11"/>
  <c r="AF187" i="11"/>
  <c r="AE187" i="11"/>
  <c r="AK187" i="11"/>
  <c r="AQ187" i="11"/>
  <c r="AJ187" i="11"/>
  <c r="BA187" i="11"/>
  <c r="AO187" i="11"/>
  <c r="AN187" i="11"/>
  <c r="AP187" i="11"/>
  <c r="AT187" i="11"/>
  <c r="AU187" i="11"/>
  <c r="AL187" i="11"/>
  <c r="AY187" i="11"/>
  <c r="AH187" i="11"/>
  <c r="AG187" i="11"/>
  <c r="AZ187" i="11"/>
  <c r="AI187" i="11"/>
  <c r="AD208" i="11"/>
  <c r="AE208" i="11"/>
  <c r="AO208" i="11"/>
  <c r="AI208" i="11"/>
  <c r="AM208" i="11"/>
  <c r="AP208" i="11"/>
  <c r="AY208" i="11"/>
  <c r="AU208" i="11"/>
  <c r="AQ208" i="11"/>
  <c r="AK208" i="11"/>
  <c r="AF208" i="11"/>
  <c r="AR208" i="11"/>
  <c r="AS208" i="11"/>
  <c r="AN208" i="11"/>
  <c r="AG208" i="11"/>
  <c r="AL208" i="11"/>
  <c r="AJ208" i="11"/>
  <c r="AH208" i="11"/>
  <c r="AT208" i="11"/>
  <c r="AZ208" i="11"/>
  <c r="AX208" i="11"/>
  <c r="BA208" i="11"/>
  <c r="AV208" i="11"/>
  <c r="AW208" i="11"/>
  <c r="AD108" i="11"/>
  <c r="AE108" i="11"/>
  <c r="AY108" i="11"/>
  <c r="AW108" i="11"/>
  <c r="AM108" i="11"/>
  <c r="AJ108" i="11"/>
  <c r="AX108" i="11"/>
  <c r="AU108" i="11"/>
  <c r="AR108" i="11"/>
  <c r="AK108" i="11"/>
  <c r="AF108" i="11"/>
  <c r="AZ108" i="11"/>
  <c r="BA108" i="11"/>
  <c r="AV108" i="11"/>
  <c r="AH108" i="11"/>
  <c r="AL108" i="11"/>
  <c r="AI108" i="11"/>
  <c r="AO108" i="11"/>
  <c r="AS108" i="11"/>
  <c r="AT108" i="11"/>
  <c r="AN108" i="11"/>
  <c r="AQ108" i="11"/>
  <c r="AG108" i="11"/>
  <c r="AP108" i="11"/>
  <c r="AD153" i="11"/>
  <c r="AW153" i="11"/>
  <c r="AF153" i="11"/>
  <c r="AZ153" i="11"/>
  <c r="AV153" i="11"/>
  <c r="AS153" i="11"/>
  <c r="AK153" i="11"/>
  <c r="AG153" i="11"/>
  <c r="AX153" i="11"/>
  <c r="AP153" i="11"/>
  <c r="AM153" i="11"/>
  <c r="AE153" i="11"/>
  <c r="AT153" i="11"/>
  <c r="AR153" i="11"/>
  <c r="AJ153" i="11"/>
  <c r="BA153" i="11"/>
  <c r="AY153" i="11"/>
  <c r="AH153" i="11"/>
  <c r="AI153" i="11"/>
  <c r="AO153" i="11"/>
  <c r="AN153" i="11"/>
  <c r="AU153" i="11"/>
  <c r="AQ153" i="11"/>
  <c r="AL153" i="11"/>
  <c r="AT104" i="11"/>
  <c r="AH104" i="11"/>
  <c r="AO104" i="11"/>
  <c r="AL104" i="11"/>
  <c r="AQ104" i="11"/>
  <c r="AD104" i="11"/>
  <c r="AK104" i="11"/>
  <c r="AU104" i="11"/>
  <c r="AZ104" i="11"/>
  <c r="AS104" i="11"/>
  <c r="AM104" i="11"/>
  <c r="AW104" i="11"/>
  <c r="BA104" i="11"/>
  <c r="AV104" i="11"/>
  <c r="AX104" i="11"/>
  <c r="AI104" i="11"/>
  <c r="AG104" i="11"/>
  <c r="AE104" i="11"/>
  <c r="AR104" i="11"/>
  <c r="AP104" i="11"/>
  <c r="AF104" i="11"/>
  <c r="AJ104" i="11"/>
  <c r="AY104" i="11"/>
  <c r="AN104" i="11"/>
  <c r="AD230" i="11"/>
  <c r="AL230" i="11"/>
  <c r="AG230" i="11"/>
  <c r="AI230" i="11"/>
  <c r="AT230" i="11"/>
  <c r="AO230" i="11"/>
  <c r="AJ230" i="11"/>
  <c r="AE230" i="11"/>
  <c r="AW230" i="11"/>
  <c r="AR230" i="11"/>
  <c r="AM230" i="11"/>
  <c r="AH230" i="11"/>
  <c r="AZ230" i="11"/>
  <c r="AU230" i="11"/>
  <c r="AP230" i="11"/>
  <c r="AK230" i="11"/>
  <c r="AF230" i="11"/>
  <c r="AX230" i="11"/>
  <c r="AS230" i="11"/>
  <c r="AN230" i="11"/>
  <c r="AQ230" i="11"/>
  <c r="BA230" i="11"/>
  <c r="AV230" i="11"/>
  <c r="AY230" i="11"/>
  <c r="AF75" i="11"/>
  <c r="W12" i="2" s="1"/>
  <c r="AX75" i="11"/>
  <c r="H12" i="2" s="1"/>
  <c r="AS75" i="11"/>
  <c r="AE12" i="2" s="1"/>
  <c r="AN75" i="11"/>
  <c r="AB12" i="2" s="1"/>
  <c r="AI75" i="11"/>
  <c r="U12" i="2" s="1"/>
  <c r="BA75" i="11"/>
  <c r="N12" i="2" s="1"/>
  <c r="AV75" i="11"/>
  <c r="I12" i="2" s="1"/>
  <c r="AQ75" i="11"/>
  <c r="R12" i="2" s="1"/>
  <c r="AL75" i="11"/>
  <c r="Y12" i="2" s="1"/>
  <c r="AG75" i="11"/>
  <c r="T12" i="2" s="1"/>
  <c r="AY75" i="11"/>
  <c r="Z12" i="2" s="1"/>
  <c r="AT75" i="11"/>
  <c r="Q12" i="2" s="1"/>
  <c r="AO75" i="11"/>
  <c r="AD12" i="2" s="1"/>
  <c r="AJ75" i="11"/>
  <c r="AA12" i="2" s="1"/>
  <c r="AE75" i="11"/>
  <c r="V12" i="2" s="1"/>
  <c r="AW75" i="11"/>
  <c r="S12" i="2" s="1"/>
  <c r="AR75" i="11"/>
  <c r="L12" i="2" s="1"/>
  <c r="AM75" i="11"/>
  <c r="K12" i="2" s="1"/>
  <c r="AH75" i="11"/>
  <c r="X12" i="2" s="1"/>
  <c r="AZ75" i="11"/>
  <c r="AC12" i="2" s="1"/>
  <c r="AU75" i="11"/>
  <c r="M12" i="2" s="1"/>
  <c r="AP75" i="11"/>
  <c r="AF12" i="2" s="1"/>
  <c r="AK75" i="11"/>
  <c r="J12" i="2" s="1"/>
  <c r="AD202" i="11"/>
  <c r="AL202" i="11"/>
  <c r="AG202" i="11"/>
  <c r="AS202" i="11"/>
  <c r="AT202" i="11"/>
  <c r="AO202" i="11"/>
  <c r="AH202" i="11"/>
  <c r="AF202" i="11"/>
  <c r="AR202" i="11"/>
  <c r="AN202" i="11"/>
  <c r="AX202" i="11"/>
  <c r="AV202" i="11"/>
  <c r="AI202" i="11"/>
  <c r="AW202" i="11"/>
  <c r="AY202" i="11"/>
  <c r="AK202" i="11"/>
  <c r="AJ202" i="11"/>
  <c r="AE202" i="11"/>
  <c r="BA202" i="11"/>
  <c r="AZ202" i="11"/>
  <c r="AM202" i="11"/>
  <c r="AP202" i="11"/>
  <c r="AU202" i="11"/>
  <c r="AQ202" i="11"/>
  <c r="AD137" i="11"/>
  <c r="AJ137" i="11"/>
  <c r="AE137" i="11"/>
  <c r="AN137" i="11"/>
  <c r="AR137" i="11"/>
  <c r="AM137" i="11"/>
  <c r="AP137" i="11"/>
  <c r="AZ137" i="11"/>
  <c r="AU137" i="11"/>
  <c r="AV137" i="11"/>
  <c r="AK137" i="11"/>
  <c r="AG137" i="11"/>
  <c r="AX137" i="11"/>
  <c r="AS137" i="11"/>
  <c r="AO137" i="11"/>
  <c r="AI137" i="11"/>
  <c r="BA137" i="11"/>
  <c r="AW137" i="11"/>
  <c r="AQ137" i="11"/>
  <c r="AL137" i="11"/>
  <c r="AF137" i="11"/>
  <c r="AY137" i="11"/>
  <c r="AT137" i="11"/>
  <c r="AH137" i="11"/>
  <c r="AD204" i="11"/>
  <c r="AN204" i="11"/>
  <c r="AI204" i="11"/>
  <c r="AU204" i="11"/>
  <c r="AV204" i="11"/>
  <c r="AQ204" i="11"/>
  <c r="AJ204" i="11"/>
  <c r="AG204" i="11"/>
  <c r="AY204" i="11"/>
  <c r="AZ204" i="11"/>
  <c r="AO204" i="11"/>
  <c r="AM204" i="11"/>
  <c r="AK204" i="11"/>
  <c r="AW204" i="11"/>
  <c r="AR204" i="11"/>
  <c r="BA204" i="11"/>
  <c r="AH204" i="11"/>
  <c r="AS204" i="11"/>
  <c r="AL204" i="11"/>
  <c r="AP204" i="11"/>
  <c r="AT204" i="11"/>
  <c r="AF204" i="11"/>
  <c r="AX204" i="11"/>
  <c r="AE204" i="11"/>
  <c r="AK74" i="11"/>
  <c r="AF74" i="11"/>
  <c r="AX74" i="11"/>
  <c r="AS74" i="11"/>
  <c r="AN74" i="11"/>
  <c r="AI74" i="11"/>
  <c r="BA74" i="11"/>
  <c r="AV74" i="11"/>
  <c r="AQ74" i="11"/>
  <c r="AL74" i="11"/>
  <c r="AG74" i="11"/>
  <c r="AY74" i="11"/>
  <c r="AT74" i="11"/>
  <c r="AO74" i="11"/>
  <c r="AR74" i="11"/>
  <c r="AE74" i="11"/>
  <c r="AW74" i="11"/>
  <c r="AZ74" i="11"/>
  <c r="AM74" i="11"/>
  <c r="AH74" i="11"/>
  <c r="AJ74" i="11"/>
  <c r="AU74" i="11"/>
  <c r="AP74" i="11"/>
  <c r="AH23" i="11"/>
  <c r="AQ23" i="11"/>
  <c r="AU23" i="11"/>
  <c r="AV23" i="11"/>
  <c r="AL23" i="11"/>
  <c r="AY23" i="11"/>
  <c r="AN23" i="11"/>
  <c r="AI23" i="11"/>
  <c r="AR23" i="11"/>
  <c r="AM23" i="11"/>
  <c r="AP23" i="11"/>
  <c r="AG23" i="11"/>
  <c r="AS23" i="11"/>
  <c r="AE23" i="11"/>
  <c r="AO23" i="11"/>
  <c r="AK23" i="11"/>
  <c r="AZ23" i="11"/>
  <c r="AT23" i="11"/>
  <c r="AJ23" i="11"/>
  <c r="AX23" i="11"/>
  <c r="AW23" i="11"/>
  <c r="BA23" i="11"/>
  <c r="AF23" i="11"/>
  <c r="AD185" i="11"/>
  <c r="AZ185" i="11"/>
  <c r="AU185" i="11"/>
  <c r="AI185" i="11"/>
  <c r="AK185" i="11"/>
  <c r="AF185" i="11"/>
  <c r="AO185" i="11"/>
  <c r="AS185" i="11"/>
  <c r="AN185" i="11"/>
  <c r="AQ185" i="11"/>
  <c r="BA185" i="11"/>
  <c r="AV185" i="11"/>
  <c r="AW185" i="11"/>
  <c r="AL185" i="11"/>
  <c r="AH185" i="11"/>
  <c r="AY185" i="11"/>
  <c r="AT185" i="11"/>
  <c r="AP185" i="11"/>
  <c r="AJ185" i="11"/>
  <c r="AE185" i="11"/>
  <c r="AX185" i="11"/>
  <c r="AR185" i="11"/>
  <c r="AM185" i="11"/>
  <c r="AG185" i="11"/>
  <c r="AS99" i="11"/>
  <c r="AN99" i="11"/>
  <c r="AT99" i="11"/>
  <c r="AL99" i="11"/>
  <c r="AW99" i="11"/>
  <c r="AO99" i="11"/>
  <c r="AF99" i="11"/>
  <c r="AI99" i="11"/>
  <c r="AP99" i="11"/>
  <c r="AZ99" i="11"/>
  <c r="AK99" i="11"/>
  <c r="AV99" i="11"/>
  <c r="AH99" i="11"/>
  <c r="AU99" i="11"/>
  <c r="BA99" i="11"/>
  <c r="AX99" i="11"/>
  <c r="AY99" i="11"/>
  <c r="AM99" i="11"/>
  <c r="AE99" i="11"/>
  <c r="AJ99" i="11"/>
  <c r="AR99" i="11"/>
  <c r="AQ99" i="11"/>
  <c r="AG99" i="11"/>
  <c r="AD154" i="11"/>
  <c r="AE154" i="11"/>
  <c r="AW154" i="11"/>
  <c r="AX154" i="11"/>
  <c r="AM154" i="11"/>
  <c r="AI154" i="11"/>
  <c r="AZ154" i="11"/>
  <c r="AU154" i="11"/>
  <c r="AQ154" i="11"/>
  <c r="AK154" i="11"/>
  <c r="AF154" i="11"/>
  <c r="AY154" i="11"/>
  <c r="AS154" i="11"/>
  <c r="AN154" i="11"/>
  <c r="AH154" i="11"/>
  <c r="AL154" i="11"/>
  <c r="AG154" i="11"/>
  <c r="AP154" i="11"/>
  <c r="AT154" i="11"/>
  <c r="AO154" i="11"/>
  <c r="AR154" i="11"/>
  <c r="BA154" i="11"/>
  <c r="AV154" i="11"/>
  <c r="AJ154" i="11"/>
  <c r="AD119" i="11"/>
  <c r="AP119" i="11"/>
  <c r="AS119" i="11"/>
  <c r="AF119" i="11"/>
  <c r="AX119" i="11"/>
  <c r="AT119" i="11"/>
  <c r="AN119" i="11"/>
  <c r="AI119" i="11"/>
  <c r="AY119" i="11"/>
  <c r="AV119" i="11"/>
  <c r="AE119" i="11"/>
  <c r="AJ119" i="11"/>
  <c r="AG119" i="11"/>
  <c r="AM119" i="11"/>
  <c r="AZ119" i="11"/>
  <c r="AO119" i="11"/>
  <c r="AU119" i="11"/>
  <c r="AK119" i="11"/>
  <c r="AW119" i="11"/>
  <c r="AQ119" i="11"/>
  <c r="BA119" i="11"/>
  <c r="AH119" i="11"/>
  <c r="AR119" i="11"/>
  <c r="AL119" i="11"/>
  <c r="AN60" i="11"/>
  <c r="AG60" i="11"/>
  <c r="AL60" i="11"/>
  <c r="AJ60" i="11"/>
  <c r="AH60" i="11"/>
  <c r="AM60" i="11"/>
  <c r="AF60" i="11"/>
  <c r="AS60" i="11"/>
  <c r="AY60" i="11"/>
  <c r="AV60" i="11"/>
  <c r="AI60" i="11"/>
  <c r="AR60" i="11"/>
  <c r="AT60" i="11"/>
  <c r="AZ60" i="11"/>
  <c r="AK60" i="11"/>
  <c r="AE60" i="11"/>
  <c r="AU60" i="11"/>
  <c r="AO60" i="11"/>
  <c r="AP60" i="11"/>
  <c r="AW60" i="11"/>
  <c r="AQ60" i="11"/>
  <c r="BA60" i="11"/>
  <c r="AX60" i="11"/>
  <c r="AD243" i="11"/>
  <c r="AX243" i="11"/>
  <c r="AS243" i="11"/>
  <c r="AN243" i="11"/>
  <c r="AI243" i="11"/>
  <c r="BA243" i="11"/>
  <c r="AV243" i="11"/>
  <c r="AQ243" i="11"/>
  <c r="AL243" i="11"/>
  <c r="AG243" i="11"/>
  <c r="AY243" i="11"/>
  <c r="AT243" i="11"/>
  <c r="AO243" i="11"/>
  <c r="AJ243" i="11"/>
  <c r="AE243" i="11"/>
  <c r="AW243" i="11"/>
  <c r="AR243" i="11"/>
  <c r="AM243" i="11"/>
  <c r="AH243" i="11"/>
  <c r="AZ243" i="11"/>
  <c r="AU243" i="11"/>
  <c r="AP243" i="11"/>
  <c r="AK243" i="11"/>
  <c r="AF243" i="11"/>
  <c r="AD171" i="11"/>
  <c r="AN171" i="11"/>
  <c r="AJ171" i="11"/>
  <c r="BA171" i="11"/>
  <c r="AV171" i="11"/>
  <c r="AR171" i="11"/>
  <c r="AL171" i="11"/>
  <c r="AG171" i="11"/>
  <c r="AZ171" i="11"/>
  <c r="AT171" i="11"/>
  <c r="AO171" i="11"/>
  <c r="AI171" i="11"/>
  <c r="AE171" i="11"/>
  <c r="AW171" i="11"/>
  <c r="AK171" i="11"/>
  <c r="AM171" i="11"/>
  <c r="AH171" i="11"/>
  <c r="AQ171" i="11"/>
  <c r="AU171" i="11"/>
  <c r="AP171" i="11"/>
  <c r="AS171" i="11"/>
  <c r="AF171" i="11"/>
  <c r="AX171" i="11"/>
  <c r="AY171" i="11"/>
  <c r="AD201" i="11"/>
  <c r="AE201" i="11"/>
  <c r="AW201" i="11"/>
  <c r="AP201" i="11"/>
  <c r="AM201" i="11"/>
  <c r="AH201" i="11"/>
  <c r="AQ201" i="11"/>
  <c r="AU201" i="11"/>
  <c r="AX201" i="11"/>
  <c r="AK201" i="11"/>
  <c r="AF201" i="11"/>
  <c r="AI201" i="11"/>
  <c r="AS201" i="11"/>
  <c r="AN201" i="11"/>
  <c r="AY201" i="11"/>
  <c r="BA201" i="11"/>
  <c r="AV201" i="11"/>
  <c r="AJ201" i="11"/>
  <c r="AL201" i="11"/>
  <c r="AR201" i="11"/>
  <c r="AZ201" i="11"/>
  <c r="AT201" i="11"/>
  <c r="AG201" i="11"/>
  <c r="AO201" i="11"/>
  <c r="AG15" i="11"/>
  <c r="AY15" i="11"/>
  <c r="AK15" i="11"/>
  <c r="AO15" i="11"/>
  <c r="AJ15" i="11"/>
  <c r="BA15" i="11"/>
  <c r="AH15" i="11"/>
  <c r="AZ15" i="11"/>
  <c r="AM15" i="11"/>
  <c r="AP15" i="11"/>
  <c r="AE15" i="11"/>
  <c r="AS15" i="11"/>
  <c r="AI15" i="11"/>
  <c r="AT15" i="11"/>
  <c r="AQ15" i="11"/>
  <c r="AR15" i="11"/>
  <c r="AU15" i="11"/>
  <c r="AF15" i="11"/>
  <c r="AV15" i="11"/>
  <c r="AW15" i="11"/>
  <c r="AL15" i="11"/>
  <c r="AX15" i="11"/>
  <c r="AN15" i="11"/>
  <c r="AD180" i="11"/>
  <c r="AF180" i="11"/>
  <c r="AX180" i="11"/>
  <c r="AT180" i="11"/>
  <c r="AN180" i="11"/>
  <c r="AI180" i="11"/>
  <c r="AZ180" i="11"/>
  <c r="AV180" i="11"/>
  <c r="AQ180" i="11"/>
  <c r="AJ180" i="11"/>
  <c r="AG180" i="11"/>
  <c r="AY180" i="11"/>
  <c r="AL180" i="11"/>
  <c r="AO180" i="11"/>
  <c r="AK180" i="11"/>
  <c r="AM180" i="11"/>
  <c r="AH180" i="11"/>
  <c r="BA180" i="11"/>
  <c r="AU180" i="11"/>
  <c r="AP180" i="11"/>
  <c r="AR180" i="11"/>
  <c r="AE180" i="11"/>
  <c r="AW180" i="11"/>
  <c r="AS180" i="11"/>
  <c r="AR59" i="11"/>
  <c r="AW59" i="11"/>
  <c r="AE59" i="11"/>
  <c r="AH59" i="11"/>
  <c r="AN59" i="11"/>
  <c r="AM59" i="11"/>
  <c r="AS59" i="11"/>
  <c r="AX59" i="11"/>
  <c r="AU59" i="11"/>
  <c r="AJ59" i="11"/>
  <c r="AO59" i="11"/>
  <c r="AI59" i="11"/>
  <c r="AT59" i="11"/>
  <c r="AZ59" i="11"/>
  <c r="AQ59" i="11"/>
  <c r="AK59" i="11"/>
  <c r="AP59" i="11"/>
  <c r="AY59" i="11"/>
  <c r="AV59" i="11"/>
  <c r="BA59" i="11"/>
  <c r="AG59" i="11"/>
  <c r="AL59" i="11"/>
  <c r="AF59" i="11"/>
  <c r="BA44" i="11"/>
  <c r="AV44" i="11"/>
  <c r="AJ44" i="11"/>
  <c r="AL44" i="11"/>
  <c r="AG44" i="11"/>
  <c r="AP44" i="11"/>
  <c r="AT44" i="11"/>
  <c r="AO44" i="11"/>
  <c r="AR44" i="11"/>
  <c r="AE44" i="11"/>
  <c r="AW44" i="11"/>
  <c r="AX44" i="11"/>
  <c r="AM44" i="11"/>
  <c r="AI44" i="11"/>
  <c r="AZ44" i="11"/>
  <c r="AU44" i="11"/>
  <c r="AQ44" i="11"/>
  <c r="AK44" i="11"/>
  <c r="AF44" i="11"/>
  <c r="AY44" i="11"/>
  <c r="AS44" i="11"/>
  <c r="AN44" i="11"/>
  <c r="AH44" i="11"/>
  <c r="AD121" i="11"/>
  <c r="AR121" i="11"/>
  <c r="AU121" i="11"/>
  <c r="AH121" i="11"/>
  <c r="AZ121" i="11"/>
  <c r="AF121" i="11"/>
  <c r="AP121" i="11"/>
  <c r="AG121" i="11"/>
  <c r="AV121" i="11"/>
  <c r="AX121" i="11"/>
  <c r="AO121" i="11"/>
  <c r="AK121" i="11"/>
  <c r="AQ121" i="11"/>
  <c r="AS121" i="11"/>
  <c r="AL121" i="11"/>
  <c r="AY121" i="11"/>
  <c r="AT121" i="11"/>
  <c r="AM121" i="11"/>
  <c r="AW121" i="11"/>
  <c r="AE121" i="11"/>
  <c r="BA121" i="11"/>
  <c r="AN121" i="11"/>
  <c r="AI121" i="11"/>
  <c r="AJ121" i="11"/>
  <c r="AP41" i="11"/>
  <c r="AK41" i="11"/>
  <c r="AE41" i="11"/>
  <c r="AX41" i="11"/>
  <c r="AS41" i="11"/>
  <c r="AG41" i="11"/>
  <c r="AI41" i="11"/>
  <c r="BA41" i="11"/>
  <c r="AM41" i="11"/>
  <c r="AQ41" i="11"/>
  <c r="AL41" i="11"/>
  <c r="AO41" i="11"/>
  <c r="AY41" i="11"/>
  <c r="AT41" i="11"/>
  <c r="AU41" i="11"/>
  <c r="AJ41" i="11"/>
  <c r="AF41" i="11"/>
  <c r="AW41" i="11"/>
  <c r="AZ41" i="11"/>
  <c r="AN41" i="11"/>
  <c r="AV41" i="11"/>
  <c r="AH41" i="11"/>
  <c r="AR41" i="11"/>
  <c r="AD238" i="11"/>
  <c r="AS238" i="11"/>
  <c r="AN238" i="11"/>
  <c r="AY238" i="11"/>
  <c r="BA238" i="11"/>
  <c r="AV238" i="11"/>
  <c r="AI238" i="11"/>
  <c r="AL238" i="11"/>
  <c r="AG238" i="11"/>
  <c r="AQ238" i="11"/>
  <c r="AT238" i="11"/>
  <c r="AO238" i="11"/>
  <c r="AJ238" i="11"/>
  <c r="AE238" i="11"/>
  <c r="AW238" i="11"/>
  <c r="AR238" i="11"/>
  <c r="AM238" i="11"/>
  <c r="AH238" i="11"/>
  <c r="AZ238" i="11"/>
  <c r="AU238" i="11"/>
  <c r="AP238" i="11"/>
  <c r="AK238" i="11"/>
  <c r="AF238" i="11"/>
  <c r="AX238" i="11"/>
  <c r="AM189" i="11"/>
  <c r="AF189" i="11"/>
  <c r="AW189" i="11"/>
  <c r="AQ189" i="11"/>
  <c r="AL189" i="11"/>
  <c r="AT189" i="11"/>
  <c r="AV189" i="11"/>
  <c r="AP189" i="11"/>
  <c r="AJ189" i="11"/>
  <c r="AK189" i="11"/>
  <c r="BA189" i="11"/>
  <c r="AO189" i="11"/>
  <c r="AI189" i="11"/>
  <c r="AZ189" i="11"/>
  <c r="AD189" i="11"/>
  <c r="AS189" i="11"/>
  <c r="AN189" i="11"/>
  <c r="AH189" i="11"/>
  <c r="AY189" i="11"/>
  <c r="AE189" i="11"/>
  <c r="AU189" i="11"/>
  <c r="AG189" i="11"/>
  <c r="AX189" i="11"/>
  <c r="AR189" i="11"/>
  <c r="AR65" i="11"/>
  <c r="L14" i="2" s="1"/>
  <c r="AZ65" i="11"/>
  <c r="AC14" i="2" s="1"/>
  <c r="AX65" i="11"/>
  <c r="H14" i="2" s="1"/>
  <c r="AQ65" i="11"/>
  <c r="R14" i="2" s="1"/>
  <c r="AG65" i="11"/>
  <c r="T14" i="2" s="1"/>
  <c r="AO65" i="11"/>
  <c r="AD14" i="2" s="1"/>
  <c r="AD167" i="11"/>
  <c r="AH167" i="11"/>
  <c r="AZ167" i="11"/>
  <c r="AV167" i="11"/>
  <c r="AP167" i="11"/>
  <c r="AK167" i="11"/>
  <c r="AE167" i="11"/>
  <c r="AR167" i="11"/>
  <c r="AX167" i="11"/>
  <c r="AS167" i="11"/>
  <c r="AG167" i="11"/>
  <c r="AI167" i="11"/>
  <c r="BA167" i="11"/>
  <c r="AM167" i="11"/>
  <c r="AQ167" i="11"/>
  <c r="AL167" i="11"/>
  <c r="AO167" i="11"/>
  <c r="AN167" i="11"/>
  <c r="AY167" i="11"/>
  <c r="AT167" i="11"/>
  <c r="AU167" i="11"/>
  <c r="AJ167" i="11"/>
  <c r="AF167" i="11"/>
  <c r="AW167" i="11"/>
  <c r="AD158" i="11"/>
  <c r="AS158" i="11"/>
  <c r="AV158" i="11"/>
  <c r="AL158" i="11"/>
  <c r="AI158" i="11"/>
  <c r="AQ158" i="11"/>
  <c r="AN158" i="11"/>
  <c r="AX158" i="11"/>
  <c r="AR158" i="11"/>
  <c r="AM158" i="11"/>
  <c r="AT158" i="11"/>
  <c r="AZ158" i="11"/>
  <c r="AW158" i="11"/>
  <c r="AY158" i="11"/>
  <c r="AF158" i="11"/>
  <c r="AK158" i="11"/>
  <c r="AH158" i="11"/>
  <c r="AU158" i="11"/>
  <c r="AG158" i="11"/>
  <c r="BA158" i="11"/>
  <c r="AP158" i="11"/>
  <c r="AJ158" i="11"/>
  <c r="AO158" i="11"/>
  <c r="AE158" i="11"/>
  <c r="AN166" i="11"/>
  <c r="AS166" i="11"/>
  <c r="AT166" i="11"/>
  <c r="AG166" i="11"/>
  <c r="AQ166" i="11"/>
  <c r="AX166" i="11"/>
  <c r="AR166" i="11"/>
  <c r="AE166" i="11"/>
  <c r="AD166" i="11"/>
  <c r="AI166" i="11"/>
  <c r="AF166" i="11"/>
  <c r="AW166" i="11"/>
  <c r="BA166" i="11"/>
  <c r="AK166" i="11"/>
  <c r="AU166" i="11"/>
  <c r="AV166" i="11"/>
  <c r="AO166" i="11"/>
  <c r="AZ166" i="11"/>
  <c r="AM166" i="11"/>
  <c r="AL166" i="11"/>
  <c r="AP166" i="11"/>
  <c r="AH166" i="11"/>
  <c r="AJ166" i="11"/>
  <c r="AY166" i="11"/>
  <c r="AD150" i="11"/>
  <c r="AI150" i="11"/>
  <c r="BA150" i="11"/>
  <c r="AV150" i="11"/>
  <c r="AQ150" i="11"/>
  <c r="AE150" i="11"/>
  <c r="AG150" i="11"/>
  <c r="AY150" i="11"/>
  <c r="AM150" i="11"/>
  <c r="AO150" i="11"/>
  <c r="AJ150" i="11"/>
  <c r="AU150" i="11"/>
  <c r="AW150" i="11"/>
  <c r="AR150" i="11"/>
  <c r="AF150" i="11"/>
  <c r="AH150" i="11"/>
  <c r="AZ150" i="11"/>
  <c r="AL150" i="11"/>
  <c r="AP150" i="11"/>
  <c r="AK150" i="11"/>
  <c r="AN150" i="11"/>
  <c r="AX150" i="11"/>
  <c r="AS150" i="11"/>
  <c r="AT150" i="11"/>
  <c r="AD239" i="11"/>
  <c r="AT239" i="11"/>
  <c r="AO239" i="11"/>
  <c r="AJ239" i="11"/>
  <c r="AE239" i="11"/>
  <c r="AW239" i="11"/>
  <c r="AR239" i="11"/>
  <c r="AM239" i="11"/>
  <c r="AH239" i="11"/>
  <c r="AZ239" i="11"/>
  <c r="AU239" i="11"/>
  <c r="AP239" i="11"/>
  <c r="AK239" i="11"/>
  <c r="AF239" i="11"/>
  <c r="AX239" i="11"/>
  <c r="AS239" i="11"/>
  <c r="AN239" i="11"/>
  <c r="AI239" i="11"/>
  <c r="AL239" i="11"/>
  <c r="AV239" i="11"/>
  <c r="AG239" i="11"/>
  <c r="AQ239" i="11"/>
  <c r="AY239" i="11"/>
  <c r="BA239" i="11"/>
  <c r="AW84" i="11"/>
  <c r="AR84" i="11"/>
  <c r="AM84" i="11"/>
  <c r="AH84" i="11"/>
  <c r="AZ84" i="11"/>
  <c r="AU84" i="11"/>
  <c r="AP84" i="11"/>
  <c r="AK84" i="11"/>
  <c r="AF84" i="11"/>
  <c r="AX84" i="11"/>
  <c r="AS84" i="11"/>
  <c r="AN84" i="11"/>
  <c r="AI84" i="11"/>
  <c r="BA84" i="11"/>
  <c r="AV84" i="11"/>
  <c r="AQ84" i="11"/>
  <c r="AL84" i="11"/>
  <c r="AG84" i="11"/>
  <c r="AY84" i="11"/>
  <c r="AT84" i="11"/>
  <c r="AO84" i="11"/>
  <c r="AJ84" i="11"/>
  <c r="AE84" i="11"/>
  <c r="AV110" i="11"/>
  <c r="AU110" i="11"/>
  <c r="AF110" i="11"/>
  <c r="AN110" i="11"/>
  <c r="AE110" i="11"/>
  <c r="AJ110" i="11"/>
  <c r="AM110" i="11"/>
  <c r="AT110" i="11"/>
  <c r="AW110" i="11"/>
  <c r="BA110" i="11"/>
  <c r="AY110" i="11"/>
  <c r="AL110" i="11"/>
  <c r="AG110" i="11"/>
  <c r="AO110" i="11"/>
  <c r="AZ110" i="11"/>
  <c r="AK110" i="11"/>
  <c r="AD110" i="11"/>
  <c r="AI110" i="11"/>
  <c r="AR110" i="11"/>
  <c r="AX110" i="11"/>
  <c r="AQ110" i="11"/>
  <c r="AS110" i="11"/>
  <c r="AP110" i="11"/>
  <c r="AH110" i="11"/>
  <c r="AD183" i="11"/>
  <c r="AQ183" i="11"/>
  <c r="AL183" i="11"/>
  <c r="AW183" i="11"/>
  <c r="AY183" i="11"/>
  <c r="AT183" i="11"/>
  <c r="AE183" i="11"/>
  <c r="AJ183" i="11"/>
  <c r="AF183" i="11"/>
  <c r="AG183" i="11"/>
  <c r="AR183" i="11"/>
  <c r="AN183" i="11"/>
  <c r="AH183" i="11"/>
  <c r="AZ183" i="11"/>
  <c r="AV183" i="11"/>
  <c r="AP183" i="11"/>
  <c r="AK183" i="11"/>
  <c r="AM183" i="11"/>
  <c r="AX183" i="11"/>
  <c r="AS183" i="11"/>
  <c r="AO183" i="11"/>
  <c r="AI183" i="11"/>
  <c r="BA183" i="11"/>
  <c r="AU183" i="11"/>
  <c r="AE51" i="11"/>
  <c r="AW51" i="11"/>
  <c r="AX51" i="11"/>
  <c r="AM51" i="11"/>
  <c r="AI51" i="11"/>
  <c r="AZ51" i="11"/>
  <c r="AU51" i="11"/>
  <c r="AQ51" i="11"/>
  <c r="AK51" i="11"/>
  <c r="AF51" i="11"/>
  <c r="AY51" i="11"/>
  <c r="AS51" i="11"/>
  <c r="BA51" i="11"/>
  <c r="AV51" i="11"/>
  <c r="AJ51" i="11"/>
  <c r="AN51" i="11"/>
  <c r="AG51" i="11"/>
  <c r="AO51" i="11"/>
  <c r="AH51" i="11"/>
  <c r="AP51" i="11"/>
  <c r="AR51" i="11"/>
  <c r="AL51" i="11"/>
  <c r="AT51" i="11"/>
  <c r="AN37" i="11"/>
  <c r="AJ37" i="11"/>
  <c r="BA37" i="11"/>
  <c r="AV37" i="11"/>
  <c r="AR37" i="11"/>
  <c r="AL37" i="11"/>
  <c r="AG37" i="11"/>
  <c r="AZ37" i="11"/>
  <c r="AT37" i="11"/>
  <c r="AO37" i="11"/>
  <c r="AI37" i="11"/>
  <c r="AE37" i="11"/>
  <c r="AW37" i="11"/>
  <c r="AK37" i="11"/>
  <c r="AM37" i="11"/>
  <c r="AH37" i="11"/>
  <c r="AQ37" i="11"/>
  <c r="AU37" i="11"/>
  <c r="AP37" i="11"/>
  <c r="AS37" i="11"/>
  <c r="AF37" i="11"/>
  <c r="AX37" i="11"/>
  <c r="AY37" i="11"/>
  <c r="AD197" i="11"/>
  <c r="AH197" i="11"/>
  <c r="AZ197" i="11"/>
  <c r="AL197" i="11"/>
  <c r="AP197" i="11"/>
  <c r="AM197" i="11"/>
  <c r="AF197" i="11"/>
  <c r="AX197" i="11"/>
  <c r="AS197" i="11"/>
  <c r="AN197" i="11"/>
  <c r="AI197" i="11"/>
  <c r="AT197" i="11"/>
  <c r="AV197" i="11"/>
  <c r="AQ197" i="11"/>
  <c r="AU197" i="11"/>
  <c r="AG197" i="11"/>
  <c r="AY197" i="11"/>
  <c r="BA197" i="11"/>
  <c r="AO197" i="11"/>
  <c r="AJ197" i="11"/>
  <c r="AE197" i="11"/>
  <c r="AW197" i="11"/>
  <c r="AR197" i="11"/>
  <c r="AK197" i="11"/>
  <c r="AD242" i="11"/>
  <c r="AN242" i="11"/>
  <c r="AI242" i="11"/>
  <c r="BA242" i="11"/>
  <c r="AV242" i="11"/>
  <c r="AQ242" i="11"/>
  <c r="AL242" i="11"/>
  <c r="AG242" i="11"/>
  <c r="AY242" i="11"/>
  <c r="AT242" i="11"/>
  <c r="AO242" i="11"/>
  <c r="AJ242" i="11"/>
  <c r="AE242" i="11"/>
  <c r="AW242" i="11"/>
  <c r="AR242" i="11"/>
  <c r="AM242" i="11"/>
  <c r="AP242" i="11"/>
  <c r="AK242" i="11"/>
  <c r="AF242" i="11"/>
  <c r="AX242" i="11"/>
  <c r="AS242" i="11"/>
  <c r="AU242" i="11"/>
  <c r="AH242" i="11"/>
  <c r="AZ242" i="11"/>
  <c r="AD191" i="11"/>
  <c r="AH191" i="11"/>
  <c r="AZ191" i="11"/>
  <c r="AF191" i="11"/>
  <c r="AP191" i="11"/>
  <c r="AK191" i="11"/>
  <c r="AG191" i="11"/>
  <c r="AX191" i="11"/>
  <c r="AS191" i="11"/>
  <c r="AM191" i="11"/>
  <c r="AI191" i="11"/>
  <c r="BA191" i="11"/>
  <c r="AN191" i="11"/>
  <c r="AQ191" i="11"/>
  <c r="AL191" i="11"/>
  <c r="AO191" i="11"/>
  <c r="AY191" i="11"/>
  <c r="AT191" i="11"/>
  <c r="AU191" i="11"/>
  <c r="AJ191" i="11"/>
  <c r="AE191" i="11"/>
  <c r="AV191" i="11"/>
  <c r="AR191" i="11"/>
  <c r="AW191" i="11"/>
  <c r="AD170" i="11"/>
  <c r="AS170" i="11"/>
  <c r="AN170" i="11"/>
  <c r="AX170" i="11"/>
  <c r="BA170" i="11"/>
  <c r="AV170" i="11"/>
  <c r="AZ170" i="11"/>
  <c r="AL170" i="11"/>
  <c r="AG170" i="11"/>
  <c r="AH170" i="11"/>
  <c r="AT170" i="11"/>
  <c r="AO170" i="11"/>
  <c r="AJ170" i="11"/>
  <c r="AE170" i="11"/>
  <c r="AW170" i="11"/>
  <c r="AP170" i="11"/>
  <c r="AU170" i="11"/>
  <c r="AQ170" i="11"/>
  <c r="AK170" i="11"/>
  <c r="AF170" i="11"/>
  <c r="AY170" i="11"/>
  <c r="AM170" i="11"/>
  <c r="AI170" i="11"/>
  <c r="AR170" i="11"/>
  <c r="AH6" i="11"/>
  <c r="AU6" i="11"/>
  <c r="AS6" i="11"/>
  <c r="AP6" i="11"/>
  <c r="AE6" i="11"/>
  <c r="AF6" i="11"/>
  <c r="AX6" i="11"/>
  <c r="AZ6" i="11"/>
  <c r="AN6" i="11"/>
  <c r="AI6" i="11"/>
  <c r="AK6" i="11"/>
  <c r="AV6" i="11"/>
  <c r="AQ6" i="11"/>
  <c r="BA6" i="11"/>
  <c r="AG6" i="11"/>
  <c r="AY6" i="11"/>
  <c r="AL6" i="11"/>
  <c r="AO6" i="11"/>
  <c r="AJ6" i="11"/>
  <c r="AR6" i="11"/>
  <c r="AW6" i="11"/>
  <c r="AT6" i="11"/>
  <c r="AM6" i="11"/>
  <c r="AD148" i="11"/>
  <c r="AU148" i="11"/>
  <c r="AP148" i="11"/>
  <c r="AR148" i="11"/>
  <c r="AF148" i="11"/>
  <c r="AX148" i="11"/>
  <c r="AT148" i="11"/>
  <c r="AN148" i="11"/>
  <c r="AI148" i="11"/>
  <c r="AZ148" i="11"/>
  <c r="AV148" i="11"/>
  <c r="AQ148" i="11"/>
  <c r="AJ148" i="11"/>
  <c r="AG148" i="11"/>
  <c r="AY148" i="11"/>
  <c r="AL148" i="11"/>
  <c r="AO148" i="11"/>
  <c r="AK148" i="11"/>
  <c r="AE148" i="11"/>
  <c r="AW148" i="11"/>
  <c r="AS148" i="11"/>
  <c r="AM148" i="11"/>
  <c r="AH148" i="11"/>
  <c r="BA148" i="11"/>
  <c r="AF156" i="11"/>
  <c r="AX156" i="11"/>
  <c r="AJ156" i="11"/>
  <c r="AG156" i="11"/>
  <c r="AY156" i="11"/>
  <c r="AT156" i="11"/>
  <c r="AE156" i="11"/>
  <c r="AW156" i="11"/>
  <c r="AS156" i="11"/>
  <c r="AD156" i="11"/>
  <c r="AO156" i="11"/>
  <c r="AL156" i="11"/>
  <c r="AH156" i="11"/>
  <c r="AR156" i="11"/>
  <c r="AP156" i="11"/>
  <c r="AV156" i="11"/>
  <c r="AZ156" i="11"/>
  <c r="AI156" i="11"/>
  <c r="AM156" i="11"/>
  <c r="AQ156" i="11"/>
  <c r="AU156" i="11"/>
  <c r="AK156" i="11"/>
  <c r="AN156" i="11"/>
  <c r="BA156" i="11"/>
  <c r="AD142" i="11"/>
  <c r="AP142" i="11"/>
  <c r="AK142" i="11"/>
  <c r="AN142" i="11"/>
  <c r="AX142" i="11"/>
  <c r="AS142" i="11"/>
  <c r="AT142" i="11"/>
  <c r="AI142" i="11"/>
  <c r="BA142" i="11"/>
  <c r="AV142" i="11"/>
  <c r="AQ142" i="11"/>
  <c r="AE142" i="11"/>
  <c r="AG142" i="11"/>
  <c r="AY142" i="11"/>
  <c r="AM142" i="11"/>
  <c r="AO142" i="11"/>
  <c r="AJ142" i="11"/>
  <c r="AU142" i="11"/>
  <c r="AW142" i="11"/>
  <c r="AR142" i="11"/>
  <c r="AF142" i="11"/>
  <c r="AH142" i="11"/>
  <c r="AZ142" i="11"/>
  <c r="AL142" i="11"/>
  <c r="AD190" i="11"/>
  <c r="AH190" i="11"/>
  <c r="AZ190" i="11"/>
  <c r="AN190" i="11"/>
  <c r="AP190" i="11"/>
  <c r="AK190" i="11"/>
  <c r="AT190" i="11"/>
  <c r="AX190" i="11"/>
  <c r="AS190" i="11"/>
  <c r="AU190" i="11"/>
  <c r="AI190" i="11"/>
  <c r="BA190" i="11"/>
  <c r="AV190" i="11"/>
  <c r="AQ190" i="11"/>
  <c r="AE190" i="11"/>
  <c r="AG190" i="11"/>
  <c r="AY190" i="11"/>
  <c r="AF190" i="11"/>
  <c r="AO190" i="11"/>
  <c r="AJ190" i="11"/>
  <c r="AL190" i="11"/>
  <c r="AW190" i="11"/>
  <c r="AR190" i="11"/>
  <c r="AM190" i="11"/>
  <c r="AF83" i="11"/>
  <c r="AX83" i="11"/>
  <c r="AS83" i="11"/>
  <c r="AN83" i="11"/>
  <c r="AI83" i="11"/>
  <c r="BA83" i="11"/>
  <c r="AV83" i="11"/>
  <c r="AQ83" i="11"/>
  <c r="AL83" i="11"/>
  <c r="AG83" i="11"/>
  <c r="AY83" i="11"/>
  <c r="AT83" i="11"/>
  <c r="AO83" i="11"/>
  <c r="AJ83" i="11"/>
  <c r="AU83" i="11"/>
  <c r="AH83" i="11"/>
  <c r="AZ83" i="11"/>
  <c r="AM83" i="11"/>
  <c r="AP83" i="11"/>
  <c r="AK83" i="11"/>
  <c r="AW83" i="11"/>
  <c r="AR83" i="11"/>
  <c r="AE83" i="11"/>
  <c r="AD151" i="11"/>
  <c r="AI151" i="11"/>
  <c r="BA151" i="11"/>
  <c r="AU151" i="11"/>
  <c r="AQ151" i="11"/>
  <c r="AL151" i="11"/>
  <c r="AW151" i="11"/>
  <c r="AY151" i="11"/>
  <c r="AT151" i="11"/>
  <c r="AE151" i="11"/>
  <c r="AJ151" i="11"/>
  <c r="AF151" i="11"/>
  <c r="AG151" i="11"/>
  <c r="AR151" i="11"/>
  <c r="AN151" i="11"/>
  <c r="AH151" i="11"/>
  <c r="AZ151" i="11"/>
  <c r="AV151" i="11"/>
  <c r="AP151" i="11"/>
  <c r="AX151" i="11"/>
  <c r="AK151" i="11"/>
  <c r="AS151" i="11"/>
  <c r="AO151" i="11"/>
  <c r="AM151" i="11"/>
  <c r="AD216" i="11"/>
  <c r="BA216" i="11"/>
  <c r="AV216" i="11"/>
  <c r="AJ216" i="11"/>
  <c r="AL216" i="11"/>
  <c r="AR216" i="11"/>
  <c r="AZ216" i="11"/>
  <c r="AT216" i="11"/>
  <c r="AG216" i="11"/>
  <c r="AO216" i="11"/>
  <c r="AE216" i="11"/>
  <c r="AW216" i="11"/>
  <c r="AP216" i="11"/>
  <c r="AM216" i="11"/>
  <c r="AH216" i="11"/>
  <c r="AQ216" i="11"/>
  <c r="AU216" i="11"/>
  <c r="AX216" i="11"/>
  <c r="AI216" i="11"/>
  <c r="AY216" i="11"/>
  <c r="AK216" i="11"/>
  <c r="AS216" i="11"/>
  <c r="AF216" i="11"/>
  <c r="AN216" i="11"/>
  <c r="AD223" i="11"/>
  <c r="AS223" i="11"/>
  <c r="AF223" i="11"/>
  <c r="AN223" i="11"/>
  <c r="BA223" i="11"/>
  <c r="AV223" i="11"/>
  <c r="AO223" i="11"/>
  <c r="AL223" i="11"/>
  <c r="AG223" i="11"/>
  <c r="AP223" i="11"/>
  <c r="AT223" i="11"/>
  <c r="AW223" i="11"/>
  <c r="AJ223" i="11"/>
  <c r="AE223" i="11"/>
  <c r="AH223" i="11"/>
  <c r="AR223" i="11"/>
  <c r="AM223" i="11"/>
  <c r="AX223" i="11"/>
  <c r="AZ223" i="11"/>
  <c r="AU223" i="11"/>
  <c r="AI223" i="11"/>
  <c r="AK223" i="11"/>
  <c r="AQ223" i="11"/>
  <c r="AY223" i="11"/>
  <c r="AF46" i="11"/>
  <c r="AX46" i="11"/>
  <c r="AT46" i="11"/>
  <c r="AN46" i="11"/>
  <c r="AI46" i="11"/>
  <c r="AZ46" i="11"/>
  <c r="AV46" i="11"/>
  <c r="AQ46" i="11"/>
  <c r="AJ46" i="11"/>
  <c r="AG46" i="11"/>
  <c r="AY46" i="11"/>
  <c r="AL46" i="11"/>
  <c r="AO46" i="11"/>
  <c r="AK46" i="11"/>
  <c r="AE46" i="11"/>
  <c r="AW46" i="11"/>
  <c r="AS46" i="11"/>
  <c r="AM46" i="11"/>
  <c r="AU46" i="11"/>
  <c r="AH46" i="11"/>
  <c r="AP46" i="11"/>
  <c r="BA46" i="11"/>
  <c r="AR46" i="11"/>
  <c r="AZ80" i="11"/>
  <c r="AU80" i="11"/>
  <c r="AP80" i="11"/>
  <c r="AK80" i="11"/>
  <c r="AF80" i="11"/>
  <c r="BA80" i="11"/>
  <c r="AV80" i="11"/>
  <c r="AQ80" i="11"/>
  <c r="AL80" i="11"/>
  <c r="AG80" i="11"/>
  <c r="AY80" i="11"/>
  <c r="AT80" i="11"/>
  <c r="AO80" i="11"/>
  <c r="AJ80" i="11"/>
  <c r="AE80" i="11"/>
  <c r="AW80" i="11"/>
  <c r="AR80" i="11"/>
  <c r="AM80" i="11"/>
  <c r="AS80" i="11"/>
  <c r="AN80" i="11"/>
  <c r="AH80" i="11"/>
  <c r="AX80" i="11"/>
  <c r="AI80" i="11"/>
  <c r="AD181" i="11"/>
  <c r="AH181" i="11"/>
  <c r="AZ181" i="11"/>
  <c r="AU181" i="11"/>
  <c r="AP181" i="11"/>
  <c r="AL181" i="11"/>
  <c r="AF181" i="11"/>
  <c r="AX181" i="11"/>
  <c r="AT181" i="11"/>
  <c r="AN181" i="11"/>
  <c r="AI181" i="11"/>
  <c r="BA181" i="11"/>
  <c r="AV181" i="11"/>
  <c r="AQ181" i="11"/>
  <c r="AE181" i="11"/>
  <c r="AG181" i="11"/>
  <c r="AY181" i="11"/>
  <c r="AK181" i="11"/>
  <c r="AO181" i="11"/>
  <c r="AJ181" i="11"/>
  <c r="AM181" i="11"/>
  <c r="AW181" i="11"/>
  <c r="AR181" i="11"/>
  <c r="AS181" i="11"/>
  <c r="AD241" i="11"/>
  <c r="AF241" i="11"/>
  <c r="AX241" i="11"/>
  <c r="AS241" i="11"/>
  <c r="AN241" i="11"/>
  <c r="AI241" i="11"/>
  <c r="BA241" i="11"/>
  <c r="AV241" i="11"/>
  <c r="AQ241" i="11"/>
  <c r="AT241" i="11"/>
  <c r="AG241" i="11"/>
  <c r="AY241" i="11"/>
  <c r="AL241" i="11"/>
  <c r="AO241" i="11"/>
  <c r="AJ241" i="11"/>
  <c r="AE241" i="11"/>
  <c r="AW241" i="11"/>
  <c r="AR241" i="11"/>
  <c r="AM241" i="11"/>
  <c r="AH241" i="11"/>
  <c r="AZ241" i="11"/>
  <c r="AU241" i="11"/>
  <c r="AP241" i="11"/>
  <c r="AK241" i="11"/>
  <c r="AD195" i="11"/>
  <c r="AU195" i="11"/>
  <c r="AP195" i="11"/>
  <c r="AJ195" i="11"/>
  <c r="AF195" i="11"/>
  <c r="AX195" i="11"/>
  <c r="AK195" i="11"/>
  <c r="AN195" i="11"/>
  <c r="AR195" i="11"/>
  <c r="AQ195" i="11"/>
  <c r="AV195" i="11"/>
  <c r="AS195" i="11"/>
  <c r="AL195" i="11"/>
  <c r="AG195" i="11"/>
  <c r="AY195" i="11"/>
  <c r="AT195" i="11"/>
  <c r="AO195" i="11"/>
  <c r="AZ195" i="11"/>
  <c r="AE195" i="11"/>
  <c r="AW195" i="11"/>
  <c r="AI195" i="11"/>
  <c r="AM195" i="11"/>
  <c r="AH195" i="11"/>
  <c r="BA195" i="11"/>
  <c r="AD146" i="11"/>
  <c r="AU146" i="11"/>
  <c r="AQ146" i="11"/>
  <c r="AK146" i="11"/>
  <c r="AF146" i="11"/>
  <c r="AY146" i="11"/>
  <c r="BA146" i="11"/>
  <c r="AV146" i="11"/>
  <c r="AJ146" i="11"/>
  <c r="AL146" i="11"/>
  <c r="AE146" i="11"/>
  <c r="AP146" i="11"/>
  <c r="AM146" i="11"/>
  <c r="AR146" i="11"/>
  <c r="AN146" i="11"/>
  <c r="AX146" i="11"/>
  <c r="AG146" i="11"/>
  <c r="AZ146" i="11"/>
  <c r="AO146" i="11"/>
  <c r="AW146" i="11"/>
  <c r="AS146" i="11"/>
  <c r="AI146" i="11"/>
  <c r="AT146" i="11"/>
  <c r="AH146" i="11"/>
  <c r="AE19" i="11"/>
  <c r="AJ19" i="11"/>
  <c r="AR19" i="11"/>
  <c r="AM19" i="11"/>
  <c r="AZ19" i="11"/>
  <c r="AX19" i="11"/>
  <c r="AU19" i="11"/>
  <c r="AO19" i="11"/>
  <c r="AK19" i="11"/>
  <c r="AF19" i="11"/>
  <c r="AP19" i="11"/>
  <c r="AS19" i="11"/>
  <c r="AN19" i="11"/>
  <c r="AQ19" i="11"/>
  <c r="BA19" i="11"/>
  <c r="AV19" i="11"/>
  <c r="AG19" i="11"/>
  <c r="AL19" i="11"/>
  <c r="AI19" i="11"/>
  <c r="AW19" i="11"/>
  <c r="AT19" i="11"/>
  <c r="AY19" i="11"/>
  <c r="AH19" i="11"/>
  <c r="AD222" i="11"/>
  <c r="AQ222" i="11"/>
  <c r="AL222" i="11"/>
  <c r="AE222" i="11"/>
  <c r="AY222" i="11"/>
  <c r="AT222" i="11"/>
  <c r="AU222" i="11"/>
  <c r="AJ222" i="11"/>
  <c r="AH222" i="11"/>
  <c r="AF222" i="11"/>
  <c r="AR222" i="11"/>
  <c r="AX222" i="11"/>
  <c r="AV222" i="11"/>
  <c r="AZ222" i="11"/>
  <c r="AM222" i="11"/>
  <c r="AG222" i="11"/>
  <c r="AK222" i="11"/>
  <c r="AN222" i="11"/>
  <c r="AW222" i="11"/>
  <c r="AS222" i="11"/>
  <c r="AO222" i="11"/>
  <c r="AI222" i="11"/>
  <c r="BA222" i="11"/>
  <c r="AP222" i="11"/>
  <c r="AD105" i="11"/>
  <c r="AL105" i="11"/>
  <c r="AG105" i="11"/>
  <c r="AM105" i="11"/>
  <c r="AT105" i="11"/>
  <c r="AP105" i="11"/>
  <c r="AV105" i="11"/>
  <c r="AE105" i="11"/>
  <c r="AY105" i="11"/>
  <c r="AI105" i="11"/>
  <c r="AN105" i="11"/>
  <c r="AH105" i="11"/>
  <c r="AJ105" i="11"/>
  <c r="AW105" i="11"/>
  <c r="AQ105" i="11"/>
  <c r="AR105" i="11"/>
  <c r="AF105" i="11"/>
  <c r="AZ105" i="11"/>
  <c r="AS105" i="11"/>
  <c r="AO105" i="11"/>
  <c r="AK105" i="11"/>
  <c r="BA105" i="11"/>
  <c r="AX105" i="11"/>
  <c r="AU105" i="11"/>
  <c r="AD177" i="11"/>
  <c r="AR177" i="11"/>
  <c r="AZ177" i="11"/>
  <c r="AK177" i="11"/>
  <c r="AL177" i="11"/>
  <c r="AF177" i="11"/>
  <c r="AG177" i="11"/>
  <c r="AJ177" i="11"/>
  <c r="AN177" i="11"/>
  <c r="AI177" i="11"/>
  <c r="AS177" i="11"/>
  <c r="AV177" i="11"/>
  <c r="AO177" i="11"/>
  <c r="BA177" i="11"/>
  <c r="AH177" i="11"/>
  <c r="AQ177" i="11"/>
  <c r="AT177" i="11"/>
  <c r="AP177" i="11"/>
  <c r="AE177" i="11"/>
  <c r="AX177" i="11"/>
  <c r="AM177" i="11"/>
  <c r="AW177" i="11"/>
  <c r="AU177" i="11"/>
  <c r="AY177" i="11"/>
  <c r="AG5" i="11"/>
  <c r="AY5" i="11"/>
  <c r="AT5" i="11"/>
  <c r="AO5" i="11"/>
  <c r="AZ5" i="11"/>
  <c r="AE5" i="11"/>
  <c r="AW5" i="11"/>
  <c r="BA5" i="11"/>
  <c r="AM5" i="11"/>
  <c r="AH5" i="11"/>
  <c r="AJ5" i="11"/>
  <c r="AU5" i="11"/>
  <c r="AP5" i="11"/>
  <c r="AK5" i="11"/>
  <c r="AF5" i="11"/>
  <c r="AX5" i="11"/>
  <c r="AL5" i="11"/>
  <c r="AN5" i="11"/>
  <c r="AI5" i="11"/>
  <c r="AS5" i="11"/>
  <c r="AV5" i="11"/>
  <c r="AQ5" i="11"/>
  <c r="AR5" i="11"/>
  <c r="AF91" i="11"/>
  <c r="AX91" i="11"/>
  <c r="AS91" i="11"/>
  <c r="AN91" i="11"/>
  <c r="AI91" i="11"/>
  <c r="BA91" i="11"/>
  <c r="AV91" i="11"/>
  <c r="AQ91" i="11"/>
  <c r="AL91" i="11"/>
  <c r="AG91" i="11"/>
  <c r="AY91" i="11"/>
  <c r="AT91" i="11"/>
  <c r="AO91" i="11"/>
  <c r="AJ91" i="11"/>
  <c r="AM91" i="11"/>
  <c r="AW91" i="11"/>
  <c r="AR91" i="11"/>
  <c r="AU91" i="11"/>
  <c r="AH91" i="11"/>
  <c r="AZ91" i="11"/>
  <c r="AE91" i="11"/>
  <c r="AP91" i="11"/>
  <c r="AK91" i="11"/>
  <c r="AR49" i="11"/>
  <c r="L10" i="2" s="1"/>
  <c r="AH49" i="11"/>
  <c r="X10" i="2" s="1"/>
  <c r="AZ49" i="11"/>
  <c r="AC10" i="2" s="1"/>
  <c r="AV49" i="11"/>
  <c r="I10" i="2" s="1"/>
  <c r="AM49" i="11"/>
  <c r="K10" i="2" s="1"/>
  <c r="AX49" i="11"/>
  <c r="H10" i="2" s="1"/>
  <c r="AO49" i="11"/>
  <c r="AD10" i="2" s="1"/>
  <c r="AI49" i="11"/>
  <c r="U10" i="2" s="1"/>
  <c r="BA49" i="11"/>
  <c r="N10" i="2" s="1"/>
  <c r="AT49" i="11"/>
  <c r="Q10" i="2" s="1"/>
  <c r="AE49" i="11"/>
  <c r="V10" i="2" s="1"/>
  <c r="AF49" i="11"/>
  <c r="W10" i="2" s="1"/>
  <c r="AG49" i="11"/>
  <c r="T10" i="2" s="1"/>
  <c r="AQ49" i="11"/>
  <c r="R10" i="2" s="1"/>
  <c r="AD219" i="11"/>
  <c r="AF219" i="11"/>
  <c r="AX219" i="11"/>
  <c r="AE219" i="11"/>
  <c r="AN219" i="11"/>
  <c r="AI219" i="11"/>
  <c r="AU219" i="11"/>
  <c r="AV219" i="11"/>
  <c r="AQ219" i="11"/>
  <c r="AJ219" i="11"/>
  <c r="AG219" i="11"/>
  <c r="AY219" i="11"/>
  <c r="AZ219" i="11"/>
  <c r="AO219" i="11"/>
  <c r="AM219" i="11"/>
  <c r="AK219" i="11"/>
  <c r="AW219" i="11"/>
  <c r="AR219" i="11"/>
  <c r="BA219" i="11"/>
  <c r="AH219" i="11"/>
  <c r="AS219" i="11"/>
  <c r="AL219" i="11"/>
  <c r="AP219" i="11"/>
  <c r="AT219" i="11"/>
  <c r="AG205" i="11"/>
  <c r="AY205" i="11"/>
  <c r="AL205" i="11"/>
  <c r="AD205" i="11"/>
  <c r="AW205" i="11"/>
  <c r="AR205" i="11"/>
  <c r="AN205" i="11"/>
  <c r="AH205" i="11"/>
  <c r="AV205" i="11"/>
  <c r="AP205" i="11"/>
  <c r="AK205" i="11"/>
  <c r="AF205" i="11"/>
  <c r="AX205" i="11"/>
  <c r="BA205" i="11"/>
  <c r="AU205" i="11"/>
  <c r="AI205" i="11"/>
  <c r="AM205" i="11"/>
  <c r="AQ205" i="11"/>
  <c r="AS205" i="11"/>
  <c r="AO205" i="11"/>
  <c r="AJ205" i="11"/>
  <c r="AT205" i="11"/>
  <c r="AZ205" i="11"/>
  <c r="AE205" i="11"/>
  <c r="AR24" i="11"/>
  <c r="AH24" i="11"/>
  <c r="AO24" i="11"/>
  <c r="AI24" i="11"/>
  <c r="AP24" i="11"/>
  <c r="AV24" i="11"/>
  <c r="AY24" i="11"/>
  <c r="AU24" i="11"/>
  <c r="AQ24" i="11"/>
  <c r="AW24" i="11"/>
  <c r="AJ24" i="11"/>
  <c r="BA24" i="11"/>
  <c r="AE24" i="11"/>
  <c r="AZ24" i="11"/>
  <c r="AS24" i="11"/>
  <c r="AL24" i="11"/>
  <c r="AF24" i="11"/>
  <c r="AK24" i="11"/>
  <c r="AN24" i="11"/>
  <c r="AX24" i="11"/>
  <c r="AT24" i="11"/>
  <c r="AG24" i="11"/>
  <c r="AM24" i="11"/>
  <c r="AD161" i="11"/>
  <c r="AT161" i="11"/>
  <c r="AP161" i="11"/>
  <c r="AJ161" i="11"/>
  <c r="AE161" i="11"/>
  <c r="AZ161" i="11"/>
  <c r="AU161" i="11"/>
  <c r="AI161" i="11"/>
  <c r="AK161" i="11"/>
  <c r="AF161" i="11"/>
  <c r="AR161" i="11"/>
  <c r="AX161" i="11"/>
  <c r="AS161" i="11"/>
  <c r="AG161" i="11"/>
  <c r="BA161" i="11"/>
  <c r="AO161" i="11"/>
  <c r="AL161" i="11"/>
  <c r="AQ161" i="11"/>
  <c r="AM161" i="11"/>
  <c r="AW161" i="11"/>
  <c r="AV161" i="11"/>
  <c r="AH161" i="11"/>
  <c r="AN161" i="11"/>
  <c r="AY161" i="11"/>
  <c r="AH47" i="11"/>
  <c r="AZ47" i="11"/>
  <c r="AU47" i="11"/>
  <c r="AP47" i="11"/>
  <c r="AL47" i="11"/>
  <c r="AF47" i="11"/>
  <c r="AX47" i="11"/>
  <c r="AN47" i="11"/>
  <c r="AI47" i="11"/>
  <c r="BA47" i="11"/>
  <c r="AV47" i="11"/>
  <c r="AQ47" i="11"/>
  <c r="AE47" i="11"/>
  <c r="AO47" i="11"/>
  <c r="AJ47" i="11"/>
  <c r="AM47" i="11"/>
  <c r="AS47" i="11"/>
  <c r="AG47" i="11"/>
  <c r="AW47" i="11"/>
  <c r="AY47" i="11"/>
  <c r="AR47" i="11"/>
  <c r="AT47" i="11"/>
  <c r="AK47" i="11"/>
  <c r="AD125" i="11"/>
  <c r="AG125" i="11"/>
  <c r="AF125" i="11"/>
  <c r="AT125" i="11"/>
  <c r="AQ125" i="11"/>
  <c r="AK125" i="11"/>
  <c r="BA125" i="11"/>
  <c r="AS125" i="11"/>
  <c r="AU125" i="11"/>
  <c r="AW125" i="11"/>
  <c r="AN125" i="11"/>
  <c r="AJ125" i="11"/>
  <c r="AP125" i="11"/>
  <c r="AZ125" i="11"/>
  <c r="AE125" i="11"/>
  <c r="AX125" i="11"/>
  <c r="AM125" i="11"/>
  <c r="AI125" i="11"/>
  <c r="AL125" i="11"/>
  <c r="AH125" i="11"/>
  <c r="AY125" i="11"/>
  <c r="AR125" i="11"/>
  <c r="AV125" i="11"/>
  <c r="AO125" i="11"/>
  <c r="AD118" i="11"/>
  <c r="AE118" i="11"/>
  <c r="AW118" i="11"/>
  <c r="AY118" i="11"/>
  <c r="AM118" i="11"/>
  <c r="AH118" i="11"/>
  <c r="AZ118" i="11"/>
  <c r="AU118" i="11"/>
  <c r="AP118" i="11"/>
  <c r="AI118" i="11"/>
  <c r="AF118" i="11"/>
  <c r="AX118" i="11"/>
  <c r="BA118" i="11"/>
  <c r="AN118" i="11"/>
  <c r="AL118" i="11"/>
  <c r="AJ118" i="11"/>
  <c r="AG118" i="11"/>
  <c r="AR118" i="11"/>
  <c r="AQ118" i="11"/>
  <c r="AO118" i="11"/>
  <c r="AS118" i="11"/>
  <c r="AV118" i="11"/>
  <c r="AT118" i="11"/>
  <c r="AK118" i="11"/>
  <c r="C141" i="11"/>
  <c r="C134" i="11"/>
  <c r="AD234" i="11"/>
  <c r="AP234" i="11"/>
  <c r="AK234" i="11"/>
  <c r="AF234" i="11"/>
  <c r="AX234" i="11"/>
  <c r="AS234" i="11"/>
  <c r="AN234" i="11"/>
  <c r="AI234" i="11"/>
  <c r="BA234" i="11"/>
  <c r="AV234" i="11"/>
  <c r="AQ234" i="11"/>
  <c r="AL234" i="11"/>
  <c r="AG234" i="11"/>
  <c r="AY234" i="11"/>
  <c r="AT234" i="11"/>
  <c r="AO234" i="11"/>
  <c r="AJ234" i="11"/>
  <c r="AE234" i="11"/>
  <c r="AW234" i="11"/>
  <c r="AR234" i="11"/>
  <c r="AM234" i="11"/>
  <c r="AH234" i="11"/>
  <c r="AZ234" i="11"/>
  <c r="AU234" i="11"/>
  <c r="AV81" i="11"/>
  <c r="AQ81" i="11"/>
  <c r="AL81" i="11"/>
  <c r="AG81" i="11"/>
  <c r="AY81" i="11"/>
  <c r="AT81" i="11"/>
  <c r="AO81" i="11"/>
  <c r="AJ81" i="11"/>
  <c r="AE81" i="11"/>
  <c r="AW81" i="11"/>
  <c r="AR81" i="11"/>
  <c r="AM81" i="11"/>
  <c r="AH81" i="11"/>
  <c r="AZ81" i="11"/>
  <c r="AF81" i="11"/>
  <c r="AX81" i="11"/>
  <c r="AS81" i="11"/>
  <c r="AN81" i="11"/>
  <c r="AI81" i="11"/>
  <c r="BA81" i="11"/>
  <c r="AU81" i="11"/>
  <c r="AP81" i="11"/>
  <c r="AK81" i="11"/>
  <c r="AD176" i="11"/>
  <c r="AI176" i="11"/>
  <c r="BA176" i="11"/>
  <c r="AW176" i="11"/>
  <c r="AQ176" i="11"/>
  <c r="AL176" i="11"/>
  <c r="AN176" i="11"/>
  <c r="AY176" i="11"/>
  <c r="AT176" i="11"/>
  <c r="AP176" i="11"/>
  <c r="AJ176" i="11"/>
  <c r="AE176" i="11"/>
  <c r="AV176" i="11"/>
  <c r="AR176" i="11"/>
  <c r="AM176" i="11"/>
  <c r="AX176" i="11"/>
  <c r="AZ176" i="11"/>
  <c r="AU176" i="11"/>
  <c r="AF176" i="11"/>
  <c r="AK176" i="11"/>
  <c r="AG176" i="11"/>
  <c r="AH176" i="11"/>
  <c r="AS176" i="11"/>
  <c r="AO176" i="11"/>
  <c r="AD209" i="11"/>
  <c r="AM209" i="11"/>
  <c r="AS209" i="11"/>
  <c r="BA209" i="11"/>
  <c r="AU209" i="11"/>
  <c r="AH209" i="11"/>
  <c r="AP209" i="11"/>
  <c r="AF209" i="11"/>
  <c r="AX209" i="11"/>
  <c r="AQ209" i="11"/>
  <c r="AN209" i="11"/>
  <c r="AI209" i="11"/>
  <c r="AR209" i="11"/>
  <c r="AV209" i="11"/>
  <c r="AY209" i="11"/>
  <c r="AL209" i="11"/>
  <c r="AG209" i="11"/>
  <c r="AJ209" i="11"/>
  <c r="AT209" i="11"/>
  <c r="AO209" i="11"/>
  <c r="AZ209" i="11"/>
  <c r="AE209" i="11"/>
  <c r="AW209" i="11"/>
  <c r="AK209" i="11"/>
  <c r="AW77" i="11"/>
  <c r="AR77" i="11"/>
  <c r="AU77" i="11"/>
  <c r="AH77" i="11"/>
  <c r="AZ77" i="11"/>
  <c r="AE77" i="11"/>
  <c r="AP77" i="11"/>
  <c r="AK77" i="11"/>
  <c r="AF77" i="11"/>
  <c r="AX77" i="11"/>
  <c r="AS77" i="11"/>
  <c r="AN77" i="11"/>
  <c r="AI77" i="11"/>
  <c r="BA77" i="11"/>
  <c r="AV77" i="11"/>
  <c r="AQ77" i="11"/>
  <c r="AL77" i="11"/>
  <c r="AG77" i="11"/>
  <c r="AY77" i="11"/>
  <c r="AT77" i="11"/>
  <c r="AO77" i="11"/>
  <c r="AJ77" i="11"/>
  <c r="AM77" i="11"/>
  <c r="AR17" i="11"/>
  <c r="AW17" i="11"/>
  <c r="AP17" i="11"/>
  <c r="AM17" i="11"/>
  <c r="AZ17" i="11"/>
  <c r="AH17" i="11"/>
  <c r="AV17" i="11"/>
  <c r="AK17" i="11"/>
  <c r="AX17" i="11"/>
  <c r="AF17" i="11"/>
  <c r="AS17" i="11"/>
  <c r="AI17" i="11"/>
  <c r="BA17" i="11"/>
  <c r="AN17" i="11"/>
  <c r="AQ17" i="11"/>
  <c r="AL17" i="11"/>
  <c r="AO17" i="11"/>
  <c r="AY17" i="11"/>
  <c r="AT17" i="11"/>
  <c r="AE17" i="11"/>
  <c r="AJ17" i="11"/>
  <c r="AG17" i="11"/>
  <c r="AU17" i="11"/>
  <c r="AD214" i="11"/>
  <c r="AI214" i="11"/>
  <c r="BA214" i="11"/>
  <c r="AG214" i="11"/>
  <c r="AJ214" i="11"/>
  <c r="AP214" i="11"/>
  <c r="AX214" i="11"/>
  <c r="AR214" i="11"/>
  <c r="AF214" i="11"/>
  <c r="AZ214" i="11"/>
  <c r="AV214" i="11"/>
  <c r="AK214" i="11"/>
  <c r="AW214" i="11"/>
  <c r="AS214" i="11"/>
  <c r="AH214" i="11"/>
  <c r="AL214" i="11"/>
  <c r="AM214" i="11"/>
  <c r="AQ214" i="11"/>
  <c r="AE214" i="11"/>
  <c r="AO214" i="11"/>
  <c r="AY214" i="11"/>
  <c r="AU214" i="11"/>
  <c r="AT214" i="11"/>
  <c r="AN214" i="11"/>
  <c r="AD175" i="11"/>
  <c r="AP175" i="11"/>
  <c r="AQ175" i="11"/>
  <c r="AX175" i="11"/>
  <c r="BA175" i="11"/>
  <c r="AM175" i="11"/>
  <c r="AI175" i="11"/>
  <c r="AL175" i="11"/>
  <c r="AO175" i="11"/>
  <c r="AY175" i="11"/>
  <c r="AT175" i="11"/>
  <c r="AU175" i="11"/>
  <c r="AJ175" i="11"/>
  <c r="AF175" i="11"/>
  <c r="AW175" i="11"/>
  <c r="AR175" i="11"/>
  <c r="AN175" i="11"/>
  <c r="AK175" i="11"/>
  <c r="AE175" i="11"/>
  <c r="AH175" i="11"/>
  <c r="AS175" i="11"/>
  <c r="AG175" i="11"/>
  <c r="AZ175" i="11"/>
  <c r="AV175" i="11"/>
  <c r="AZ43" i="11"/>
  <c r="AU43" i="11"/>
  <c r="AY43" i="11"/>
  <c r="AK43" i="11"/>
  <c r="AF43" i="11"/>
  <c r="AG43" i="11"/>
  <c r="AS43" i="11"/>
  <c r="AN43" i="11"/>
  <c r="AI43" i="11"/>
  <c r="BA43" i="11"/>
  <c r="AV43" i="11"/>
  <c r="AO43" i="11"/>
  <c r="AL43" i="11"/>
  <c r="AH43" i="11"/>
  <c r="AQ43" i="11"/>
  <c r="AT43" i="11"/>
  <c r="AP43" i="11"/>
  <c r="AJ43" i="11"/>
  <c r="AE43" i="11"/>
  <c r="AX43" i="11"/>
  <c r="AR43" i="11"/>
  <c r="AM43" i="11"/>
  <c r="AW43" i="11"/>
  <c r="AD113" i="11"/>
  <c r="AJ113" i="11"/>
  <c r="AV113" i="11"/>
  <c r="AE113" i="11"/>
  <c r="AR113" i="11"/>
  <c r="AG113" i="11"/>
  <c r="AP113" i="11"/>
  <c r="AK113" i="11"/>
  <c r="AW113" i="11"/>
  <c r="AX113" i="11"/>
  <c r="AS113" i="11"/>
  <c r="AL113" i="11"/>
  <c r="AF113" i="11"/>
  <c r="AN113" i="11"/>
  <c r="AH113" i="11"/>
  <c r="AO113" i="11"/>
  <c r="AI113" i="11"/>
  <c r="AM113" i="11"/>
  <c r="AQ113" i="11"/>
  <c r="AT113" i="11"/>
  <c r="AY113" i="11"/>
  <c r="AU113" i="11"/>
  <c r="AZ113" i="11"/>
  <c r="BA113" i="11"/>
  <c r="AD218" i="11"/>
  <c r="AU218" i="11"/>
  <c r="AP218" i="11"/>
  <c r="BA218" i="11"/>
  <c r="AF218" i="11"/>
  <c r="AX218" i="11"/>
  <c r="AL218" i="11"/>
  <c r="AN218" i="11"/>
  <c r="AT218" i="11"/>
  <c r="AQ218" i="11"/>
  <c r="AV218" i="11"/>
  <c r="AI218" i="11"/>
  <c r="AR218" i="11"/>
  <c r="AG218" i="11"/>
  <c r="AY218" i="11"/>
  <c r="AS218" i="11"/>
  <c r="AE218" i="11"/>
  <c r="AW218" i="11"/>
  <c r="AZ218" i="11"/>
  <c r="AM218" i="11"/>
  <c r="AH218" i="11"/>
  <c r="AK218" i="11"/>
  <c r="AO218" i="11"/>
  <c r="AJ218" i="11"/>
  <c r="AD115" i="11"/>
  <c r="AZ115" i="11"/>
  <c r="AU115" i="11"/>
  <c r="AG115" i="11"/>
  <c r="AK115" i="11"/>
  <c r="AH115" i="11"/>
  <c r="AN115" i="11"/>
  <c r="AS115" i="11"/>
  <c r="AP115" i="11"/>
  <c r="AO115" i="11"/>
  <c r="BA115" i="11"/>
  <c r="AX115" i="11"/>
  <c r="AV115" i="11"/>
  <c r="AL115" i="11"/>
  <c r="AI115" i="11"/>
  <c r="AW115" i="11"/>
  <c r="AT115" i="11"/>
  <c r="AQ115" i="11"/>
  <c r="AJ115" i="11"/>
  <c r="AE115" i="11"/>
  <c r="AY115" i="11"/>
  <c r="AR115" i="11"/>
  <c r="AM115" i="11"/>
  <c r="AF115" i="11"/>
  <c r="AD184" i="11"/>
  <c r="AS184" i="11"/>
  <c r="AO184" i="11"/>
  <c r="AI184" i="11"/>
  <c r="BA184" i="11"/>
  <c r="AW184" i="11"/>
  <c r="AQ184" i="11"/>
  <c r="AL184" i="11"/>
  <c r="AV184" i="11"/>
  <c r="AY184" i="11"/>
  <c r="AT184" i="11"/>
  <c r="AX184" i="11"/>
  <c r="AJ184" i="11"/>
  <c r="AE184" i="11"/>
  <c r="AF184" i="11"/>
  <c r="AR184" i="11"/>
  <c r="AM184" i="11"/>
  <c r="AH184" i="11"/>
  <c r="AZ184" i="11"/>
  <c r="AU184" i="11"/>
  <c r="AN184" i="11"/>
  <c r="AK184" i="11"/>
  <c r="AG184" i="11"/>
  <c r="AP184" i="11"/>
  <c r="AD139" i="11"/>
  <c r="AU139" i="11"/>
  <c r="AP139" i="11"/>
  <c r="AS139" i="11"/>
  <c r="AV139" i="11"/>
  <c r="AR139" i="11"/>
  <c r="AT139" i="11"/>
  <c r="AO139" i="11"/>
  <c r="AI139" i="11"/>
  <c r="AW139" i="11"/>
  <c r="BA139" i="11"/>
  <c r="AH139" i="11"/>
  <c r="AL139" i="11"/>
  <c r="AX139" i="11"/>
  <c r="AY139" i="11"/>
  <c r="AE139" i="11"/>
  <c r="AJ139" i="11"/>
  <c r="AG139" i="11"/>
  <c r="AM139" i="11"/>
  <c r="AZ139" i="11"/>
  <c r="AF139" i="11"/>
  <c r="AK139" i="11"/>
  <c r="AN139" i="11"/>
  <c r="AQ139" i="11"/>
  <c r="AD162" i="11"/>
  <c r="AM162" i="11"/>
  <c r="AI162" i="11"/>
  <c r="AJ162" i="11"/>
  <c r="AU162" i="11"/>
  <c r="AQ162" i="11"/>
  <c r="AK162" i="11"/>
  <c r="AF162" i="11"/>
  <c r="AY162" i="11"/>
  <c r="AS162" i="11"/>
  <c r="AN162" i="11"/>
  <c r="AP162" i="11"/>
  <c r="BA162" i="11"/>
  <c r="AV162" i="11"/>
  <c r="AR162" i="11"/>
  <c r="AT162" i="11"/>
  <c r="AO162" i="11"/>
  <c r="AZ162" i="11"/>
  <c r="AE162" i="11"/>
  <c r="AW162" i="11"/>
  <c r="AH162" i="11"/>
  <c r="AL162" i="11"/>
  <c r="AG162" i="11"/>
  <c r="AX162" i="11"/>
  <c r="AD231" i="11"/>
  <c r="AE231" i="11"/>
  <c r="AW231" i="11"/>
  <c r="AR231" i="11"/>
  <c r="AM231" i="11"/>
  <c r="AH231" i="11"/>
  <c r="AZ231" i="11"/>
  <c r="AU231" i="11"/>
  <c r="AP231" i="11"/>
  <c r="AK231" i="11"/>
  <c r="AF231" i="11"/>
  <c r="AX231" i="11"/>
  <c r="AS231" i="11"/>
  <c r="AN231" i="11"/>
  <c r="AI231" i="11"/>
  <c r="AL231" i="11"/>
  <c r="AG231" i="11"/>
  <c r="AY231" i="11"/>
  <c r="AT231" i="11"/>
  <c r="AO231" i="11"/>
  <c r="AJ231" i="11"/>
  <c r="BA231" i="11"/>
  <c r="AV231" i="11"/>
  <c r="AQ231" i="11"/>
  <c r="AD174" i="11"/>
  <c r="AW174" i="11"/>
  <c r="AR174" i="11"/>
  <c r="AF174" i="11"/>
  <c r="AH174" i="11"/>
  <c r="AZ174" i="11"/>
  <c r="AL174" i="11"/>
  <c r="AP174" i="11"/>
  <c r="AK174" i="11"/>
  <c r="AN174" i="11"/>
  <c r="AX174" i="11"/>
  <c r="AS174" i="11"/>
  <c r="AT174" i="11"/>
  <c r="AI174" i="11"/>
  <c r="BA174" i="11"/>
  <c r="AV174" i="11"/>
  <c r="AQ174" i="11"/>
  <c r="AE174" i="11"/>
  <c r="AG174" i="11"/>
  <c r="AY174" i="11"/>
  <c r="AM174" i="11"/>
  <c r="AO174" i="11"/>
  <c r="AJ174" i="11"/>
  <c r="AU174" i="11"/>
  <c r="AJ56" i="11"/>
  <c r="AM56" i="11"/>
  <c r="AQ56" i="11"/>
  <c r="AR56" i="11"/>
  <c r="AX56" i="11"/>
  <c r="AH56" i="11"/>
  <c r="AZ56" i="11"/>
  <c r="AO56" i="11"/>
  <c r="AS56" i="11"/>
  <c r="AV56" i="11"/>
  <c r="AP56" i="11"/>
  <c r="AU56" i="11"/>
  <c r="AL56" i="11"/>
  <c r="AK56" i="11"/>
  <c r="AW56" i="11"/>
  <c r="AY56" i="11"/>
  <c r="AE56" i="11"/>
  <c r="BA56" i="11"/>
  <c r="AG56" i="11"/>
  <c r="AF56" i="11"/>
  <c r="AI56" i="11"/>
  <c r="AN56" i="11"/>
  <c r="AT56" i="11"/>
  <c r="C85" i="11"/>
  <c r="AD217" i="11"/>
  <c r="AN217" i="11"/>
  <c r="AQ217" i="11"/>
  <c r="AZ217" i="11"/>
  <c r="AV217" i="11"/>
  <c r="AR217" i="11"/>
  <c r="AL217" i="11"/>
  <c r="AG217" i="11"/>
  <c r="AS217" i="11"/>
  <c r="AT217" i="11"/>
  <c r="AO217" i="11"/>
  <c r="AH217" i="11"/>
  <c r="AE217" i="11"/>
  <c r="AW217" i="11"/>
  <c r="AX217" i="11"/>
  <c r="AM217" i="11"/>
  <c r="AK217" i="11"/>
  <c r="AI217" i="11"/>
  <c r="AU217" i="11"/>
  <c r="BA217" i="11"/>
  <c r="AY217" i="11"/>
  <c r="AF217" i="11"/>
  <c r="AP217" i="11"/>
  <c r="AJ217" i="11"/>
  <c r="AD210" i="11"/>
  <c r="AO210" i="11"/>
  <c r="AS210" i="11"/>
  <c r="AE210" i="11"/>
  <c r="AW210" i="11"/>
  <c r="AT210" i="11"/>
  <c r="AM210" i="11"/>
  <c r="AH210" i="11"/>
  <c r="AI210" i="11"/>
  <c r="AU210" i="11"/>
  <c r="AP210" i="11"/>
  <c r="AY210" i="11"/>
  <c r="AF210" i="11"/>
  <c r="AX210" i="11"/>
  <c r="AJ210" i="11"/>
  <c r="AN210" i="11"/>
  <c r="AL210" i="11"/>
  <c r="AZ210" i="11"/>
  <c r="AV210" i="11"/>
  <c r="AQ210" i="11"/>
  <c r="BA210" i="11"/>
  <c r="AG210" i="11"/>
  <c r="AR210" i="11"/>
  <c r="AK210" i="11"/>
  <c r="BA10" i="11"/>
  <c r="AI10" i="11"/>
  <c r="AQ10" i="11"/>
  <c r="AL10" i="11"/>
  <c r="AY10" i="11"/>
  <c r="AW10" i="11"/>
  <c r="AT10" i="11"/>
  <c r="AN10" i="11"/>
  <c r="AJ10" i="11"/>
  <c r="AE10" i="11"/>
  <c r="AO10" i="11"/>
  <c r="AR10" i="11"/>
  <c r="AM10" i="11"/>
  <c r="AP10" i="11"/>
  <c r="AK10" i="11"/>
  <c r="AH10" i="11"/>
  <c r="AV10" i="11"/>
  <c r="AS10" i="11"/>
  <c r="AX10" i="11"/>
  <c r="AG10" i="11"/>
  <c r="AZ10" i="11"/>
  <c r="AU10" i="11"/>
  <c r="AF10" i="11"/>
  <c r="AI117" i="11"/>
  <c r="AM117" i="11"/>
  <c r="AG117" i="11"/>
  <c r="AK117" i="11"/>
  <c r="AQ117" i="11"/>
  <c r="AF117" i="11"/>
  <c r="AN117" i="11"/>
  <c r="AW117" i="11"/>
  <c r="AL117" i="11"/>
  <c r="AH117" i="11"/>
  <c r="AY117" i="11"/>
  <c r="AE117" i="11"/>
  <c r="AD117" i="11"/>
  <c r="AR117" i="11"/>
  <c r="AP117" i="11"/>
  <c r="AU117" i="11"/>
  <c r="AO117" i="11"/>
  <c r="AS117" i="11"/>
  <c r="AX117" i="11"/>
  <c r="AT117" i="11"/>
  <c r="AZ117" i="11"/>
  <c r="AV117" i="11"/>
  <c r="AJ117" i="11"/>
  <c r="BA117" i="11"/>
  <c r="L46" i="3"/>
  <c r="C26" i="11" s="1"/>
  <c r="AD130" i="11"/>
  <c r="AR130" i="11"/>
  <c r="AL130" i="11"/>
  <c r="AT130" i="11"/>
  <c r="AG130" i="11"/>
  <c r="AZ130" i="11"/>
  <c r="AP130" i="11"/>
  <c r="AU130" i="11"/>
  <c r="AY130" i="11"/>
  <c r="AS130" i="11"/>
  <c r="AQ130" i="11"/>
  <c r="AX130" i="11"/>
  <c r="AE130" i="11"/>
  <c r="AJ130" i="11"/>
  <c r="AV130" i="11"/>
  <c r="AN130" i="11"/>
  <c r="AF130" i="11"/>
  <c r="AH130" i="11"/>
  <c r="AW130" i="11"/>
  <c r="AI130" i="11"/>
  <c r="AO130" i="11"/>
  <c r="BA130" i="11"/>
  <c r="AM130" i="11"/>
  <c r="AK130" i="11"/>
  <c r="AD128" i="11"/>
  <c r="AJ128" i="11"/>
  <c r="AN128" i="11"/>
  <c r="BA128" i="11"/>
  <c r="AT128" i="11"/>
  <c r="AZ128" i="11"/>
  <c r="AH128" i="11"/>
  <c r="AK128" i="11"/>
  <c r="AF128" i="11"/>
  <c r="AP128" i="11"/>
  <c r="AU128" i="11"/>
  <c r="AR128" i="11"/>
  <c r="AX128" i="11"/>
  <c r="AL128" i="11"/>
  <c r="AE128" i="11"/>
  <c r="AQ128" i="11"/>
  <c r="AM128" i="11"/>
  <c r="AO128" i="11"/>
  <c r="AY128" i="11"/>
  <c r="AW128" i="11"/>
  <c r="AS128" i="11"/>
  <c r="AG128" i="11"/>
  <c r="AI128" i="11"/>
  <c r="AV128" i="11"/>
  <c r="AK25" i="11"/>
  <c r="AV25" i="11"/>
  <c r="AQ25" i="11"/>
  <c r="AS25" i="11"/>
  <c r="AE25" i="11"/>
  <c r="AZ25" i="11"/>
  <c r="BA25" i="11"/>
  <c r="AN25" i="11"/>
  <c r="AG25" i="11"/>
  <c r="AJ25" i="11"/>
  <c r="AW25" i="11"/>
  <c r="AI25" i="11"/>
  <c r="AT25" i="11"/>
  <c r="AF25" i="11"/>
  <c r="AP25" i="11"/>
  <c r="AU25" i="11"/>
  <c r="AX25" i="11"/>
  <c r="AY25" i="11"/>
  <c r="AM25" i="11"/>
  <c r="AH25" i="11"/>
  <c r="AL25" i="11"/>
  <c r="AO25" i="11"/>
  <c r="AR25" i="11"/>
  <c r="AD101" i="11"/>
  <c r="AQ101" i="11"/>
  <c r="AM101" i="11"/>
  <c r="AZ101" i="11"/>
  <c r="AY101" i="11"/>
  <c r="AW101" i="11"/>
  <c r="BA101" i="11"/>
  <c r="AJ101" i="11"/>
  <c r="AF101" i="11"/>
  <c r="AE101" i="11"/>
  <c r="AT101" i="11"/>
  <c r="AR101" i="11"/>
  <c r="AH101" i="11"/>
  <c r="AK101" i="11"/>
  <c r="AG101" i="11"/>
  <c r="AP101" i="11"/>
  <c r="AU101" i="11"/>
  <c r="AS101" i="11"/>
  <c r="AX101" i="11"/>
  <c r="AL101" i="11"/>
  <c r="AN101" i="11"/>
  <c r="AI101" i="11"/>
  <c r="AV101" i="11"/>
  <c r="AO101" i="11"/>
  <c r="AO70" i="11"/>
  <c r="AJ70" i="11"/>
  <c r="AE70" i="11"/>
  <c r="AW70" i="11"/>
  <c r="AR70" i="11"/>
  <c r="AM70" i="11"/>
  <c r="AH70" i="11"/>
  <c r="AZ70" i="11"/>
  <c r="AU70" i="11"/>
  <c r="AP70" i="11"/>
  <c r="AK70" i="11"/>
  <c r="AF70" i="11"/>
  <c r="AX70" i="11"/>
  <c r="AS70" i="11"/>
  <c r="AN70" i="11"/>
  <c r="AI70" i="11"/>
  <c r="BA70" i="11"/>
  <c r="AV70" i="11"/>
  <c r="AQ70" i="11"/>
  <c r="AL70" i="11"/>
  <c r="AG70" i="11"/>
  <c r="AY70" i="11"/>
  <c r="AT70" i="11"/>
  <c r="AF53" i="11"/>
  <c r="AX53" i="11"/>
  <c r="AJ53" i="11"/>
  <c r="AN53" i="11"/>
  <c r="AI53" i="11"/>
  <c r="AL53" i="11"/>
  <c r="AV53" i="11"/>
  <c r="AQ53" i="11"/>
  <c r="AR53" i="11"/>
  <c r="AM53" i="11"/>
  <c r="AH53" i="11"/>
  <c r="BA53" i="11"/>
  <c r="AY53" i="11"/>
  <c r="AK53" i="11"/>
  <c r="AE53" i="11"/>
  <c r="AS53" i="11"/>
  <c r="AU53" i="11"/>
  <c r="AZ53" i="11"/>
  <c r="AG53" i="11"/>
  <c r="AT53" i="11"/>
  <c r="AO53" i="11"/>
  <c r="AW53" i="11"/>
  <c r="AP53" i="11"/>
  <c r="AD160" i="11"/>
  <c r="AQ160" i="11"/>
  <c r="AL160" i="11"/>
  <c r="AF160" i="11"/>
  <c r="AY160" i="11"/>
  <c r="AT160" i="11"/>
  <c r="AH160" i="11"/>
  <c r="AJ160" i="11"/>
  <c r="AE160" i="11"/>
  <c r="AN160" i="11"/>
  <c r="AR160" i="11"/>
  <c r="AM160" i="11"/>
  <c r="AP160" i="11"/>
  <c r="AZ160" i="11"/>
  <c r="AU160" i="11"/>
  <c r="AV160" i="11"/>
  <c r="AK160" i="11"/>
  <c r="AG160" i="11"/>
  <c r="AX160" i="11"/>
  <c r="AS160" i="11"/>
  <c r="AO160" i="11"/>
  <c r="AI160" i="11"/>
  <c r="BA160" i="11"/>
  <c r="AW160" i="11"/>
  <c r="L261" i="3"/>
  <c r="C249" i="11" s="1"/>
  <c r="AD114" i="11"/>
  <c r="AK114" i="11"/>
  <c r="AH114" i="11"/>
  <c r="AN114" i="11"/>
  <c r="AS114" i="11"/>
  <c r="AP114" i="11"/>
  <c r="AI114" i="11"/>
  <c r="BA114" i="11"/>
  <c r="AX114" i="11"/>
  <c r="AQ114" i="11"/>
  <c r="AL114" i="11"/>
  <c r="AU114" i="11"/>
  <c r="AJ114" i="11"/>
  <c r="AG114" i="11"/>
  <c r="AE114" i="11"/>
  <c r="AR114" i="11"/>
  <c r="AO114" i="11"/>
  <c r="AF114" i="11"/>
  <c r="AY114" i="11"/>
  <c r="AZ114" i="11"/>
  <c r="AT114" i="11"/>
  <c r="AW114" i="11"/>
  <c r="AV114" i="11"/>
  <c r="AM114" i="11"/>
  <c r="AD213" i="11"/>
  <c r="AR213" i="11"/>
  <c r="AM213" i="11"/>
  <c r="AH213" i="11"/>
  <c r="AZ213" i="11"/>
  <c r="AN213" i="11"/>
  <c r="AP213" i="11"/>
  <c r="AK213" i="11"/>
  <c r="AO213" i="11"/>
  <c r="AX213" i="11"/>
  <c r="AS213" i="11"/>
  <c r="AT213" i="11"/>
  <c r="AI213" i="11"/>
  <c r="BA213" i="11"/>
  <c r="AE213" i="11"/>
  <c r="AQ213" i="11"/>
  <c r="AG213" i="11"/>
  <c r="AU213" i="11"/>
  <c r="AY213" i="11"/>
  <c r="AW213" i="11"/>
  <c r="AF213" i="11"/>
  <c r="AJ213" i="11"/>
  <c r="AL213" i="11"/>
  <c r="AV213" i="11"/>
  <c r="AS27" i="11"/>
  <c r="AN27" i="11"/>
  <c r="AQ27" i="11"/>
  <c r="BA27" i="11"/>
  <c r="AV27" i="11"/>
  <c r="AW27" i="11"/>
  <c r="AT27" i="11"/>
  <c r="AP27" i="11"/>
  <c r="AJ27" i="11"/>
  <c r="AE27" i="11"/>
  <c r="AX27" i="11"/>
  <c r="AU27" i="11"/>
  <c r="AF27" i="11"/>
  <c r="AH27" i="11"/>
  <c r="AR27" i="11"/>
  <c r="AG27" i="11"/>
  <c r="AZ27" i="11"/>
  <c r="AI27" i="11"/>
  <c r="AK27" i="11"/>
  <c r="AO27" i="11"/>
  <c r="AL27" i="11"/>
  <c r="AY27" i="11"/>
  <c r="AM27" i="11"/>
  <c r="AQ64" i="11"/>
  <c r="AL64" i="11"/>
  <c r="AG64" i="11"/>
  <c r="AY64" i="11"/>
  <c r="AT64" i="11"/>
  <c r="AO64" i="11"/>
  <c r="AR64" i="11"/>
  <c r="AM64" i="11"/>
  <c r="AH64" i="11"/>
  <c r="AZ64" i="11"/>
  <c r="AU64" i="11"/>
  <c r="AP64" i="11"/>
  <c r="AN64" i="11"/>
  <c r="AI64" i="11"/>
  <c r="AV64" i="11"/>
  <c r="AJ64" i="11"/>
  <c r="AW64" i="11"/>
  <c r="AK64" i="11"/>
  <c r="AX64" i="11"/>
  <c r="AS64" i="11"/>
  <c r="BA64" i="11"/>
  <c r="AE64" i="11"/>
  <c r="AF64" i="11"/>
  <c r="AV102" i="11"/>
  <c r="AX102" i="11"/>
  <c r="AL102" i="11"/>
  <c r="AO102" i="11"/>
  <c r="AW102" i="11"/>
  <c r="AK102" i="11"/>
  <c r="AS102" i="11"/>
  <c r="AN102" i="11"/>
  <c r="AT102" i="11"/>
  <c r="AG102" i="11"/>
  <c r="AP102" i="11"/>
  <c r="BA102" i="11"/>
  <c r="AQ102" i="11"/>
  <c r="AM102" i="11"/>
  <c r="AU102" i="11"/>
  <c r="AJ102" i="11"/>
  <c r="AD102" i="11"/>
  <c r="AI102" i="11"/>
  <c r="AF102" i="11"/>
  <c r="AZ102" i="11"/>
  <c r="AY102" i="11"/>
  <c r="AE102" i="11"/>
  <c r="AH102" i="11"/>
  <c r="AR102" i="11"/>
  <c r="AD188" i="11"/>
  <c r="AO188" i="11"/>
  <c r="AK188" i="11"/>
  <c r="AE188" i="11"/>
  <c r="AW188" i="11"/>
  <c r="AS188" i="11"/>
  <c r="AM188" i="11"/>
  <c r="AH188" i="11"/>
  <c r="BA188" i="11"/>
  <c r="AU188" i="11"/>
  <c r="AP188" i="11"/>
  <c r="AZ188" i="11"/>
  <c r="AF188" i="11"/>
  <c r="AX188" i="11"/>
  <c r="AJ188" i="11"/>
  <c r="AV188" i="11"/>
  <c r="AQ188" i="11"/>
  <c r="AR188" i="11"/>
  <c r="AG188" i="11"/>
  <c r="AY188" i="11"/>
  <c r="AT188" i="11"/>
  <c r="AI188" i="11"/>
  <c r="AL188" i="11"/>
  <c r="AN188" i="11"/>
  <c r="AD131" i="11"/>
  <c r="AZ131" i="11"/>
  <c r="AU131" i="11"/>
  <c r="AI131" i="11"/>
  <c r="AK131" i="11"/>
  <c r="AF131" i="11"/>
  <c r="AO131" i="11"/>
  <c r="AS131" i="11"/>
  <c r="AN131" i="11"/>
  <c r="AQ131" i="11"/>
  <c r="BA131" i="11"/>
  <c r="AV131" i="11"/>
  <c r="AW131" i="11"/>
  <c r="AL131" i="11"/>
  <c r="AH131" i="11"/>
  <c r="AY131" i="11"/>
  <c r="AJ131" i="11"/>
  <c r="AE131" i="11"/>
  <c r="AX131" i="11"/>
  <c r="AR131" i="11"/>
  <c r="AM131" i="11"/>
  <c r="AG131" i="11"/>
  <c r="AT131" i="11"/>
  <c r="AP131" i="11"/>
  <c r="AU29" i="11"/>
  <c r="AP29" i="11"/>
  <c r="AK29" i="11"/>
  <c r="AF29" i="11"/>
  <c r="AX29" i="11"/>
  <c r="AQ29" i="11"/>
  <c r="AN29" i="11"/>
  <c r="AJ29" i="11"/>
  <c r="AS29" i="11"/>
  <c r="AV29" i="11"/>
  <c r="AR29" i="11"/>
  <c r="AL29" i="11"/>
  <c r="AG29" i="11"/>
  <c r="AZ29" i="11"/>
  <c r="AE29" i="11"/>
  <c r="AW29" i="11"/>
  <c r="BA29" i="11"/>
  <c r="AM29" i="11"/>
  <c r="AH29" i="11"/>
  <c r="AI29" i="11"/>
  <c r="AT29" i="11"/>
  <c r="AO29" i="11"/>
  <c r="AY29" i="11"/>
  <c r="AR179" i="11"/>
  <c r="AD179" i="11"/>
  <c r="AO179" i="11"/>
  <c r="AS179" i="11"/>
  <c r="AK179" i="11"/>
  <c r="AJ179" i="11"/>
  <c r="AV179" i="11"/>
  <c r="AT179" i="11"/>
  <c r="AP179" i="11"/>
  <c r="AW179" i="11"/>
  <c r="AZ179" i="11"/>
  <c r="AU179" i="11"/>
  <c r="AG179" i="11"/>
  <c r="AL179" i="11"/>
  <c r="AQ179" i="11"/>
  <c r="AN179" i="11"/>
  <c r="AY179" i="11"/>
  <c r="AH179" i="11"/>
  <c r="BA179" i="11"/>
  <c r="AX179" i="11"/>
  <c r="AM179" i="11"/>
  <c r="AE179" i="11"/>
  <c r="AI179" i="11"/>
  <c r="AF179" i="11"/>
  <c r="AV82" i="11"/>
  <c r="AQ82" i="11"/>
  <c r="AL82" i="11"/>
  <c r="AG82" i="11"/>
  <c r="AY82" i="11"/>
  <c r="AT82" i="11"/>
  <c r="AO82" i="11"/>
  <c r="AJ82" i="11"/>
  <c r="AE82" i="11"/>
  <c r="AW82" i="11"/>
  <c r="AR82" i="11"/>
  <c r="AM82" i="11"/>
  <c r="AH82" i="11"/>
  <c r="AZ82" i="11"/>
  <c r="AU82" i="11"/>
  <c r="AP82" i="11"/>
  <c r="AI82" i="11"/>
  <c r="AK82" i="11"/>
  <c r="AS82" i="11"/>
  <c r="BA82" i="11"/>
  <c r="AN82" i="11"/>
  <c r="AX82" i="11"/>
  <c r="AF82" i="11"/>
  <c r="AI94" i="11"/>
  <c r="BA94" i="11"/>
  <c r="AO94" i="11"/>
  <c r="AQ94" i="11"/>
  <c r="AL94" i="11"/>
  <c r="AP94" i="11"/>
  <c r="AY94" i="11"/>
  <c r="AT94" i="11"/>
  <c r="AV94" i="11"/>
  <c r="AJ94" i="11"/>
  <c r="AE94" i="11"/>
  <c r="AF94" i="11"/>
  <c r="AR94" i="11"/>
  <c r="AM94" i="11"/>
  <c r="AH94" i="11"/>
  <c r="AZ94" i="11"/>
  <c r="AU94" i="11"/>
  <c r="AW94" i="11"/>
  <c r="AK94" i="11"/>
  <c r="AG94" i="11"/>
  <c r="AX94" i="11"/>
  <c r="AS94" i="11"/>
  <c r="AN94" i="11"/>
  <c r="AF140" i="11"/>
  <c r="AX140" i="11"/>
  <c r="AL140" i="11"/>
  <c r="AG140" i="11"/>
  <c r="AY140" i="11"/>
  <c r="AZ140" i="11"/>
  <c r="AE140" i="11"/>
  <c r="AW140" i="11"/>
  <c r="AS140" i="11"/>
  <c r="AD140" i="11"/>
  <c r="AO140" i="11"/>
  <c r="AR140" i="11"/>
  <c r="AH140" i="11"/>
  <c r="AT140" i="11"/>
  <c r="AV140" i="11"/>
  <c r="AP140" i="11"/>
  <c r="AI140" i="11"/>
  <c r="AM140" i="11"/>
  <c r="AQ140" i="11"/>
  <c r="AU140" i="11"/>
  <c r="AK140" i="11"/>
  <c r="AN140" i="11"/>
  <c r="BA140" i="11"/>
  <c r="AJ140" i="11"/>
  <c r="AI100" i="11"/>
  <c r="AY100" i="11"/>
  <c r="BA100" i="11"/>
  <c r="AG100" i="11"/>
  <c r="AS100" i="11"/>
  <c r="AZ100" i="11"/>
  <c r="AX100" i="11"/>
  <c r="AR100" i="11"/>
  <c r="AK100" i="11"/>
  <c r="AE100" i="11"/>
  <c r="AF100" i="11"/>
  <c r="AT100" i="11"/>
  <c r="AM100" i="11"/>
  <c r="AU100" i="11"/>
  <c r="AN100" i="11"/>
  <c r="AO100" i="11"/>
  <c r="AJ100" i="11"/>
  <c r="AQ100" i="11"/>
  <c r="AP100" i="11"/>
  <c r="AW100" i="11"/>
  <c r="AV100" i="11"/>
  <c r="AH100" i="11"/>
  <c r="AL100" i="11"/>
  <c r="AG21" i="11"/>
  <c r="AL21" i="11"/>
  <c r="AZ21" i="11"/>
  <c r="AO21" i="11"/>
  <c r="AQ21" i="11"/>
  <c r="AE21" i="11"/>
  <c r="AW21" i="11"/>
  <c r="AR21" i="11"/>
  <c r="AM21" i="11"/>
  <c r="AH21" i="11"/>
  <c r="AS21" i="11"/>
  <c r="AU21" i="11"/>
  <c r="AP21" i="11"/>
  <c r="AI21" i="11"/>
  <c r="AF21" i="11"/>
  <c r="AX21" i="11"/>
  <c r="AY21" i="11"/>
  <c r="AN21" i="11"/>
  <c r="AK21" i="11"/>
  <c r="AJ21" i="11"/>
  <c r="AV21" i="11"/>
  <c r="BA21" i="11"/>
  <c r="AT21" i="11"/>
  <c r="AD116" i="11"/>
  <c r="AT116" i="11"/>
  <c r="AQ116" i="11"/>
  <c r="AP116" i="11"/>
  <c r="AE116" i="11"/>
  <c r="AY116" i="11"/>
  <c r="AW116" i="11"/>
  <c r="AM116" i="11"/>
  <c r="AJ116" i="11"/>
  <c r="AX116" i="11"/>
  <c r="AU116" i="11"/>
  <c r="AR116" i="11"/>
  <c r="AK116" i="11"/>
  <c r="AF116" i="11"/>
  <c r="AZ116" i="11"/>
  <c r="BA116" i="11"/>
  <c r="AV116" i="11"/>
  <c r="AH116" i="11"/>
  <c r="AL116" i="11"/>
  <c r="AI116" i="11"/>
  <c r="AO116" i="11"/>
  <c r="AG116" i="11"/>
  <c r="AS116" i="11"/>
  <c r="AN116" i="11"/>
  <c r="AQ135" i="11"/>
  <c r="AE135" i="11"/>
  <c r="AG135" i="11"/>
  <c r="AY135" i="11"/>
  <c r="AM135" i="11"/>
  <c r="AO135" i="11"/>
  <c r="AJ135" i="11"/>
  <c r="AU135" i="11"/>
  <c r="AW135" i="11"/>
  <c r="AR135" i="11"/>
  <c r="AT135" i="11"/>
  <c r="AH135" i="11"/>
  <c r="AZ135" i="11"/>
  <c r="AV135" i="11"/>
  <c r="AD135" i="11"/>
  <c r="AP135" i="11"/>
  <c r="AK135" i="11"/>
  <c r="AF135" i="11"/>
  <c r="AX135" i="11"/>
  <c r="AS135" i="11"/>
  <c r="AL135" i="11"/>
  <c r="AI135" i="11"/>
  <c r="BA135" i="11"/>
  <c r="AN135" i="11"/>
  <c r="AD186" i="11"/>
  <c r="AE186" i="11"/>
  <c r="AW186" i="11"/>
  <c r="AX186" i="11"/>
  <c r="AM186" i="11"/>
  <c r="AI186" i="11"/>
  <c r="AZ186" i="11"/>
  <c r="AU186" i="11"/>
  <c r="AQ186" i="11"/>
  <c r="AK186" i="11"/>
  <c r="AF186" i="11"/>
  <c r="AY186" i="11"/>
  <c r="AS186" i="11"/>
  <c r="AN186" i="11"/>
  <c r="AH186" i="11"/>
  <c r="BA186" i="11"/>
  <c r="AV186" i="11"/>
  <c r="AJ186" i="11"/>
  <c r="AL186" i="11"/>
  <c r="AG186" i="11"/>
  <c r="AP186" i="11"/>
  <c r="AT186" i="11"/>
  <c r="AO186" i="11"/>
  <c r="AR186" i="11"/>
  <c r="AL18" i="11"/>
  <c r="AV18" i="11"/>
  <c r="AY18" i="11"/>
  <c r="AT18" i="11"/>
  <c r="AG18" i="11"/>
  <c r="AJ18" i="11"/>
  <c r="AE18" i="11"/>
  <c r="AW18" i="11"/>
  <c r="AK18" i="11"/>
  <c r="AP18" i="11"/>
  <c r="AN18" i="11"/>
  <c r="AS18" i="11"/>
  <c r="AI18" i="11"/>
  <c r="BA18" i="11"/>
  <c r="AO18" i="11"/>
  <c r="AM18" i="11"/>
  <c r="AU18" i="11"/>
  <c r="AQ18" i="11"/>
  <c r="AF18" i="11"/>
  <c r="AR18" i="11"/>
  <c r="AH18" i="11"/>
  <c r="AZ18" i="11"/>
  <c r="AX18" i="11"/>
  <c r="AN90" i="11"/>
  <c r="AI90" i="11"/>
  <c r="BA90" i="11"/>
  <c r="AV90" i="11"/>
  <c r="AQ90" i="11"/>
  <c r="AL90" i="11"/>
  <c r="AG90" i="11"/>
  <c r="AY90" i="11"/>
  <c r="AT90" i="11"/>
  <c r="AO90" i="11"/>
  <c r="AJ90" i="11"/>
  <c r="AE90" i="11"/>
  <c r="AW90" i="11"/>
  <c r="AR90" i="11"/>
  <c r="AM90" i="11"/>
  <c r="AH90" i="11"/>
  <c r="AZ90" i="11"/>
  <c r="AU90" i="11"/>
  <c r="AP90" i="11"/>
  <c r="AK90" i="11"/>
  <c r="AF90" i="11"/>
  <c r="AX90" i="11"/>
  <c r="AS90" i="11"/>
  <c r="L265" i="3"/>
  <c r="C245" i="11" s="1"/>
  <c r="AD107" i="11"/>
  <c r="BA107" i="11"/>
  <c r="AX107" i="11"/>
  <c r="AN107" i="11"/>
  <c r="AL107" i="11"/>
  <c r="AI107" i="11"/>
  <c r="AO107" i="11"/>
  <c r="AJ107" i="11"/>
  <c r="AE107" i="11"/>
  <c r="AY107" i="11"/>
  <c r="AR107" i="11"/>
  <c r="AM107" i="11"/>
  <c r="AV107" i="11"/>
  <c r="AK107" i="11"/>
  <c r="AF107" i="11"/>
  <c r="AS107" i="11"/>
  <c r="AG107" i="11"/>
  <c r="AT107" i="11"/>
  <c r="AU107" i="11"/>
  <c r="AH107" i="11"/>
  <c r="AP107" i="11"/>
  <c r="AQ107" i="11"/>
  <c r="AZ107" i="11"/>
  <c r="AW107" i="11"/>
  <c r="AD229" i="11"/>
  <c r="AF229" i="11"/>
  <c r="BA229" i="11"/>
  <c r="AV229" i="11"/>
  <c r="AO229" i="11"/>
  <c r="AJ229" i="11"/>
  <c r="AE229" i="11"/>
  <c r="AY229" i="11"/>
  <c r="AS229" i="11"/>
  <c r="AN229" i="11"/>
  <c r="AG229" i="11"/>
  <c r="AK229" i="11"/>
  <c r="AW229" i="11"/>
  <c r="AQ229" i="11"/>
  <c r="AT229" i="11"/>
  <c r="AP229" i="11"/>
  <c r="AI229" i="11"/>
  <c r="AU229" i="11"/>
  <c r="AX229" i="11"/>
  <c r="AR229" i="11"/>
  <c r="AM229" i="11"/>
  <c r="AH229" i="11"/>
  <c r="AZ229" i="11"/>
  <c r="AL229" i="11"/>
  <c r="AH63" i="11"/>
  <c r="AZ63" i="11"/>
  <c r="AU63" i="11"/>
  <c r="AP63" i="11"/>
  <c r="AK63" i="11"/>
  <c r="AF63" i="11"/>
  <c r="AX63" i="11"/>
  <c r="AS63" i="11"/>
  <c r="AN63" i="11"/>
  <c r="AI63" i="11"/>
  <c r="BA63" i="11"/>
  <c r="AV63" i="11"/>
  <c r="AQ63" i="11"/>
  <c r="AL63" i="11"/>
  <c r="AO63" i="11"/>
  <c r="AY63" i="11"/>
  <c r="AT63" i="11"/>
  <c r="AW63" i="11"/>
  <c r="AJ63" i="11"/>
  <c r="AE63" i="11"/>
  <c r="AG63" i="11"/>
  <c r="AR63" i="11"/>
  <c r="AM63" i="11"/>
  <c r="C35" i="11"/>
  <c r="AP92" i="11"/>
  <c r="AK92" i="11"/>
  <c r="AF92" i="11"/>
  <c r="AX92" i="11"/>
  <c r="AS92" i="11"/>
  <c r="AN92" i="11"/>
  <c r="AI92" i="11"/>
  <c r="BA92" i="11"/>
  <c r="AV92" i="11"/>
  <c r="AQ92" i="11"/>
  <c r="AL92" i="11"/>
  <c r="AG92" i="11"/>
  <c r="AY92" i="11"/>
  <c r="AT92" i="11"/>
  <c r="AO92" i="11"/>
  <c r="AJ92" i="11"/>
  <c r="AE92" i="11"/>
  <c r="AW92" i="11"/>
  <c r="AR92" i="11"/>
  <c r="AM92" i="11"/>
  <c r="AH92" i="11"/>
  <c r="AZ92" i="11"/>
  <c r="AU92" i="11"/>
  <c r="C164" i="11"/>
  <c r="AD212" i="11"/>
  <c r="AP212" i="11"/>
  <c r="AN212" i="11"/>
  <c r="BA212" i="11"/>
  <c r="AX212" i="11"/>
  <c r="AS212" i="11"/>
  <c r="AL212" i="11"/>
  <c r="AI212" i="11"/>
  <c r="AT212" i="11"/>
  <c r="AM212" i="11"/>
  <c r="AQ212" i="11"/>
  <c r="AE212" i="11"/>
  <c r="AG212" i="11"/>
  <c r="AY212" i="11"/>
  <c r="AU212" i="11"/>
  <c r="AO212" i="11"/>
  <c r="AJ212" i="11"/>
  <c r="AF212" i="11"/>
  <c r="AW212" i="11"/>
  <c r="AR212" i="11"/>
  <c r="AV212" i="11"/>
  <c r="AH212" i="11"/>
  <c r="AZ212" i="11"/>
  <c r="AK212" i="11"/>
  <c r="AD225" i="11"/>
  <c r="AE225" i="11"/>
  <c r="AR225" i="11"/>
  <c r="AY225" i="11"/>
  <c r="AM225" i="11"/>
  <c r="AH225" i="11"/>
  <c r="AO225" i="11"/>
  <c r="AU225" i="11"/>
  <c r="AS225" i="11"/>
  <c r="AZ225" i="11"/>
  <c r="AF225" i="11"/>
  <c r="AI225" i="11"/>
  <c r="AP225" i="11"/>
  <c r="AN225" i="11"/>
  <c r="AW225" i="11"/>
  <c r="BA225" i="11"/>
  <c r="AV225" i="11"/>
  <c r="AJ225" i="11"/>
  <c r="AL225" i="11"/>
  <c r="AQ225" i="11"/>
  <c r="AX225" i="11"/>
  <c r="AT225" i="11"/>
  <c r="AG225" i="11"/>
  <c r="AK225" i="11"/>
  <c r="AT193" i="11"/>
  <c r="AX193" i="11"/>
  <c r="AD193" i="11"/>
  <c r="AR193" i="11"/>
  <c r="AM193" i="11"/>
  <c r="AY193" i="11"/>
  <c r="AS193" i="11"/>
  <c r="AW193" i="11"/>
  <c r="BA193" i="11"/>
  <c r="AG193" i="11"/>
  <c r="AK193" i="11"/>
  <c r="AL193" i="11"/>
  <c r="AH193" i="11"/>
  <c r="AV193" i="11"/>
  <c r="AE193" i="11"/>
  <c r="AI193" i="11"/>
  <c r="AU193" i="11"/>
  <c r="AO193" i="11"/>
  <c r="AJ193" i="11"/>
  <c r="AF193" i="11"/>
  <c r="AP193" i="11"/>
  <c r="AZ193" i="11"/>
  <c r="AN193" i="11"/>
  <c r="AQ193" i="11"/>
  <c r="AD240" i="11"/>
  <c r="AL240" i="11"/>
  <c r="AG240" i="11"/>
  <c r="AY240" i="11"/>
  <c r="AT240" i="11"/>
  <c r="AO240" i="11"/>
  <c r="AJ240" i="11"/>
  <c r="AE240" i="11"/>
  <c r="AW240" i="11"/>
  <c r="AR240" i="11"/>
  <c r="AM240" i="11"/>
  <c r="AH240" i="11"/>
  <c r="AZ240" i="11"/>
  <c r="AU240" i="11"/>
  <c r="AP240" i="11"/>
  <c r="AK240" i="11"/>
  <c r="AF240" i="11"/>
  <c r="AX240" i="11"/>
  <c r="AS240" i="11"/>
  <c r="AN240" i="11"/>
  <c r="AI240" i="11"/>
  <c r="BA240" i="11"/>
  <c r="AV240" i="11"/>
  <c r="AQ240" i="11"/>
  <c r="AD172" i="11"/>
  <c r="AF172" i="11"/>
  <c r="AX172" i="11"/>
  <c r="AL172" i="11"/>
  <c r="AN172" i="11"/>
  <c r="AI172" i="11"/>
  <c r="AR172" i="11"/>
  <c r="AV172" i="11"/>
  <c r="AQ172" i="11"/>
  <c r="AT172" i="11"/>
  <c r="AG172" i="11"/>
  <c r="AY172" i="11"/>
  <c r="AZ172" i="11"/>
  <c r="AO172" i="11"/>
  <c r="AK172" i="11"/>
  <c r="AE172" i="11"/>
  <c r="AW172" i="11"/>
  <c r="AS172" i="11"/>
  <c r="AM172" i="11"/>
  <c r="AH172" i="11"/>
  <c r="BA172" i="11"/>
  <c r="AU172" i="11"/>
  <c r="AP172" i="11"/>
  <c r="AJ172" i="11"/>
  <c r="AD132" i="11"/>
  <c r="AU132" i="11"/>
  <c r="AQ132" i="11"/>
  <c r="AK132" i="11"/>
  <c r="AF132" i="11"/>
  <c r="AY132" i="11"/>
  <c r="AS132" i="11"/>
  <c r="AN132" i="11"/>
  <c r="AP132" i="11"/>
  <c r="BA132" i="11"/>
  <c r="AV132" i="11"/>
  <c r="AR132" i="11"/>
  <c r="AL132" i="11"/>
  <c r="AG132" i="11"/>
  <c r="AX132" i="11"/>
  <c r="AT132" i="11"/>
  <c r="AO132" i="11"/>
  <c r="AZ132" i="11"/>
  <c r="AE132" i="11"/>
  <c r="AW132" i="11"/>
  <c r="AH132" i="11"/>
  <c r="AM132" i="11"/>
  <c r="AI132" i="11"/>
  <c r="AJ132" i="11"/>
  <c r="C86" i="11"/>
  <c r="AS206" i="11"/>
  <c r="AO206" i="11"/>
  <c r="AD206" i="11"/>
  <c r="AI206" i="11"/>
  <c r="BA206" i="11"/>
  <c r="AP206" i="11"/>
  <c r="AQ206" i="11"/>
  <c r="AL206" i="11"/>
  <c r="AE206" i="11"/>
  <c r="AY206" i="11"/>
  <c r="AT206" i="11"/>
  <c r="AU206" i="11"/>
  <c r="AJ206" i="11"/>
  <c r="AH206" i="11"/>
  <c r="AF206" i="11"/>
  <c r="AR206" i="11"/>
  <c r="AX206" i="11"/>
  <c r="AV206" i="11"/>
  <c r="AZ206" i="11"/>
  <c r="AM206" i="11"/>
  <c r="AG206" i="11"/>
  <c r="AK206" i="11"/>
  <c r="AN206" i="11"/>
  <c r="AW206" i="11"/>
  <c r="AU66" i="11"/>
  <c r="AP66" i="11"/>
  <c r="BA66" i="11"/>
  <c r="AF66" i="11"/>
  <c r="AL66" i="11"/>
  <c r="AI66" i="11"/>
  <c r="AK66" i="11"/>
  <c r="AJ66" i="11"/>
  <c r="AQ66" i="11"/>
  <c r="AN66" i="11"/>
  <c r="AO66" i="11"/>
  <c r="AV66" i="11"/>
  <c r="AS66" i="11"/>
  <c r="AR66" i="11"/>
  <c r="AT66" i="11"/>
  <c r="AW66" i="11"/>
  <c r="AZ66" i="11"/>
  <c r="AE66" i="11"/>
  <c r="AH66" i="11"/>
  <c r="AY66" i="11"/>
  <c r="AX66" i="11"/>
  <c r="AM66" i="11"/>
  <c r="AG66" i="11"/>
  <c r="AQ16" i="11"/>
  <c r="AN16" i="11"/>
  <c r="AG16" i="11"/>
  <c r="AY16" i="11"/>
  <c r="AO16" i="11"/>
  <c r="AM16" i="11"/>
  <c r="AJ16" i="11"/>
  <c r="AT16" i="11"/>
  <c r="AW16" i="11"/>
  <c r="AX16" i="11"/>
  <c r="AS16" i="11"/>
  <c r="AR16" i="11"/>
  <c r="AL16" i="11"/>
  <c r="AZ16" i="11"/>
  <c r="AK16" i="11"/>
  <c r="BA16" i="11"/>
  <c r="AE16" i="11"/>
  <c r="AH16" i="11"/>
  <c r="AU16" i="11"/>
  <c r="AP16" i="11"/>
  <c r="AF16" i="11"/>
  <c r="AI16" i="11"/>
  <c r="AV16" i="11"/>
  <c r="AW48" i="11"/>
  <c r="AR48" i="11"/>
  <c r="AF48" i="11"/>
  <c r="AH48" i="11"/>
  <c r="AZ48" i="11"/>
  <c r="AL48" i="11"/>
  <c r="AP48" i="11"/>
  <c r="AK48" i="11"/>
  <c r="AN48" i="11"/>
  <c r="AX48" i="11"/>
  <c r="AS48" i="11"/>
  <c r="AT48" i="11"/>
  <c r="AI48" i="11"/>
  <c r="BA48" i="11"/>
  <c r="AV48" i="11"/>
  <c r="AG48" i="11"/>
  <c r="AY48" i="11"/>
  <c r="AM48" i="11"/>
  <c r="AO48" i="11"/>
  <c r="AJ48" i="11"/>
  <c r="AU48" i="11"/>
  <c r="AE48" i="11"/>
  <c r="AQ48" i="11"/>
  <c r="AD133" i="11"/>
  <c r="AV133" i="11"/>
  <c r="AR133" i="11"/>
  <c r="AL133" i="11"/>
  <c r="AG133" i="11"/>
  <c r="AZ133" i="11"/>
  <c r="AT133" i="11"/>
  <c r="AO133" i="11"/>
  <c r="AY133" i="11"/>
  <c r="AE133" i="11"/>
  <c r="AW133" i="11"/>
  <c r="BA133" i="11"/>
  <c r="AM133" i="11"/>
  <c r="AH133" i="11"/>
  <c r="AI133" i="11"/>
  <c r="AU133" i="11"/>
  <c r="AP133" i="11"/>
  <c r="AK133" i="11"/>
  <c r="AF133" i="11"/>
  <c r="AX133" i="11"/>
  <c r="AQ133" i="11"/>
  <c r="AN133" i="11"/>
  <c r="AJ133" i="11"/>
  <c r="AS133" i="11"/>
  <c r="AD220" i="11"/>
  <c r="AG220" i="11"/>
  <c r="AY220" i="11"/>
  <c r="AL220" i="11"/>
  <c r="AO220" i="11"/>
  <c r="AJ220" i="11"/>
  <c r="AM220" i="11"/>
  <c r="AW220" i="11"/>
  <c r="AR220" i="11"/>
  <c r="AN220" i="11"/>
  <c r="AH220" i="11"/>
  <c r="AZ220" i="11"/>
  <c r="AS220" i="11"/>
  <c r="AP220" i="11"/>
  <c r="AF220" i="11"/>
  <c r="AT220" i="11"/>
  <c r="AX220" i="11"/>
  <c r="AV220" i="11"/>
  <c r="AE220" i="11"/>
  <c r="AI220" i="11"/>
  <c r="AK220" i="11"/>
  <c r="AU220" i="11"/>
  <c r="AQ220" i="11"/>
  <c r="BA220" i="11"/>
  <c r="AF38" i="11"/>
  <c r="AX38" i="11"/>
  <c r="AL38" i="11"/>
  <c r="AN38" i="11"/>
  <c r="AI38" i="11"/>
  <c r="AR38" i="11"/>
  <c r="AG38" i="11"/>
  <c r="AY38" i="11"/>
  <c r="AZ38" i="11"/>
  <c r="AO38" i="11"/>
  <c r="AK38" i="11"/>
  <c r="AM38" i="11"/>
  <c r="BA38" i="11"/>
  <c r="AU38" i="11"/>
  <c r="AJ38" i="11"/>
  <c r="AV38" i="11"/>
  <c r="AT38" i="11"/>
  <c r="AW38" i="11"/>
  <c r="AH38" i="11"/>
  <c r="AP38" i="11"/>
  <c r="AQ38" i="11"/>
  <c r="AE38" i="11"/>
  <c r="AS38" i="11"/>
  <c r="AD226" i="11"/>
  <c r="AE226" i="11"/>
  <c r="AW226" i="11"/>
  <c r="AY226" i="11"/>
  <c r="AM226" i="11"/>
  <c r="AH226" i="11"/>
  <c r="AL226" i="11"/>
  <c r="AU226" i="11"/>
  <c r="AS226" i="11"/>
  <c r="AZ226" i="11"/>
  <c r="AF226" i="11"/>
  <c r="AI226" i="11"/>
  <c r="AP226" i="11"/>
  <c r="AN226" i="11"/>
  <c r="AT226" i="11"/>
  <c r="BA226" i="11"/>
  <c r="AV226" i="11"/>
  <c r="AJ226" i="11"/>
  <c r="AQ226" i="11"/>
  <c r="AG226" i="11"/>
  <c r="AX226" i="11"/>
  <c r="AR226" i="11"/>
  <c r="AO226" i="11"/>
  <c r="AK226" i="11"/>
  <c r="AD163" i="11"/>
  <c r="AM163" i="11"/>
  <c r="AH163" i="11"/>
  <c r="AI163" i="11"/>
  <c r="AU163" i="11"/>
  <c r="AP163" i="11"/>
  <c r="AK163" i="11"/>
  <c r="AF163" i="11"/>
  <c r="AX163" i="11"/>
  <c r="AQ163" i="11"/>
  <c r="AN163" i="11"/>
  <c r="AJ163" i="11"/>
  <c r="AS163" i="11"/>
  <c r="AV163" i="11"/>
  <c r="AR163" i="11"/>
  <c r="AT163" i="11"/>
  <c r="AO163" i="11"/>
  <c r="AY163" i="11"/>
  <c r="AE163" i="11"/>
  <c r="AW163" i="11"/>
  <c r="BA163" i="11"/>
  <c r="AL163" i="11"/>
  <c r="AG163" i="11"/>
  <c r="AZ163" i="11"/>
  <c r="AD227" i="11"/>
  <c r="AN227" i="11"/>
  <c r="AJ227" i="11"/>
  <c r="AQ227" i="11"/>
  <c r="AV227" i="11"/>
  <c r="AU227" i="11"/>
  <c r="AR227" i="11"/>
  <c r="AG227" i="11"/>
  <c r="AK227" i="11"/>
  <c r="AE227" i="11"/>
  <c r="AO227" i="11"/>
  <c r="AY227" i="11"/>
  <c r="AS227" i="11"/>
  <c r="AW227" i="11"/>
  <c r="AL227" i="11"/>
  <c r="AI227" i="11"/>
  <c r="AP227" i="11"/>
  <c r="AM227" i="11"/>
  <c r="AF227" i="11"/>
  <c r="AX227" i="11"/>
  <c r="BA227" i="11"/>
  <c r="AH227" i="11"/>
  <c r="AZ227" i="11"/>
  <c r="AT227" i="11"/>
  <c r="AD173" i="11"/>
  <c r="AV173" i="11"/>
  <c r="AQ173" i="11"/>
  <c r="AU173" i="11"/>
  <c r="AG173" i="11"/>
  <c r="AY173" i="11"/>
  <c r="BA173" i="11"/>
  <c r="AO173" i="11"/>
  <c r="AJ173" i="11"/>
  <c r="AE173" i="11"/>
  <c r="AW173" i="11"/>
  <c r="AR173" i="11"/>
  <c r="AK173" i="11"/>
  <c r="AH173" i="11"/>
  <c r="AZ173" i="11"/>
  <c r="AM173" i="11"/>
  <c r="AF173" i="11"/>
  <c r="AX173" i="11"/>
  <c r="AT173" i="11"/>
  <c r="AN173" i="11"/>
  <c r="AI173" i="11"/>
  <c r="AS173" i="11"/>
  <c r="AP173" i="11"/>
  <c r="AL173" i="11"/>
  <c r="AK28" i="11"/>
  <c r="AF28" i="11"/>
  <c r="AY28" i="11"/>
  <c r="AS28" i="11"/>
  <c r="AN28" i="11"/>
  <c r="AP28" i="11"/>
  <c r="BA28" i="11"/>
  <c r="AV28" i="11"/>
  <c r="AR28" i="11"/>
  <c r="AL28" i="11"/>
  <c r="AG28" i="11"/>
  <c r="AX28" i="11"/>
  <c r="AT28" i="11"/>
  <c r="AO28" i="11"/>
  <c r="AZ28" i="11"/>
  <c r="AE28" i="11"/>
  <c r="AW28" i="11"/>
  <c r="AH28" i="11"/>
  <c r="AM28" i="11"/>
  <c r="AU28" i="11"/>
  <c r="AI28" i="11"/>
  <c r="AQ28" i="11"/>
  <c r="AJ28" i="11"/>
  <c r="AD124" i="11"/>
  <c r="AZ124" i="11"/>
  <c r="AJ124" i="11"/>
  <c r="AL124" i="11"/>
  <c r="AG124" i="11"/>
  <c r="AV124" i="11"/>
  <c r="AT124" i="11"/>
  <c r="AQ124" i="11"/>
  <c r="AK124" i="11"/>
  <c r="AE124" i="11"/>
  <c r="BA124" i="11"/>
  <c r="AW124" i="11"/>
  <c r="AM124" i="11"/>
  <c r="AH124" i="11"/>
  <c r="AN124" i="11"/>
  <c r="AU124" i="11"/>
  <c r="AR124" i="11"/>
  <c r="AX124" i="11"/>
  <c r="AF124" i="11"/>
  <c r="AI124" i="11"/>
  <c r="AO124" i="11"/>
  <c r="AP124" i="11"/>
  <c r="AS124" i="11"/>
  <c r="AY124" i="11"/>
  <c r="AN22" i="11"/>
  <c r="AI22" i="11"/>
  <c r="AK22" i="11"/>
  <c r="AV22" i="11"/>
  <c r="AQ22" i="11"/>
  <c r="BA22" i="11"/>
  <c r="AG22" i="11"/>
  <c r="AY22" i="11"/>
  <c r="AL22" i="11"/>
  <c r="AO22" i="11"/>
  <c r="AT22" i="11"/>
  <c r="AR22" i="11"/>
  <c r="AW22" i="11"/>
  <c r="AE22" i="11"/>
  <c r="AM22" i="11"/>
  <c r="AH22" i="11"/>
  <c r="AU22" i="11"/>
  <c r="AS22" i="11"/>
  <c r="AP22" i="11"/>
  <c r="AJ22" i="11"/>
  <c r="AF22" i="11"/>
  <c r="AX22" i="11"/>
  <c r="AZ22" i="11"/>
  <c r="AD155" i="11"/>
  <c r="AN155" i="11"/>
  <c r="AJ155" i="11"/>
  <c r="AK155" i="11"/>
  <c r="AV155" i="11"/>
  <c r="AR155" i="11"/>
  <c r="AT155" i="11"/>
  <c r="AO155" i="11"/>
  <c r="AQ155" i="11"/>
  <c r="AE155" i="11"/>
  <c r="AW155" i="11"/>
  <c r="AS155" i="11"/>
  <c r="AG155" i="11"/>
  <c r="AH155" i="11"/>
  <c r="AP155" i="11"/>
  <c r="AX155" i="11"/>
  <c r="AL155" i="11"/>
  <c r="AZ155" i="11"/>
  <c r="AU155" i="11"/>
  <c r="BA155" i="11"/>
  <c r="AF155" i="11"/>
  <c r="AI155" i="11"/>
  <c r="AM155" i="11"/>
  <c r="AY155" i="11"/>
  <c r="AD129" i="11"/>
  <c r="AG129" i="11"/>
  <c r="AM129" i="11"/>
  <c r="AF129" i="11"/>
  <c r="AS129" i="11"/>
  <c r="AW129" i="11"/>
  <c r="AI129" i="11"/>
  <c r="AH129" i="11"/>
  <c r="AE129" i="11"/>
  <c r="AQ129" i="11"/>
  <c r="AT129" i="11"/>
  <c r="AO129" i="11"/>
  <c r="AY129" i="11"/>
  <c r="AK129" i="11"/>
  <c r="BA129" i="11"/>
  <c r="AJ129" i="11"/>
  <c r="AU129" i="11"/>
  <c r="AN129" i="11"/>
  <c r="AR129" i="11"/>
  <c r="AL129" i="11"/>
  <c r="AP129" i="11"/>
  <c r="AZ129" i="11"/>
  <c r="AV129" i="11"/>
  <c r="AX129" i="11"/>
  <c r="AE36" i="11"/>
  <c r="AW36" i="11"/>
  <c r="AP36" i="11"/>
  <c r="AM36" i="11"/>
  <c r="AI36" i="11"/>
  <c r="AR36" i="11"/>
  <c r="AU36" i="11"/>
  <c r="AQ36" i="11"/>
  <c r="AK36" i="11"/>
  <c r="AF36" i="11"/>
  <c r="AY36" i="11"/>
  <c r="AS36" i="11"/>
  <c r="AN36" i="11"/>
  <c r="AX36" i="11"/>
  <c r="BA36" i="11"/>
  <c r="AV36" i="11"/>
  <c r="AZ36" i="11"/>
  <c r="AL36" i="11"/>
  <c r="AG36" i="11"/>
  <c r="AH36" i="11"/>
  <c r="AT36" i="11"/>
  <c r="AO36" i="11"/>
  <c r="AJ36" i="11"/>
  <c r="AD143" i="11"/>
  <c r="AR143" i="11"/>
  <c r="AN143" i="11"/>
  <c r="AH143" i="11"/>
  <c r="AZ143" i="11"/>
  <c r="AV143" i="11"/>
  <c r="AP143" i="11"/>
  <c r="AK143" i="11"/>
  <c r="AE143" i="11"/>
  <c r="AX143" i="11"/>
  <c r="AS143" i="11"/>
  <c r="AG143" i="11"/>
  <c r="AI143" i="11"/>
  <c r="BA143" i="11"/>
  <c r="AM143" i="11"/>
  <c r="AQ143" i="11"/>
  <c r="AL143" i="11"/>
  <c r="AO143" i="11"/>
  <c r="AY143" i="11"/>
  <c r="AT143" i="11"/>
  <c r="AU143" i="11"/>
  <c r="AJ143" i="11"/>
  <c r="AF143" i="11"/>
  <c r="AW143" i="11"/>
  <c r="AJ159" i="11"/>
  <c r="AW159" i="11"/>
  <c r="AD159" i="11"/>
  <c r="AU159" i="11"/>
  <c r="AH159" i="11"/>
  <c r="AX159" i="11"/>
  <c r="AK159" i="11"/>
  <c r="AE159" i="11"/>
  <c r="AP159" i="11"/>
  <c r="AO159" i="11"/>
  <c r="AS159" i="11"/>
  <c r="BA159" i="11"/>
  <c r="AM159" i="11"/>
  <c r="AG159" i="11"/>
  <c r="AI159" i="11"/>
  <c r="AN159" i="11"/>
  <c r="AT159" i="11"/>
  <c r="AF159" i="11"/>
  <c r="AL159" i="11"/>
  <c r="AR159" i="11"/>
  <c r="AQ159" i="11"/>
  <c r="AV159" i="11"/>
  <c r="AY159" i="11"/>
  <c r="AZ159" i="11"/>
  <c r="AP199" i="11"/>
  <c r="AK199" i="11"/>
  <c r="AO199" i="11"/>
  <c r="AX199" i="11"/>
  <c r="AS199" i="11"/>
  <c r="AT199" i="11"/>
  <c r="AI199" i="11"/>
  <c r="BA199" i="11"/>
  <c r="AE199" i="11"/>
  <c r="AD199" i="11"/>
  <c r="AQ199" i="11"/>
  <c r="AG199" i="11"/>
  <c r="AU199" i="11"/>
  <c r="AY199" i="11"/>
  <c r="AW199" i="11"/>
  <c r="AF199" i="11"/>
  <c r="AJ199" i="11"/>
  <c r="AL199" i="11"/>
  <c r="AV199" i="11"/>
  <c r="AR199" i="11"/>
  <c r="AM199" i="11"/>
  <c r="AH199" i="11"/>
  <c r="AZ199" i="11"/>
  <c r="AN199" i="11"/>
  <c r="AV61" i="11"/>
  <c r="AQ61" i="11"/>
  <c r="AL61" i="11"/>
  <c r="AE61" i="11"/>
  <c r="AY61" i="11"/>
  <c r="AT61" i="11"/>
  <c r="AO61" i="11"/>
  <c r="AI61" i="11"/>
  <c r="AM61" i="11"/>
  <c r="AW61" i="11"/>
  <c r="AR61" i="11"/>
  <c r="AU61" i="11"/>
  <c r="AF61" i="11"/>
  <c r="AZ61" i="11"/>
  <c r="AG61" i="11"/>
  <c r="AP61" i="11"/>
  <c r="AJ61" i="11"/>
  <c r="AK61" i="11"/>
  <c r="AX61" i="11"/>
  <c r="AS61" i="11"/>
  <c r="AN61" i="11"/>
  <c r="AH61" i="11"/>
  <c r="BA61" i="11"/>
  <c r="AX40" i="11"/>
  <c r="AS40" i="11"/>
  <c r="AT40" i="11"/>
  <c r="AI40" i="11"/>
  <c r="BA40" i="11"/>
  <c r="AV40" i="11"/>
  <c r="AQ40" i="11"/>
  <c r="AE40" i="11"/>
  <c r="AG40" i="11"/>
  <c r="AY40" i="11"/>
  <c r="AM40" i="11"/>
  <c r="AO40" i="11"/>
  <c r="AJ40" i="11"/>
  <c r="AU40" i="11"/>
  <c r="AW40" i="11"/>
  <c r="AR40" i="11"/>
  <c r="AF40" i="11"/>
  <c r="AH40" i="11"/>
  <c r="AZ40" i="11"/>
  <c r="AL40" i="11"/>
  <c r="AP40" i="11"/>
  <c r="AK40" i="11"/>
  <c r="AN40" i="11"/>
  <c r="AT97" i="11"/>
  <c r="AV97" i="11"/>
  <c r="AN97" i="11"/>
  <c r="AK97" i="11"/>
  <c r="AI97" i="11"/>
  <c r="AY97" i="11"/>
  <c r="AO97" i="11"/>
  <c r="AR97" i="11"/>
  <c r="AH97" i="11"/>
  <c r="AJ97" i="11"/>
  <c r="AX97" i="11"/>
  <c r="AM97" i="11"/>
  <c r="AG97" i="11"/>
  <c r="AF97" i="11"/>
  <c r="AQ97" i="11"/>
  <c r="AL97" i="11"/>
  <c r="AZ97" i="11"/>
  <c r="AW97" i="11"/>
  <c r="AP97" i="11"/>
  <c r="AE97" i="11"/>
  <c r="BA97" i="11"/>
  <c r="AU97" i="11"/>
  <c r="AS97" i="11"/>
  <c r="AT11" i="11"/>
  <c r="AR11" i="11"/>
  <c r="AZ11" i="11"/>
  <c r="AE11" i="11"/>
  <c r="AG11" i="11"/>
  <c r="AJ11" i="11"/>
  <c r="AM11" i="11"/>
  <c r="AW11" i="11"/>
  <c r="AP11" i="11"/>
  <c r="AU11" i="11"/>
  <c r="AH11" i="11"/>
  <c r="AK11" i="11"/>
  <c r="AF11" i="11"/>
  <c r="AX11" i="11"/>
  <c r="AS11" i="11"/>
  <c r="AN11" i="11"/>
  <c r="AI11" i="11"/>
  <c r="BA11" i="11"/>
  <c r="AL11" i="11"/>
  <c r="AV11" i="11"/>
  <c r="AQ11" i="11"/>
  <c r="AY11" i="11"/>
  <c r="AO11" i="11"/>
  <c r="AD237" i="11"/>
  <c r="AK237" i="11"/>
  <c r="AF237" i="11"/>
  <c r="AX237" i="11"/>
  <c r="AS237" i="11"/>
  <c r="AN237" i="11"/>
  <c r="AL237" i="11"/>
  <c r="AW237" i="11"/>
  <c r="AI237" i="11"/>
  <c r="AT237" i="11"/>
  <c r="AH237" i="11"/>
  <c r="AQ237" i="11"/>
  <c r="AE237" i="11"/>
  <c r="AP237" i="11"/>
  <c r="AY237" i="11"/>
  <c r="AM237" i="11"/>
  <c r="AJ237" i="11"/>
  <c r="AU237" i="11"/>
  <c r="AR237" i="11"/>
  <c r="AV237" i="11"/>
  <c r="AZ237" i="11"/>
  <c r="AG237" i="11"/>
  <c r="BA237" i="11"/>
  <c r="AO237" i="11"/>
  <c r="AD200" i="11"/>
  <c r="AR200" i="11"/>
  <c r="AM200" i="11"/>
  <c r="AF200" i="11"/>
  <c r="AZ200" i="11"/>
  <c r="AU200" i="11"/>
  <c r="AV200" i="11"/>
  <c r="AK200" i="11"/>
  <c r="AI200" i="11"/>
  <c r="AG200" i="11"/>
  <c r="AS200" i="11"/>
  <c r="AY200" i="11"/>
  <c r="AW200" i="11"/>
  <c r="BA200" i="11"/>
  <c r="AN200" i="11"/>
  <c r="AX200" i="11"/>
  <c r="AL200" i="11"/>
  <c r="AO200" i="11"/>
  <c r="AH200" i="11"/>
  <c r="AJ200" i="11"/>
  <c r="AT200" i="11"/>
  <c r="AE200" i="11"/>
  <c r="AP200" i="11"/>
  <c r="AQ200" i="11"/>
  <c r="AD211" i="11"/>
  <c r="AW211" i="11"/>
  <c r="AU211" i="11"/>
  <c r="AS211" i="11"/>
  <c r="AH211" i="11"/>
  <c r="AJ211" i="11"/>
  <c r="AT211" i="11"/>
  <c r="AP211" i="11"/>
  <c r="AZ211" i="11"/>
  <c r="AF211" i="11"/>
  <c r="AX211" i="11"/>
  <c r="AK211" i="11"/>
  <c r="AN211" i="11"/>
  <c r="AI211" i="11"/>
  <c r="BA211" i="11"/>
  <c r="AV211" i="11"/>
  <c r="AQ211" i="11"/>
  <c r="AL211" i="11"/>
  <c r="AG211" i="11"/>
  <c r="AY211" i="11"/>
  <c r="AM211" i="11"/>
  <c r="AO211" i="11"/>
  <c r="AE211" i="11"/>
  <c r="AR211" i="11"/>
  <c r="AI79" i="11"/>
  <c r="U11" i="2" s="1"/>
  <c r="BA79" i="11"/>
  <c r="N11" i="2" s="1"/>
  <c r="AV79" i="11"/>
  <c r="I11" i="2" s="1"/>
  <c r="AQ79" i="11"/>
  <c r="R11" i="2" s="1"/>
  <c r="AL79" i="11"/>
  <c r="Y11" i="2" s="1"/>
  <c r="AO79" i="11"/>
  <c r="AD11" i="2" s="1"/>
  <c r="AY79" i="11"/>
  <c r="Z11" i="2" s="1"/>
  <c r="AT79" i="11"/>
  <c r="Q11" i="2" s="1"/>
  <c r="AW79" i="11"/>
  <c r="S11" i="2" s="1"/>
  <c r="AJ79" i="11"/>
  <c r="AA11" i="2" s="1"/>
  <c r="AE79" i="11"/>
  <c r="V11" i="2" s="1"/>
  <c r="AG79" i="11"/>
  <c r="T11" i="2" s="1"/>
  <c r="AR79" i="11"/>
  <c r="L11" i="2" s="1"/>
  <c r="AM79" i="11"/>
  <c r="K11" i="2" s="1"/>
  <c r="AH79" i="11"/>
  <c r="X11" i="2" s="1"/>
  <c r="AZ79" i="11"/>
  <c r="AC11" i="2" s="1"/>
  <c r="AU79" i="11"/>
  <c r="M11" i="2" s="1"/>
  <c r="AP79" i="11"/>
  <c r="AF11" i="2" s="1"/>
  <c r="AK79" i="11"/>
  <c r="J11" i="2" s="1"/>
  <c r="AF79" i="11"/>
  <c r="W11" i="2" s="1"/>
  <c r="AX79" i="11"/>
  <c r="H11" i="2" s="1"/>
  <c r="AS79" i="11"/>
  <c r="AE11" i="2" s="1"/>
  <c r="AN79" i="11"/>
  <c r="AB11" i="2" s="1"/>
  <c r="AK42" i="11"/>
  <c r="AG42" i="11"/>
  <c r="AH42" i="11"/>
  <c r="AS42" i="11"/>
  <c r="AO42" i="11"/>
  <c r="AI42" i="11"/>
  <c r="BA42" i="11"/>
  <c r="AW42" i="11"/>
  <c r="AQ42" i="11"/>
  <c r="AL42" i="11"/>
  <c r="AN42" i="11"/>
  <c r="AY42" i="11"/>
  <c r="AT42" i="11"/>
  <c r="AP42" i="11"/>
  <c r="AJ42" i="11"/>
  <c r="AE42" i="11"/>
  <c r="AV42" i="11"/>
  <c r="AR42" i="11"/>
  <c r="AM42" i="11"/>
  <c r="AX42" i="11"/>
  <c r="AZ42" i="11"/>
  <c r="AU42" i="11"/>
  <c r="AF42" i="11"/>
  <c r="G546" i="3"/>
  <c r="L232" i="3"/>
  <c r="C207" i="11" s="1"/>
  <c r="AM30" i="11"/>
  <c r="AH30" i="11"/>
  <c r="BA30" i="11"/>
  <c r="AU30" i="11"/>
  <c r="AP30" i="11"/>
  <c r="AJ30" i="11"/>
  <c r="AF30" i="11"/>
  <c r="AX30" i="11"/>
  <c r="AL30" i="11"/>
  <c r="AN30" i="11"/>
  <c r="AI30" i="11"/>
  <c r="AR30" i="11"/>
  <c r="AV30" i="11"/>
  <c r="AQ30" i="11"/>
  <c r="AT30" i="11"/>
  <c r="AO30" i="11"/>
  <c r="AK30" i="11"/>
  <c r="AE30" i="11"/>
  <c r="AW30" i="11"/>
  <c r="AS30" i="11"/>
  <c r="AG30" i="11"/>
  <c r="AY30" i="11"/>
  <c r="AZ30" i="11"/>
  <c r="AN52" i="11"/>
  <c r="AJ52" i="11"/>
  <c r="AK52" i="11"/>
  <c r="AV52" i="11"/>
  <c r="AR52" i="11"/>
  <c r="AL52" i="11"/>
  <c r="AG52" i="11"/>
  <c r="AZ52" i="11"/>
  <c r="AT52" i="11"/>
  <c r="AO52" i="11"/>
  <c r="AQ52" i="11"/>
  <c r="AE52" i="11"/>
  <c r="AW52" i="11"/>
  <c r="AS52" i="11"/>
  <c r="AM52" i="11"/>
  <c r="AH52" i="11"/>
  <c r="AY52" i="11"/>
  <c r="AX52" i="11"/>
  <c r="BA52" i="11"/>
  <c r="AI52" i="11"/>
  <c r="AF52" i="11"/>
  <c r="AP52" i="11"/>
  <c r="AU52" i="11"/>
  <c r="AW32" i="11"/>
  <c r="AR32" i="11"/>
  <c r="AT32" i="11"/>
  <c r="AH32" i="11"/>
  <c r="AZ32" i="11"/>
  <c r="AV32" i="11"/>
  <c r="AP32" i="11"/>
  <c r="AK32" i="11"/>
  <c r="AF32" i="11"/>
  <c r="AX32" i="11"/>
  <c r="AS32" i="11"/>
  <c r="AL32" i="11"/>
  <c r="AI32" i="11"/>
  <c r="BA32" i="11"/>
  <c r="AN32" i="11"/>
  <c r="AQ32" i="11"/>
  <c r="AE32" i="11"/>
  <c r="AG32" i="11"/>
  <c r="AY32" i="11"/>
  <c r="AM32" i="11"/>
  <c r="AO32" i="11"/>
  <c r="AJ32" i="11"/>
  <c r="AU32" i="11"/>
  <c r="AD106" i="11"/>
  <c r="AJ106" i="11"/>
  <c r="AG106" i="11"/>
  <c r="AU106" i="11"/>
  <c r="AR106" i="11"/>
  <c r="AO106" i="11"/>
  <c r="AV106" i="11"/>
  <c r="AZ106" i="11"/>
  <c r="AW106" i="11"/>
  <c r="AF106" i="11"/>
  <c r="AK106" i="11"/>
  <c r="AH106" i="11"/>
  <c r="AE106" i="11"/>
  <c r="AS106" i="11"/>
  <c r="AP106" i="11"/>
  <c r="AQ106" i="11"/>
  <c r="AL106" i="11"/>
  <c r="AM106" i="11"/>
  <c r="AY106" i="11"/>
  <c r="AT106" i="11"/>
  <c r="AN106" i="11"/>
  <c r="AX106" i="11"/>
  <c r="AI106" i="11"/>
  <c r="BA106" i="11"/>
  <c r="AD103" i="11"/>
  <c r="AN103" i="11"/>
  <c r="AH103" i="11"/>
  <c r="AK103" i="11"/>
  <c r="AW103" i="11"/>
  <c r="AQ103" i="11"/>
  <c r="AS103" i="11"/>
  <c r="AF103" i="11"/>
  <c r="BA103" i="11"/>
  <c r="AT103" i="11"/>
  <c r="AO103" i="11"/>
  <c r="AL103" i="11"/>
  <c r="AJ103" i="11"/>
  <c r="AX103" i="11"/>
  <c r="AU103" i="11"/>
  <c r="AR103" i="11"/>
  <c r="AG103" i="11"/>
  <c r="AM103" i="11"/>
  <c r="AZ103" i="11"/>
  <c r="AP103" i="11"/>
  <c r="AV103" i="11"/>
  <c r="AE103" i="11"/>
  <c r="AY103" i="11"/>
  <c r="AI103" i="11"/>
  <c r="AF76" i="11"/>
  <c r="AX76" i="11"/>
  <c r="AS76" i="11"/>
  <c r="AN76" i="11"/>
  <c r="AI76" i="11"/>
  <c r="BA76" i="11"/>
  <c r="AV76" i="11"/>
  <c r="AQ76" i="11"/>
  <c r="AT76" i="11"/>
  <c r="AG76" i="11"/>
  <c r="AY76" i="11"/>
  <c r="AL76" i="11"/>
  <c r="AO76" i="11"/>
  <c r="AJ76" i="11"/>
  <c r="AM76" i="11"/>
  <c r="AH76" i="11"/>
  <c r="AZ76" i="11"/>
  <c r="AU76" i="11"/>
  <c r="AP76" i="11"/>
  <c r="AK76" i="11"/>
  <c r="AE76" i="11"/>
  <c r="AW76" i="11"/>
  <c r="AR76" i="11"/>
  <c r="AR34" i="11"/>
  <c r="AM34" i="11"/>
  <c r="AP34" i="11"/>
  <c r="AZ34" i="11"/>
  <c r="AU34" i="11"/>
  <c r="AV34" i="11"/>
  <c r="AK34" i="11"/>
  <c r="AG34" i="11"/>
  <c r="AX34" i="11"/>
  <c r="AS34" i="11"/>
  <c r="AO34" i="11"/>
  <c r="AI34" i="11"/>
  <c r="BA34" i="11"/>
  <c r="AW34" i="11"/>
  <c r="AQ34" i="11"/>
  <c r="AL34" i="11"/>
  <c r="AF34" i="11"/>
  <c r="AY34" i="11"/>
  <c r="AT34" i="11"/>
  <c r="AH34" i="11"/>
  <c r="AJ34" i="11"/>
  <c r="AE34" i="11"/>
  <c r="AN34" i="11"/>
  <c r="AL147" i="11"/>
  <c r="AG147" i="11"/>
  <c r="AZ147" i="11"/>
  <c r="AT147" i="11"/>
  <c r="AO147" i="11"/>
  <c r="AI147" i="11"/>
  <c r="AE147" i="11"/>
  <c r="AW147" i="11"/>
  <c r="AK147" i="11"/>
  <c r="AD147" i="11"/>
  <c r="AM147" i="11"/>
  <c r="AH147" i="11"/>
  <c r="AQ147" i="11"/>
  <c r="AU147" i="11"/>
  <c r="AP147" i="11"/>
  <c r="AS147" i="11"/>
  <c r="AF147" i="11"/>
  <c r="AX147" i="11"/>
  <c r="AY147" i="11"/>
  <c r="AN147" i="11"/>
  <c r="AJ147" i="11"/>
  <c r="BA147" i="11"/>
  <c r="AV147" i="11"/>
  <c r="AR147" i="11"/>
  <c r="AD224" i="11"/>
  <c r="AU224" i="11"/>
  <c r="AQ224" i="11"/>
  <c r="AK224" i="11"/>
  <c r="AF224" i="11"/>
  <c r="AR224" i="11"/>
  <c r="AS224" i="11"/>
  <c r="AN224" i="11"/>
  <c r="AG224" i="11"/>
  <c r="BA224" i="11"/>
  <c r="AV224" i="11"/>
  <c r="AW224" i="11"/>
  <c r="AL224" i="11"/>
  <c r="AJ224" i="11"/>
  <c r="AH224" i="11"/>
  <c r="AT224" i="11"/>
  <c r="AZ224" i="11"/>
  <c r="AX224" i="11"/>
  <c r="AE224" i="11"/>
  <c r="AO224" i="11"/>
  <c r="AI224" i="11"/>
  <c r="AM224" i="11"/>
  <c r="AP224" i="11"/>
  <c r="AY224" i="11"/>
  <c r="AD192" i="11"/>
  <c r="AY192" i="11"/>
  <c r="AT192" i="11"/>
  <c r="AH192" i="11"/>
  <c r="AJ192" i="11"/>
  <c r="AE192" i="11"/>
  <c r="AN192" i="11"/>
  <c r="AR192" i="11"/>
  <c r="AM192" i="11"/>
  <c r="AO192" i="11"/>
  <c r="AZ192" i="11"/>
  <c r="AU192" i="11"/>
  <c r="AP192" i="11"/>
  <c r="AK192" i="11"/>
  <c r="AW192" i="11"/>
  <c r="AV192" i="11"/>
  <c r="AS192" i="11"/>
  <c r="AF192" i="11"/>
  <c r="AI192" i="11"/>
  <c r="BA192" i="11"/>
  <c r="AX192" i="11"/>
  <c r="AQ192" i="11"/>
  <c r="AL192" i="11"/>
  <c r="AG192" i="11"/>
  <c r="AP69" i="11"/>
  <c r="AK69" i="11"/>
  <c r="AF69" i="11"/>
  <c r="AX69" i="11"/>
  <c r="AS69" i="11"/>
  <c r="AN69" i="11"/>
  <c r="AI69" i="11"/>
  <c r="BA69" i="11"/>
  <c r="AV69" i="11"/>
  <c r="AQ69" i="11"/>
  <c r="AL69" i="11"/>
  <c r="AG69" i="11"/>
  <c r="AY69" i="11"/>
  <c r="AT69" i="11"/>
  <c r="AO69" i="11"/>
  <c r="AJ69" i="11"/>
  <c r="AE69" i="11"/>
  <c r="AU69" i="11"/>
  <c r="AW69" i="11"/>
  <c r="AH69" i="11"/>
  <c r="AZ69" i="11"/>
  <c r="AM69" i="11"/>
  <c r="AR69" i="11"/>
  <c r="L263" i="3"/>
  <c r="C248" i="11" s="1"/>
  <c r="AP39" i="11"/>
  <c r="AL39" i="11"/>
  <c r="AF39" i="11"/>
  <c r="AX39" i="11"/>
  <c r="AT39" i="11"/>
  <c r="AN39" i="11"/>
  <c r="AI39" i="11"/>
  <c r="AS39" i="11"/>
  <c r="AV39" i="11"/>
  <c r="AQ39" i="11"/>
  <c r="AU39" i="11"/>
  <c r="AG39" i="11"/>
  <c r="AY39" i="11"/>
  <c r="BA39" i="11"/>
  <c r="AO39" i="11"/>
  <c r="AJ39" i="11"/>
  <c r="AE39" i="11"/>
  <c r="AW39" i="11"/>
  <c r="AR39" i="11"/>
  <c r="AK39" i="11"/>
  <c r="AH39" i="11"/>
  <c r="AZ39" i="11"/>
  <c r="AM39" i="11"/>
  <c r="AI93" i="11"/>
  <c r="BA93" i="11"/>
  <c r="AV93" i="11"/>
  <c r="AJ93" i="11"/>
  <c r="AE93" i="11"/>
  <c r="AW93" i="11"/>
  <c r="AR93" i="11"/>
  <c r="AM93" i="11"/>
  <c r="AH93" i="11"/>
  <c r="AZ93" i="11"/>
  <c r="AU93" i="11"/>
  <c r="AK93" i="11"/>
  <c r="AS93" i="11"/>
  <c r="AL93" i="11"/>
  <c r="AO93" i="11"/>
  <c r="AT93" i="11"/>
  <c r="AP93" i="11"/>
  <c r="AF93" i="11"/>
  <c r="AY93" i="11"/>
  <c r="AX93" i="11"/>
  <c r="AN93" i="11"/>
  <c r="AQ93" i="11"/>
  <c r="AG93" i="11"/>
  <c r="AD178" i="11"/>
  <c r="AL178" i="11"/>
  <c r="AG178" i="11"/>
  <c r="AP178" i="11"/>
  <c r="AT178" i="11"/>
  <c r="AO178" i="11"/>
  <c r="AR178" i="11"/>
  <c r="AE178" i="11"/>
  <c r="AW178" i="11"/>
  <c r="AX178" i="11"/>
  <c r="AM178" i="11"/>
  <c r="AI178" i="11"/>
  <c r="AZ178" i="11"/>
  <c r="AU178" i="11"/>
  <c r="AQ178" i="11"/>
  <c r="AK178" i="11"/>
  <c r="AF178" i="11"/>
  <c r="AY178" i="11"/>
  <c r="AS178" i="11"/>
  <c r="AN178" i="11"/>
  <c r="AH178" i="11"/>
  <c r="BA178" i="11"/>
  <c r="AV178" i="11"/>
  <c r="AJ178" i="11"/>
  <c r="AY136" i="11"/>
  <c r="AT136" i="11"/>
  <c r="AU136" i="11"/>
  <c r="AJ136" i="11"/>
  <c r="AF136" i="11"/>
  <c r="AW136" i="11"/>
  <c r="AR136" i="11"/>
  <c r="AN136" i="11"/>
  <c r="AD136" i="11"/>
  <c r="AH136" i="11"/>
  <c r="AZ136" i="11"/>
  <c r="AV136" i="11"/>
  <c r="AP136" i="11"/>
  <c r="AK136" i="11"/>
  <c r="AE136" i="11"/>
  <c r="AX136" i="11"/>
  <c r="AS136" i="11"/>
  <c r="AG136" i="11"/>
  <c r="AI136" i="11"/>
  <c r="BA136" i="11"/>
  <c r="AM136" i="11"/>
  <c r="AQ136" i="11"/>
  <c r="AL136" i="11"/>
  <c r="AO136" i="11"/>
  <c r="AD122" i="11"/>
  <c r="AZ122" i="11"/>
  <c r="AM122" i="11"/>
  <c r="AU122" i="11"/>
  <c r="AK122" i="11"/>
  <c r="AX122" i="11"/>
  <c r="AG122" i="11"/>
  <c r="AS122" i="11"/>
  <c r="AN122" i="11"/>
  <c r="AI122" i="11"/>
  <c r="BA122" i="11"/>
  <c r="AO122" i="11"/>
  <c r="AQ122" i="11"/>
  <c r="AH122" i="11"/>
  <c r="AE122" i="11"/>
  <c r="AY122" i="11"/>
  <c r="AV122" i="11"/>
  <c r="AP122" i="11"/>
  <c r="AJ122" i="11"/>
  <c r="AL122" i="11"/>
  <c r="AF122" i="11"/>
  <c r="AR122" i="11"/>
  <c r="AW122" i="11"/>
  <c r="AT122" i="11"/>
  <c r="AD194" i="11"/>
  <c r="AT194" i="11"/>
  <c r="AO194" i="11"/>
  <c r="AJ194" i="11"/>
  <c r="AE194" i="11"/>
  <c r="AW194" i="11"/>
  <c r="AP194" i="11"/>
  <c r="AM194" i="11"/>
  <c r="AR194" i="11"/>
  <c r="AQ194" i="11"/>
  <c r="AU194" i="11"/>
  <c r="AX194" i="11"/>
  <c r="AK194" i="11"/>
  <c r="AF194" i="11"/>
  <c r="AY194" i="11"/>
  <c r="BA194" i="11"/>
  <c r="AV194" i="11"/>
  <c r="AZ194" i="11"/>
  <c r="AL194" i="11"/>
  <c r="AG194" i="11"/>
  <c r="AI194" i="11"/>
  <c r="AS194" i="11"/>
  <c r="AN194" i="11"/>
  <c r="AH194" i="11"/>
  <c r="AD244" i="11"/>
  <c r="AQ244" i="11"/>
  <c r="AL244" i="11"/>
  <c r="AO244" i="11"/>
  <c r="AY244" i="11"/>
  <c r="AT244" i="11"/>
  <c r="AW244" i="11"/>
  <c r="AJ244" i="11"/>
  <c r="AE244" i="11"/>
  <c r="AG244" i="11"/>
  <c r="AR244" i="11"/>
  <c r="AM244" i="11"/>
  <c r="AH244" i="11"/>
  <c r="AZ244" i="11"/>
  <c r="AU244" i="11"/>
  <c r="AP244" i="11"/>
  <c r="AK244" i="11"/>
  <c r="AF244" i="11"/>
  <c r="AX244" i="11"/>
  <c r="AS244" i="11"/>
  <c r="AN244" i="11"/>
  <c r="AI244" i="11"/>
  <c r="BA244" i="11"/>
  <c r="AV244" i="11"/>
  <c r="AD127" i="11"/>
  <c r="AX127" i="11"/>
  <c r="AZ127" i="11"/>
  <c r="AF127" i="11"/>
  <c r="AK127" i="11"/>
  <c r="AE127" i="11"/>
  <c r="AJ127" i="11"/>
  <c r="AU127" i="11"/>
  <c r="AQ127" i="11"/>
  <c r="AG127" i="11"/>
  <c r="AL127" i="11"/>
  <c r="BA127" i="11"/>
  <c r="AO127" i="11"/>
  <c r="AV127" i="11"/>
  <c r="AI127" i="11"/>
  <c r="AH127" i="11"/>
  <c r="AY127" i="11"/>
  <c r="AR127" i="11"/>
  <c r="AP127" i="11"/>
  <c r="AN127" i="11"/>
  <c r="AT127" i="11"/>
  <c r="AW127" i="11"/>
  <c r="AM127" i="11"/>
  <c r="AS127" i="11"/>
  <c r="AK72" i="11"/>
  <c r="AF72" i="11"/>
  <c r="AX72" i="11"/>
  <c r="AS72" i="11"/>
  <c r="AN72" i="11"/>
  <c r="AI72" i="11"/>
  <c r="BA72" i="11"/>
  <c r="AV72" i="11"/>
  <c r="AQ72" i="11"/>
  <c r="AL72" i="11"/>
  <c r="AG72" i="11"/>
  <c r="AY72" i="11"/>
  <c r="AT72" i="11"/>
  <c r="AO72" i="11"/>
  <c r="AR72" i="11"/>
  <c r="AM72" i="11"/>
  <c r="AH72" i="11"/>
  <c r="AZ72" i="11"/>
  <c r="AU72" i="11"/>
  <c r="AP72" i="11"/>
  <c r="AJ72" i="11"/>
  <c r="AE72" i="11"/>
  <c r="AW72" i="11"/>
  <c r="AL20" i="11"/>
  <c r="AG20" i="11"/>
  <c r="AY20" i="11"/>
  <c r="AT20" i="11"/>
  <c r="AO20" i="11"/>
  <c r="AM20" i="11"/>
  <c r="AR20" i="11"/>
  <c r="AP20" i="11"/>
  <c r="AF20" i="11"/>
  <c r="AH20" i="11"/>
  <c r="AN20" i="11"/>
  <c r="AK20" i="11"/>
  <c r="AV20" i="11"/>
  <c r="AQ20" i="11"/>
  <c r="AW20" i="11"/>
  <c r="BA20" i="11"/>
  <c r="AS20" i="11"/>
  <c r="AX20" i="11"/>
  <c r="AI20" i="11"/>
  <c r="AE20" i="11"/>
  <c r="AJ20" i="11"/>
  <c r="AU20" i="11"/>
  <c r="AZ20" i="11"/>
  <c r="AJ55" i="11"/>
  <c r="AM55" i="11"/>
  <c r="AQ55" i="11"/>
  <c r="AK55" i="11"/>
  <c r="AL55" i="11"/>
  <c r="AH55" i="11"/>
  <c r="AE55" i="11"/>
  <c r="AZ55" i="11"/>
  <c r="AT55" i="11"/>
  <c r="AX55" i="11"/>
  <c r="AR55" i="11"/>
  <c r="AI55" i="11"/>
  <c r="AW55" i="11"/>
  <c r="BA55" i="11"/>
  <c r="AV55" i="11"/>
  <c r="AN55" i="11"/>
  <c r="AY55" i="11"/>
  <c r="AS55" i="11"/>
  <c r="AF55" i="11"/>
  <c r="AO55" i="11"/>
  <c r="AP55" i="11"/>
  <c r="AU55" i="11"/>
  <c r="AG55" i="11"/>
  <c r="AD182" i="11"/>
  <c r="AX182" i="11"/>
  <c r="AS182" i="11"/>
  <c r="AT182" i="11"/>
  <c r="AI182" i="11"/>
  <c r="BA182" i="11"/>
  <c r="AV182" i="11"/>
  <c r="AQ182" i="11"/>
  <c r="AE182" i="11"/>
  <c r="AG182" i="11"/>
  <c r="AY182" i="11"/>
  <c r="AM182" i="11"/>
  <c r="AO182" i="11"/>
  <c r="AJ182" i="11"/>
  <c r="AU182" i="11"/>
  <c r="AH182" i="11"/>
  <c r="AZ182" i="11"/>
  <c r="AL182" i="11"/>
  <c r="AP182" i="11"/>
  <c r="AK182" i="11"/>
  <c r="AN182" i="11"/>
  <c r="AW182" i="11"/>
  <c r="AR182" i="11"/>
  <c r="AF182" i="11"/>
  <c r="AO14" i="11"/>
  <c r="AL14" i="11"/>
  <c r="BA14" i="11"/>
  <c r="AW14" i="11"/>
  <c r="AM14" i="11"/>
  <c r="AE14" i="11"/>
  <c r="AH14" i="11"/>
  <c r="AR14" i="11"/>
  <c r="AK14" i="11"/>
  <c r="AP14" i="11"/>
  <c r="AS14" i="11"/>
  <c r="AF14" i="11"/>
  <c r="AX14" i="11"/>
  <c r="AT14" i="11"/>
  <c r="AN14" i="11"/>
  <c r="AI14" i="11"/>
  <c r="AJ14" i="11"/>
  <c r="AV14" i="11"/>
  <c r="AQ14" i="11"/>
  <c r="AZ14" i="11"/>
  <c r="AG14" i="11"/>
  <c r="AY14" i="11"/>
  <c r="AU14" i="11"/>
  <c r="AD203" i="11"/>
  <c r="AG203" i="11"/>
  <c r="AY203" i="11"/>
  <c r="AS203" i="11"/>
  <c r="AO203" i="11"/>
  <c r="AJ203" i="11"/>
  <c r="AE203" i="11"/>
  <c r="AW203" i="11"/>
  <c r="AZ203" i="11"/>
  <c r="AM203" i="11"/>
  <c r="AH203" i="11"/>
  <c r="AK203" i="11"/>
  <c r="AU203" i="11"/>
  <c r="AP203" i="11"/>
  <c r="BA203" i="11"/>
  <c r="AF203" i="11"/>
  <c r="AX203" i="11"/>
  <c r="AL203" i="11"/>
  <c r="AN203" i="11"/>
  <c r="AT203" i="11"/>
  <c r="AQ203" i="11"/>
  <c r="AV203" i="11"/>
  <c r="AI203" i="11"/>
  <c r="AR203" i="11"/>
  <c r="AD235" i="11"/>
  <c r="AP235" i="11"/>
  <c r="AK235" i="11"/>
  <c r="AF235" i="11"/>
  <c r="AX235" i="11"/>
  <c r="AS235" i="11"/>
  <c r="AN235" i="11"/>
  <c r="AI235" i="11"/>
  <c r="BA235" i="11"/>
  <c r="AV235" i="11"/>
  <c r="AQ235" i="11"/>
  <c r="AL235" i="11"/>
  <c r="AG235" i="11"/>
  <c r="AY235" i="11"/>
  <c r="AT235" i="11"/>
  <c r="AW235" i="11"/>
  <c r="AR235" i="11"/>
  <c r="AM235" i="11"/>
  <c r="AH235" i="11"/>
  <c r="AZ235" i="11"/>
  <c r="AU235" i="11"/>
  <c r="AO235" i="11"/>
  <c r="AJ235" i="11"/>
  <c r="AE235" i="11"/>
  <c r="AD126" i="11"/>
  <c r="AV126" i="11"/>
  <c r="AP126" i="11"/>
  <c r="AT126" i="11"/>
  <c r="AG126" i="11"/>
  <c r="AZ126" i="11"/>
  <c r="AI126" i="11"/>
  <c r="AO126" i="11"/>
  <c r="AE126" i="11"/>
  <c r="AK126" i="11"/>
  <c r="AW126" i="11"/>
  <c r="AQ126" i="11"/>
  <c r="AS126" i="11"/>
  <c r="AL126" i="11"/>
  <c r="BA126" i="11"/>
  <c r="AU126" i="11"/>
  <c r="AX126" i="11"/>
  <c r="AH126" i="11"/>
  <c r="AF126" i="11"/>
  <c r="AM126" i="11"/>
  <c r="AR126" i="11"/>
  <c r="AN126" i="11"/>
  <c r="AY126" i="11"/>
  <c r="AJ126" i="11"/>
  <c r="AW7" i="11"/>
  <c r="AR7" i="11"/>
  <c r="AK7" i="11"/>
  <c r="AH7" i="11"/>
  <c r="AZ7" i="11"/>
  <c r="BA7" i="11"/>
  <c r="AP7" i="11"/>
  <c r="AM7" i="11"/>
  <c r="AF7" i="11"/>
  <c r="AG7" i="11"/>
  <c r="AY7" i="11"/>
  <c r="AE7" i="11"/>
  <c r="AX7" i="11"/>
  <c r="AL7" i="11"/>
  <c r="AI7" i="11"/>
  <c r="AV7" i="11"/>
  <c r="AQ7" i="11"/>
  <c r="AJ7" i="11"/>
  <c r="AN7" i="11"/>
  <c r="AS7" i="11"/>
  <c r="AT7" i="11"/>
  <c r="AO7" i="11"/>
  <c r="AU7" i="11"/>
  <c r="AD145" i="11"/>
  <c r="AJ145" i="11"/>
  <c r="AE145" i="11"/>
  <c r="AX145" i="11"/>
  <c r="AR145" i="11"/>
  <c r="AM145" i="11"/>
  <c r="AW145" i="11"/>
  <c r="AZ145" i="11"/>
  <c r="AU145" i="11"/>
  <c r="AY145" i="11"/>
  <c r="AK145" i="11"/>
  <c r="AF145" i="11"/>
  <c r="AG145" i="11"/>
  <c r="AS145" i="11"/>
  <c r="AN145" i="11"/>
  <c r="AI145" i="11"/>
  <c r="BA145" i="11"/>
  <c r="AV145" i="11"/>
  <c r="AO145" i="11"/>
  <c r="AL145" i="11"/>
  <c r="AH145" i="11"/>
  <c r="AQ145" i="11"/>
  <c r="AT145" i="11"/>
  <c r="AP145" i="11"/>
  <c r="AD165" i="11"/>
  <c r="AW165" i="11"/>
  <c r="AR165" i="11"/>
  <c r="BA165" i="11"/>
  <c r="AH165" i="11"/>
  <c r="AZ165" i="11"/>
  <c r="AE165" i="11"/>
  <c r="AP165" i="11"/>
  <c r="AL165" i="11"/>
  <c r="AF165" i="11"/>
  <c r="AX165" i="11"/>
  <c r="AT165" i="11"/>
  <c r="AN165" i="11"/>
  <c r="AI165" i="11"/>
  <c r="AK165" i="11"/>
  <c r="AV165" i="11"/>
  <c r="AQ165" i="11"/>
  <c r="AM165" i="11"/>
  <c r="AG165" i="11"/>
  <c r="AY165" i="11"/>
  <c r="AS165" i="11"/>
  <c r="AO165" i="11"/>
  <c r="AJ165" i="11"/>
  <c r="AU165" i="11"/>
  <c r="AD221" i="11"/>
  <c r="AJ221" i="11"/>
  <c r="AE221" i="11"/>
  <c r="AN221" i="11"/>
  <c r="AR221" i="11"/>
  <c r="AU221" i="11"/>
  <c r="AH221" i="11"/>
  <c r="AZ221" i="11"/>
  <c r="AF221" i="11"/>
  <c r="AP221" i="11"/>
  <c r="AK221" i="11"/>
  <c r="AV221" i="11"/>
  <c r="AX221" i="11"/>
  <c r="AS221" i="11"/>
  <c r="AG221" i="11"/>
  <c r="AI221" i="11"/>
  <c r="BA221" i="11"/>
  <c r="AW221" i="11"/>
  <c r="AQ221" i="11"/>
  <c r="AO221" i="11"/>
  <c r="AL221" i="11"/>
  <c r="AY221" i="11"/>
  <c r="AT221" i="11"/>
  <c r="AM221" i="11"/>
  <c r="AD120" i="11"/>
  <c r="AQ120" i="11"/>
  <c r="BA120" i="11"/>
  <c r="AG120" i="11"/>
  <c r="AY120" i="11"/>
  <c r="AL120" i="11"/>
  <c r="AI120" i="11"/>
  <c r="AR120" i="11"/>
  <c r="AF120" i="11"/>
  <c r="AS120" i="11"/>
  <c r="AN120" i="11"/>
  <c r="AT120" i="11"/>
  <c r="AO120" i="11"/>
  <c r="AV120" i="11"/>
  <c r="AE120" i="11"/>
  <c r="AW120" i="11"/>
  <c r="AJ120" i="11"/>
  <c r="AU120" i="11"/>
  <c r="AH120" i="11"/>
  <c r="AZ120" i="11"/>
  <c r="AP120" i="11"/>
  <c r="AK120" i="11"/>
  <c r="AX120" i="11"/>
  <c r="AM120" i="11"/>
  <c r="G545" i="3"/>
  <c r="L83" i="3"/>
  <c r="C68" i="11" s="1"/>
  <c r="AD233" i="11"/>
  <c r="AU233" i="11"/>
  <c r="AP233" i="11"/>
  <c r="AK233" i="11"/>
  <c r="AF233" i="11"/>
  <c r="AX233" i="11"/>
  <c r="AS233" i="11"/>
  <c r="AN233" i="11"/>
  <c r="AI233" i="11"/>
  <c r="BA233" i="11"/>
  <c r="AV233" i="11"/>
  <c r="AQ233" i="11"/>
  <c r="AL233" i="11"/>
  <c r="AG233" i="11"/>
  <c r="AY233" i="11"/>
  <c r="AT233" i="11"/>
  <c r="AO233" i="11"/>
  <c r="AJ233" i="11"/>
  <c r="AE233" i="11"/>
  <c r="AW233" i="11"/>
  <c r="AR233" i="11"/>
  <c r="AM233" i="11"/>
  <c r="AH233" i="11"/>
  <c r="AZ233" i="11"/>
  <c r="AD232" i="11"/>
  <c r="AL232" i="11"/>
  <c r="AG232" i="11"/>
  <c r="AY232" i="11"/>
  <c r="AT232" i="11"/>
  <c r="AO232" i="11"/>
  <c r="AJ232" i="11"/>
  <c r="AE232" i="11"/>
  <c r="AW232" i="11"/>
  <c r="AR232" i="11"/>
  <c r="AM232" i="11"/>
  <c r="AH232" i="11"/>
  <c r="AZ232" i="11"/>
  <c r="AU232" i="11"/>
  <c r="AP232" i="11"/>
  <c r="AK232" i="11"/>
  <c r="AF232" i="11"/>
  <c r="AX232" i="11"/>
  <c r="AS232" i="11"/>
  <c r="AN232" i="11"/>
  <c r="AI232" i="11"/>
  <c r="BA232" i="11"/>
  <c r="AV232" i="11"/>
  <c r="AQ232" i="11"/>
  <c r="AD236" i="11"/>
  <c r="AI236" i="11"/>
  <c r="BA236" i="11"/>
  <c r="AV236" i="11"/>
  <c r="AQ236" i="11"/>
  <c r="AL236" i="11"/>
  <c r="AG236" i="11"/>
  <c r="AY236" i="11"/>
  <c r="AT236" i="11"/>
  <c r="AO236" i="11"/>
  <c r="AJ236" i="11"/>
  <c r="AE236" i="11"/>
  <c r="AW236" i="11"/>
  <c r="AR236" i="11"/>
  <c r="AM236" i="11"/>
  <c r="AH236" i="11"/>
  <c r="AZ236" i="11"/>
  <c r="AU236" i="11"/>
  <c r="AP236" i="11"/>
  <c r="AK236" i="11"/>
  <c r="AF236" i="11"/>
  <c r="AX236" i="11"/>
  <c r="AS236" i="11"/>
  <c r="AN236" i="11"/>
  <c r="AD198" i="11"/>
  <c r="AG198" i="11"/>
  <c r="AY198" i="11"/>
  <c r="AT198" i="11"/>
  <c r="AO198" i="11"/>
  <c r="AJ198" i="11"/>
  <c r="AU198" i="11"/>
  <c r="AW198" i="11"/>
  <c r="AR198" i="11"/>
  <c r="AV198" i="11"/>
  <c r="AH198" i="11"/>
  <c r="AZ198" i="11"/>
  <c r="AE198" i="11"/>
  <c r="AP198" i="11"/>
  <c r="AK198" i="11"/>
  <c r="BA198" i="11"/>
  <c r="AI198" i="11"/>
  <c r="AM198" i="11"/>
  <c r="AL198" i="11"/>
  <c r="AQ198" i="11"/>
  <c r="AN198" i="11"/>
  <c r="AX198" i="11"/>
  <c r="AS198" i="11"/>
  <c r="AF198" i="11"/>
  <c r="AN73" i="11"/>
  <c r="AB7" i="2" s="1"/>
  <c r="AR73" i="11"/>
  <c r="L7" i="2" s="1"/>
  <c r="AF13" i="11"/>
  <c r="AX13" i="11"/>
  <c r="BA13" i="11"/>
  <c r="AG13" i="11"/>
  <c r="AI13" i="11"/>
  <c r="AR13" i="11"/>
  <c r="AO13" i="11"/>
  <c r="AY13" i="11"/>
  <c r="AE13" i="11"/>
  <c r="AW13" i="11"/>
  <c r="AJ13" i="11"/>
  <c r="AM13" i="11"/>
  <c r="AH13" i="11"/>
  <c r="AP13" i="11"/>
  <c r="AL13" i="11"/>
  <c r="AS13" i="11"/>
  <c r="AV13" i="11"/>
  <c r="AT13" i="11"/>
  <c r="AZ13" i="11"/>
  <c r="AU13" i="11"/>
  <c r="AK13" i="11"/>
  <c r="AN13" i="11"/>
  <c r="AQ13" i="11"/>
  <c r="L267" i="3"/>
  <c r="C246" i="11" s="1"/>
  <c r="AF109" i="11"/>
  <c r="AN109" i="11"/>
  <c r="AH109" i="11"/>
  <c r="AL109" i="11"/>
  <c r="AW109" i="11"/>
  <c r="AQ109" i="11"/>
  <c r="AE109" i="11"/>
  <c r="AR109" i="11"/>
  <c r="BA109" i="11"/>
  <c r="AT109" i="11"/>
  <c r="AI109" i="11"/>
  <c r="AM109" i="11"/>
  <c r="AP109" i="11"/>
  <c r="AU109" i="11"/>
  <c r="AY109" i="11"/>
  <c r="AG109" i="11"/>
  <c r="AK109" i="11"/>
  <c r="AO109" i="11"/>
  <c r="AJ109" i="11"/>
  <c r="AD109" i="11"/>
  <c r="AX109" i="11"/>
  <c r="AZ109" i="11"/>
  <c r="AS109" i="11"/>
  <c r="AV109" i="11"/>
  <c r="AD168" i="11"/>
  <c r="AK168" i="11"/>
  <c r="AG168" i="11"/>
  <c r="AX168" i="11"/>
  <c r="AS168" i="11"/>
  <c r="AO168" i="11"/>
  <c r="AI168" i="11"/>
  <c r="BA168" i="11"/>
  <c r="AW168" i="11"/>
  <c r="AQ168" i="11"/>
  <c r="AL168" i="11"/>
  <c r="AF168" i="11"/>
  <c r="AY168" i="11"/>
  <c r="AT168" i="11"/>
  <c r="AH168" i="11"/>
  <c r="AJ168" i="11"/>
  <c r="AE168" i="11"/>
  <c r="AN168" i="11"/>
  <c r="AR168" i="11"/>
  <c r="AM168" i="11"/>
  <c r="AP168" i="11"/>
  <c r="AZ168" i="11"/>
  <c r="AU168" i="11"/>
  <c r="AV168" i="11"/>
  <c r="AH54" i="11"/>
  <c r="AI54" i="11"/>
  <c r="BA54" i="11"/>
  <c r="AG54" i="11"/>
  <c r="AY54" i="11"/>
  <c r="AK54" i="11"/>
  <c r="AJ54" i="11"/>
  <c r="AS54" i="11"/>
  <c r="AN54" i="11"/>
  <c r="AR54" i="11"/>
  <c r="AU54" i="11"/>
  <c r="AF54" i="11"/>
  <c r="AZ54" i="11"/>
  <c r="AV54" i="11"/>
  <c r="AQ54" i="11"/>
  <c r="AO54" i="11"/>
  <c r="AL54" i="11"/>
  <c r="AW54" i="11"/>
  <c r="AT54" i="11"/>
  <c r="AP54" i="11"/>
  <c r="AE54" i="11"/>
  <c r="AX54" i="11"/>
  <c r="AM54" i="11"/>
  <c r="L18" i="3"/>
  <c r="C4" i="11" s="1"/>
  <c r="AD228" i="11"/>
  <c r="AK228" i="11"/>
  <c r="AE228" i="11"/>
  <c r="BA228" i="11"/>
  <c r="AT228" i="11"/>
  <c r="AP228" i="11"/>
  <c r="AJ228" i="11"/>
  <c r="AL228" i="11"/>
  <c r="AY228" i="11"/>
  <c r="AS228" i="11"/>
  <c r="AU228" i="11"/>
  <c r="AF228" i="11"/>
  <c r="AG228" i="11"/>
  <c r="AM228" i="11"/>
  <c r="AQ228" i="11"/>
  <c r="AO228" i="11"/>
  <c r="AV228" i="11"/>
  <c r="AZ228" i="11"/>
  <c r="AW228" i="11"/>
  <c r="AN228" i="11"/>
  <c r="AH228" i="11"/>
  <c r="AI228" i="11"/>
  <c r="AX228" i="11"/>
  <c r="AR228" i="11"/>
  <c r="AO123" i="11"/>
  <c r="AU123" i="11"/>
  <c r="AD123" i="11"/>
  <c r="AZ123" i="11"/>
  <c r="AQ123" i="11"/>
  <c r="AM123" i="11"/>
  <c r="AI123" i="11"/>
  <c r="AY123" i="11"/>
  <c r="AJ123" i="11"/>
  <c r="AE123" i="11"/>
  <c r="AK123" i="11"/>
  <c r="AG123" i="11"/>
  <c r="AW123" i="11"/>
  <c r="BA123" i="11"/>
  <c r="AS123" i="11"/>
  <c r="AH123" i="11"/>
  <c r="AX123" i="11"/>
  <c r="AP123" i="11"/>
  <c r="AN123" i="11"/>
  <c r="AR123" i="11"/>
  <c r="AF123" i="11"/>
  <c r="AL123" i="11"/>
  <c r="AT123" i="11"/>
  <c r="AV123" i="11"/>
  <c r="AS87" i="11"/>
  <c r="AN87" i="11"/>
  <c r="AI87" i="11"/>
  <c r="AT87" i="11"/>
  <c r="AO87" i="11"/>
  <c r="AJ87" i="11"/>
  <c r="AE87" i="11"/>
  <c r="AW87" i="11"/>
  <c r="AR87" i="11"/>
  <c r="AM87" i="11"/>
  <c r="AH87" i="11"/>
  <c r="AZ87" i="11"/>
  <c r="AP87" i="11"/>
  <c r="AK87" i="11"/>
  <c r="AX87" i="11"/>
  <c r="BA87" i="11"/>
  <c r="AQ87" i="11"/>
  <c r="AG87" i="11"/>
  <c r="AL87" i="11"/>
  <c r="AY87" i="11"/>
  <c r="AU87" i="11"/>
  <c r="AF87" i="11"/>
  <c r="AV87" i="11"/>
  <c r="AD111" i="11"/>
  <c r="AN111" i="11"/>
  <c r="AI111" i="11"/>
  <c r="AZ111" i="11"/>
  <c r="AV111" i="11"/>
  <c r="AQ111" i="11"/>
  <c r="BA111" i="11"/>
  <c r="AG111" i="11"/>
  <c r="AY111" i="11"/>
  <c r="AJ111" i="11"/>
  <c r="AO111" i="11"/>
  <c r="AL111" i="11"/>
  <c r="AK111" i="11"/>
  <c r="AW111" i="11"/>
  <c r="AT111" i="11"/>
  <c r="AR111" i="11"/>
  <c r="AH111" i="11"/>
  <c r="AE111" i="11"/>
  <c r="AS111" i="11"/>
  <c r="AP111" i="11"/>
  <c r="AM111" i="11"/>
  <c r="AF111" i="11"/>
  <c r="AX111" i="11"/>
  <c r="AU111" i="11"/>
  <c r="AK71" i="11"/>
  <c r="J9" i="2" s="1"/>
  <c r="AF71" i="11"/>
  <c r="W9" i="2" s="1"/>
  <c r="AS71" i="11"/>
  <c r="AE9" i="2" s="1"/>
  <c r="AN71" i="11"/>
  <c r="AB9" i="2" s="1"/>
  <c r="AI71" i="11"/>
  <c r="U9" i="2" s="1"/>
  <c r="AR71" i="11"/>
  <c r="L9" i="2" s="1"/>
  <c r="AM71" i="11"/>
  <c r="K9" i="2" s="1"/>
  <c r="AT71" i="11"/>
  <c r="Q9" i="2" s="1"/>
  <c r="AE71" i="11"/>
  <c r="V9" i="2" s="1"/>
  <c r="AH71" i="11"/>
  <c r="X9" i="2" s="1"/>
  <c r="AW71" i="11"/>
  <c r="S9" i="2" s="1"/>
  <c r="AY71" i="11"/>
  <c r="Z9" i="2" s="1"/>
  <c r="AJ71" i="11"/>
  <c r="AA9" i="2" s="1"/>
  <c r="AO71" i="11"/>
  <c r="AD9" i="2" s="1"/>
  <c r="AZ71" i="11"/>
  <c r="AC9" i="2" s="1"/>
  <c r="AQ9" i="11"/>
  <c r="AL9" i="11"/>
  <c r="AG9" i="11"/>
  <c r="AY9" i="11"/>
  <c r="AT9" i="11"/>
  <c r="AW9" i="11"/>
  <c r="AJ9" i="11"/>
  <c r="AO9" i="11"/>
  <c r="AM9" i="11"/>
  <c r="AR9" i="11"/>
  <c r="AP9" i="11"/>
  <c r="AH9" i="11"/>
  <c r="AZ9" i="11"/>
  <c r="AE9" i="11"/>
  <c r="AN9" i="11"/>
  <c r="AS9" i="11"/>
  <c r="AF9" i="11"/>
  <c r="AI9" i="11"/>
  <c r="BA9" i="11"/>
  <c r="AV9" i="11"/>
  <c r="AU9" i="11"/>
  <c r="AX9" i="11"/>
  <c r="AK9" i="11"/>
  <c r="AS67" i="11"/>
  <c r="AE13" i="2" s="1"/>
  <c r="AQ112" i="11"/>
  <c r="AF112" i="11"/>
  <c r="AG112" i="11"/>
  <c r="AY112" i="11"/>
  <c r="AN112" i="11"/>
  <c r="AO112" i="11"/>
  <c r="AJ112" i="11"/>
  <c r="AV112" i="11"/>
  <c r="AW112" i="11"/>
  <c r="AR112" i="11"/>
  <c r="AK112" i="11"/>
  <c r="AD112" i="11"/>
  <c r="AH112" i="11"/>
  <c r="AZ112" i="11"/>
  <c r="AL112" i="11"/>
  <c r="AP112" i="11"/>
  <c r="AE112" i="11"/>
  <c r="AS112" i="11"/>
  <c r="AX112" i="11"/>
  <c r="AM112" i="11"/>
  <c r="AT112" i="11"/>
  <c r="AI112" i="11"/>
  <c r="AU112" i="11"/>
  <c r="BA112" i="11"/>
  <c r="AD169" i="11"/>
  <c r="AT169" i="11"/>
  <c r="AP169" i="11"/>
  <c r="AJ169" i="11"/>
  <c r="AE169" i="11"/>
  <c r="AX169" i="11"/>
  <c r="AR169" i="11"/>
  <c r="AM169" i="11"/>
  <c r="AO169" i="11"/>
  <c r="AZ169" i="11"/>
  <c r="AU169" i="11"/>
  <c r="AQ169" i="11"/>
  <c r="AK169" i="11"/>
  <c r="AF169" i="11"/>
  <c r="AW169" i="11"/>
  <c r="BA169" i="11"/>
  <c r="AV169" i="11"/>
  <c r="AG169" i="11"/>
  <c r="AL169" i="11"/>
  <c r="AH169" i="11"/>
  <c r="AI169" i="11"/>
  <c r="AY169" i="11"/>
  <c r="AS169" i="11"/>
  <c r="AN169" i="11"/>
  <c r="AE96" i="11"/>
  <c r="AW96" i="11"/>
  <c r="AR96" i="11"/>
  <c r="AM96" i="11"/>
  <c r="AI96" i="11"/>
  <c r="AX96" i="11"/>
  <c r="AU96" i="11"/>
  <c r="AJ96" i="11"/>
  <c r="AK96" i="11"/>
  <c r="AF96" i="11"/>
  <c r="AP96" i="11"/>
  <c r="AS96" i="11"/>
  <c r="AN96" i="11"/>
  <c r="AQ96" i="11"/>
  <c r="BA96" i="11"/>
  <c r="AV96" i="11"/>
  <c r="AY96" i="11"/>
  <c r="AL96" i="11"/>
  <c r="AG96" i="11"/>
  <c r="AH96" i="11"/>
  <c r="AT96" i="11"/>
  <c r="AO96" i="11"/>
  <c r="AZ96" i="11"/>
  <c r="AG98" i="11"/>
  <c r="AX98" i="11"/>
  <c r="AP98" i="11"/>
  <c r="AO98" i="11"/>
  <c r="AJ98" i="11"/>
  <c r="AE98" i="11"/>
  <c r="AW98" i="11"/>
  <c r="AZ98" i="11"/>
  <c r="AM98" i="11"/>
  <c r="AI98" i="11"/>
  <c r="AK98" i="11"/>
  <c r="AU98" i="11"/>
  <c r="AQ98" i="11"/>
  <c r="BA98" i="11"/>
  <c r="AN98" i="11"/>
  <c r="AT98" i="11"/>
  <c r="AS98" i="11"/>
  <c r="AV98" i="11"/>
  <c r="AH98" i="11"/>
  <c r="AL98" i="11"/>
  <c r="AY98" i="11"/>
  <c r="AR98" i="11"/>
  <c r="AF98" i="11"/>
  <c r="AL58" i="11"/>
  <c r="AU58" i="11"/>
  <c r="AO58" i="11"/>
  <c r="AT58" i="11"/>
  <c r="AK58" i="11"/>
  <c r="AZ58" i="11"/>
  <c r="AH58" i="11"/>
  <c r="AV58" i="11"/>
  <c r="AF58" i="11"/>
  <c r="AP58" i="11"/>
  <c r="AM58" i="11"/>
  <c r="AQ58" i="11"/>
  <c r="AX58" i="11"/>
  <c r="AW58" i="11"/>
  <c r="BA58" i="11"/>
  <c r="AI58" i="11"/>
  <c r="AN58" i="11"/>
  <c r="AG58" i="11"/>
  <c r="AS58" i="11"/>
  <c r="AY58" i="11"/>
  <c r="AR58" i="11"/>
  <c r="AJ58" i="11"/>
  <c r="AE58" i="11"/>
  <c r="AH31" i="11"/>
  <c r="AZ31" i="11"/>
  <c r="AE31" i="11"/>
  <c r="AP31" i="11"/>
  <c r="AL31" i="11"/>
  <c r="AF31" i="11"/>
  <c r="AX31" i="11"/>
  <c r="AT31" i="11"/>
  <c r="AN31" i="11"/>
  <c r="AI31" i="11"/>
  <c r="AK31" i="11"/>
  <c r="AG31" i="11"/>
  <c r="AY31" i="11"/>
  <c r="AS31" i="11"/>
  <c r="AO31" i="11"/>
  <c r="AJ31" i="11"/>
  <c r="AU31" i="11"/>
  <c r="AQ31" i="11"/>
  <c r="AR31" i="11"/>
  <c r="AM31" i="11"/>
  <c r="BA31" i="11"/>
  <c r="AV31" i="11"/>
  <c r="AW31" i="11"/>
  <c r="AM73" i="11" l="1"/>
  <c r="K7" i="2" s="1"/>
  <c r="AG71" i="11"/>
  <c r="T9" i="2" s="1"/>
  <c r="AL71" i="11"/>
  <c r="Y9" i="2" s="1"/>
  <c r="AX71" i="11"/>
  <c r="H9" i="2" s="1"/>
  <c r="AG73" i="11"/>
  <c r="T7" i="2" s="1"/>
  <c r="AJ49" i="11"/>
  <c r="AA10" i="2" s="1"/>
  <c r="AS49" i="11"/>
  <c r="AE10" i="2" s="1"/>
  <c r="AN49" i="11"/>
  <c r="AB10" i="2" s="1"/>
  <c r="AX73" i="11"/>
  <c r="H7" i="2" s="1"/>
  <c r="AQ71" i="11"/>
  <c r="R9" i="2" s="1"/>
  <c r="AV71" i="11"/>
  <c r="I9" i="2" s="1"/>
  <c r="AP71" i="11"/>
  <c r="AF9" i="2" s="1"/>
  <c r="AT73" i="11"/>
  <c r="Q7" i="2" s="1"/>
  <c r="AP73" i="11"/>
  <c r="AF7" i="2" s="1"/>
  <c r="AL50" i="11"/>
  <c r="Y6" i="2" s="1"/>
  <c r="AW49" i="11"/>
  <c r="S10" i="2" s="1"/>
  <c r="AY49" i="11"/>
  <c r="Z10" i="2" s="1"/>
  <c r="AK49" i="11"/>
  <c r="J10" i="2" s="1"/>
  <c r="BA73" i="11"/>
  <c r="N7" i="2" s="1"/>
  <c r="AU71" i="11"/>
  <c r="M9" i="2" s="1"/>
  <c r="O9" i="2" s="1"/>
  <c r="AY73" i="11"/>
  <c r="Z7" i="2" s="1"/>
  <c r="AL49" i="11"/>
  <c r="Y10" i="2" s="1"/>
  <c r="AU49" i="11"/>
  <c r="M10" i="2" s="1"/>
  <c r="AP67" i="11"/>
  <c r="AF13" i="2" s="1"/>
  <c r="AL67" i="11"/>
  <c r="Y13" i="2" s="1"/>
  <c r="AS73" i="11"/>
  <c r="AE7" i="2" s="1"/>
  <c r="AE73" i="11"/>
  <c r="V7" i="2" s="1"/>
  <c r="AF73" i="11"/>
  <c r="W7" i="2" s="1"/>
  <c r="AM78" i="11"/>
  <c r="K8" i="2" s="1"/>
  <c r="AH73" i="11"/>
  <c r="X7" i="2" s="1"/>
  <c r="AQ73" i="11"/>
  <c r="R7" i="2" s="1"/>
  <c r="AK73" i="11"/>
  <c r="J7" i="2" s="1"/>
  <c r="AO78" i="11"/>
  <c r="AD8" i="2" s="1"/>
  <c r="AW73" i="11"/>
  <c r="S7" i="2" s="1"/>
  <c r="AL73" i="11"/>
  <c r="Y7" i="2" s="1"/>
  <c r="AU73" i="11"/>
  <c r="M7" i="2" s="1"/>
  <c r="AI78" i="11"/>
  <c r="U8" i="2" s="1"/>
  <c r="AZ73" i="11"/>
  <c r="AC7" i="2" s="1"/>
  <c r="AH50" i="11"/>
  <c r="X6" i="2" s="1"/>
  <c r="AX78" i="11"/>
  <c r="H8" i="2" s="1"/>
  <c r="AG78" i="11"/>
  <c r="T8" i="2" s="1"/>
  <c r="AJ73" i="11"/>
  <c r="AA7" i="2" s="1"/>
  <c r="AI73" i="11"/>
  <c r="U7" i="2" s="1"/>
  <c r="AO73" i="11"/>
  <c r="AD7" i="2" s="1"/>
  <c r="AZ50" i="11"/>
  <c r="AC6" i="2" s="1"/>
  <c r="AZ78" i="11"/>
  <c r="AC8" i="2" s="1"/>
  <c r="AM67" i="11"/>
  <c r="K13" i="2" s="1"/>
  <c r="AU67" i="11"/>
  <c r="M13" i="2" s="1"/>
  <c r="AQ67" i="11"/>
  <c r="R13" i="2" s="1"/>
  <c r="O12" i="2"/>
  <c r="O11" i="2"/>
  <c r="AH67" i="11"/>
  <c r="X13" i="2" s="1"/>
  <c r="AI67" i="11"/>
  <c r="U13" i="2" s="1"/>
  <c r="AE67" i="11"/>
  <c r="V13" i="2" s="1"/>
  <c r="AZ67" i="11"/>
  <c r="AC13" i="2" s="1"/>
  <c r="AW67" i="11"/>
  <c r="S13" i="2" s="1"/>
  <c r="AO67" i="11"/>
  <c r="AD13" i="2" s="1"/>
  <c r="AT67" i="11"/>
  <c r="Q13" i="2" s="1"/>
  <c r="AR67" i="11"/>
  <c r="L13" i="2" s="1"/>
  <c r="AV67" i="11"/>
  <c r="I13" i="2" s="1"/>
  <c r="AJ67" i="11"/>
  <c r="AA13" i="2" s="1"/>
  <c r="BA67" i="11"/>
  <c r="N13" i="2" s="1"/>
  <c r="AF67" i="11"/>
  <c r="W13" i="2" s="1"/>
  <c r="AY67" i="11"/>
  <c r="Z13" i="2" s="1"/>
  <c r="AX67" i="11"/>
  <c r="H13" i="2" s="1"/>
  <c r="AN67" i="11"/>
  <c r="AB13" i="2" s="1"/>
  <c r="AK67" i="11"/>
  <c r="J13" i="2" s="1"/>
  <c r="AN50" i="11"/>
  <c r="AB6" i="2" s="1"/>
  <c r="AY50" i="11"/>
  <c r="Z6" i="2" s="1"/>
  <c r="AS50" i="11"/>
  <c r="AE6" i="2" s="1"/>
  <c r="AT78" i="11"/>
  <c r="Q8" i="2" s="1"/>
  <c r="AN78" i="11"/>
  <c r="AB8" i="2" s="1"/>
  <c r="AH78" i="11"/>
  <c r="X8" i="2" s="1"/>
  <c r="AT65" i="11"/>
  <c r="Q14" i="2" s="1"/>
  <c r="AN65" i="11"/>
  <c r="AB14" i="2" s="1"/>
  <c r="AH65" i="11"/>
  <c r="X14" i="2" s="1"/>
  <c r="AU50" i="11"/>
  <c r="M6" i="2" s="1"/>
  <c r="AV50" i="11"/>
  <c r="I6" i="2" s="1"/>
  <c r="AY78" i="11"/>
  <c r="Z8" i="2" s="1"/>
  <c r="AS78" i="11"/>
  <c r="AE8" i="2" s="1"/>
  <c r="AI65" i="11"/>
  <c r="U14" i="2" s="1"/>
  <c r="AS65" i="11"/>
  <c r="AE14" i="2" s="1"/>
  <c r="AM65" i="11"/>
  <c r="K14" i="2" s="1"/>
  <c r="AM50" i="11"/>
  <c r="K6" i="2" s="1"/>
  <c r="AF50" i="11"/>
  <c r="W6" i="2" s="1"/>
  <c r="AQ50" i="11"/>
  <c r="R6" i="2" s="1"/>
  <c r="AR78" i="11"/>
  <c r="L8" i="2" s="1"/>
  <c r="AL78" i="11"/>
  <c r="Y8" i="2" s="1"/>
  <c r="AF78" i="11"/>
  <c r="W8" i="2" s="1"/>
  <c r="AL65" i="11"/>
  <c r="Y14" i="2" s="1"/>
  <c r="AF65" i="11"/>
  <c r="W14" i="2" s="1"/>
  <c r="AR50" i="11"/>
  <c r="L6" i="2" s="1"/>
  <c r="AE50" i="11"/>
  <c r="V6" i="2" s="1"/>
  <c r="AW50" i="11"/>
  <c r="S6" i="2" s="1"/>
  <c r="AW78" i="11"/>
  <c r="S8" i="2" s="1"/>
  <c r="AQ78" i="11"/>
  <c r="R8" i="2" s="1"/>
  <c r="AK78" i="11"/>
  <c r="J8" i="2" s="1"/>
  <c r="AW65" i="11"/>
  <c r="S14" i="2" s="1"/>
  <c r="AY65" i="11"/>
  <c r="Z14" i="2" s="1"/>
  <c r="AK65" i="11"/>
  <c r="J14" i="2" s="1"/>
  <c r="F15" i="2"/>
  <c r="AP50" i="11"/>
  <c r="AF6" i="2" s="1"/>
  <c r="AJ50" i="11"/>
  <c r="AA6" i="2" s="1"/>
  <c r="BA50" i="11"/>
  <c r="N6" i="2" s="1"/>
  <c r="AE78" i="11"/>
  <c r="V8" i="2" s="1"/>
  <c r="AV78" i="11"/>
  <c r="I8" i="2" s="1"/>
  <c r="AP78" i="11"/>
  <c r="AF8" i="2" s="1"/>
  <c r="AE65" i="11"/>
  <c r="V14" i="2" s="1"/>
  <c r="AV65" i="11"/>
  <c r="I14" i="2" s="1"/>
  <c r="AP65" i="11"/>
  <c r="AF14" i="2" s="1"/>
  <c r="AG50" i="11"/>
  <c r="T6" i="2" s="1"/>
  <c r="AX50" i="11"/>
  <c r="H6" i="2" s="1"/>
  <c r="AI50" i="11"/>
  <c r="U6" i="2" s="1"/>
  <c r="AJ78" i="11"/>
  <c r="AA8" i="2" s="1"/>
  <c r="BA78" i="11"/>
  <c r="N8" i="2" s="1"/>
  <c r="AJ65" i="11"/>
  <c r="AA14" i="2" s="1"/>
  <c r="BA65" i="11"/>
  <c r="N14" i="2" s="1"/>
  <c r="AK50" i="11"/>
  <c r="J6" i="2" s="1"/>
  <c r="AT50" i="11"/>
  <c r="Q6" i="2" s="1"/>
  <c r="AZ250" i="11"/>
  <c r="AT250" i="11"/>
  <c r="AM250" i="11"/>
  <c r="AE250" i="11"/>
  <c r="AY250" i="11"/>
  <c r="AS250" i="11"/>
  <c r="AO250" i="11"/>
  <c r="AP250" i="11"/>
  <c r="AF250" i="11"/>
  <c r="AR250" i="11"/>
  <c r="AL250" i="11"/>
  <c r="AH250" i="11"/>
  <c r="AV250" i="11"/>
  <c r="AQ250" i="11"/>
  <c r="AK250" i="11"/>
  <c r="AG250" i="11"/>
  <c r="AN250" i="11"/>
  <c r="AD250" i="11"/>
  <c r="AX250" i="11"/>
  <c r="AJ250" i="11"/>
  <c r="BA250" i="11"/>
  <c r="AW250" i="11"/>
  <c r="AU250" i="11"/>
  <c r="G544" i="3"/>
  <c r="AU68" i="11"/>
  <c r="AP68" i="11"/>
  <c r="AK68" i="11"/>
  <c r="AF68" i="11"/>
  <c r="AX68" i="11"/>
  <c r="AS68" i="11"/>
  <c r="AN68" i="11"/>
  <c r="AI68" i="11"/>
  <c r="BA68" i="11"/>
  <c r="AV68" i="11"/>
  <c r="AQ68" i="11"/>
  <c r="AL68" i="11"/>
  <c r="AG68" i="11"/>
  <c r="AY68" i="11"/>
  <c r="AT68" i="11"/>
  <c r="AO68" i="11"/>
  <c r="AJ68" i="11"/>
  <c r="AZ68" i="11"/>
  <c r="AE68" i="11"/>
  <c r="AM68" i="11"/>
  <c r="AH68" i="11"/>
  <c r="AR68" i="11"/>
  <c r="AW68" i="11"/>
  <c r="AD248" i="11"/>
  <c r="AG248" i="11"/>
  <c r="AY248" i="11"/>
  <c r="AS248" i="11"/>
  <c r="AO248" i="11"/>
  <c r="AJ248" i="11"/>
  <c r="AU248" i="11"/>
  <c r="AW248" i="11"/>
  <c r="AR248" i="11"/>
  <c r="AZ248" i="11"/>
  <c r="AH248" i="11"/>
  <c r="AK248" i="11"/>
  <c r="BA248" i="11"/>
  <c r="AP248" i="11"/>
  <c r="AL248" i="11"/>
  <c r="AF248" i="11"/>
  <c r="AX248" i="11"/>
  <c r="AT248" i="11"/>
  <c r="AN248" i="11"/>
  <c r="AI248" i="11"/>
  <c r="AE248" i="11"/>
  <c r="AV248" i="11"/>
  <c r="AQ248" i="11"/>
  <c r="AM248" i="11"/>
  <c r="AJ86" i="11"/>
  <c r="AE86" i="11"/>
  <c r="AW86" i="11"/>
  <c r="AR86" i="11"/>
  <c r="AM86" i="11"/>
  <c r="AP86" i="11"/>
  <c r="AZ86" i="11"/>
  <c r="AU86" i="11"/>
  <c r="AX86" i="11"/>
  <c r="AK86" i="11"/>
  <c r="AF86" i="11"/>
  <c r="AH86" i="11"/>
  <c r="AS86" i="11"/>
  <c r="AN86" i="11"/>
  <c r="AI86" i="11"/>
  <c r="BA86" i="11"/>
  <c r="AV86" i="11"/>
  <c r="AQ86" i="11"/>
  <c r="AL86" i="11"/>
  <c r="AG86" i="11"/>
  <c r="AY86" i="11"/>
  <c r="AT86" i="11"/>
  <c r="AO86" i="11"/>
  <c r="AW26" i="11"/>
  <c r="AR26" i="11"/>
  <c r="AN26" i="11"/>
  <c r="AG26" i="11"/>
  <c r="AZ26" i="11"/>
  <c r="AT26" i="11"/>
  <c r="AP26" i="11"/>
  <c r="AJ26" i="11"/>
  <c r="AV26" i="11"/>
  <c r="AX26" i="11"/>
  <c r="AS26" i="11"/>
  <c r="AE26" i="11"/>
  <c r="AH26" i="11"/>
  <c r="BA26" i="11"/>
  <c r="AL26" i="11"/>
  <c r="AQ26" i="11"/>
  <c r="AM26" i="11"/>
  <c r="AF26" i="11"/>
  <c r="AY26" i="11"/>
  <c r="AU26" i="11"/>
  <c r="AO26" i="11"/>
  <c r="AI26" i="11"/>
  <c r="AK26" i="11"/>
  <c r="AD134" i="11"/>
  <c r="H15" i="14" s="1"/>
  <c r="AM134" i="11"/>
  <c r="AH134" i="11"/>
  <c r="BA134" i="11"/>
  <c r="AU134" i="11"/>
  <c r="AP134" i="11"/>
  <c r="AJ134" i="11"/>
  <c r="AF134" i="11"/>
  <c r="AX134" i="11"/>
  <c r="AL134" i="11"/>
  <c r="AN134" i="11"/>
  <c r="AI134" i="11"/>
  <c r="AR134" i="11"/>
  <c r="AV134" i="11"/>
  <c r="AQ134" i="11"/>
  <c r="AT134" i="11"/>
  <c r="AG134" i="11"/>
  <c r="AY134" i="11"/>
  <c r="AZ134" i="11"/>
  <c r="AO134" i="11"/>
  <c r="AK134" i="11"/>
  <c r="AE134" i="11"/>
  <c r="AW134" i="11"/>
  <c r="AS134" i="11"/>
  <c r="G547" i="3"/>
  <c r="L266" i="3"/>
  <c r="C247" i="11" s="1"/>
  <c r="AD207" i="11"/>
  <c r="AR207" i="11"/>
  <c r="AM207" i="11"/>
  <c r="AX207" i="11"/>
  <c r="AZ207" i="11"/>
  <c r="AU207" i="11"/>
  <c r="AI207" i="11"/>
  <c r="AK207" i="11"/>
  <c r="AQ207" i="11"/>
  <c r="AY207" i="11"/>
  <c r="AS207" i="11"/>
  <c r="AF207" i="11"/>
  <c r="AN207" i="11"/>
  <c r="BA207" i="11"/>
  <c r="AV207" i="11"/>
  <c r="AO207" i="11"/>
  <c r="AL207" i="11"/>
  <c r="AG207" i="11"/>
  <c r="AP207" i="11"/>
  <c r="AT207" i="11"/>
  <c r="AW207" i="11"/>
  <c r="AJ207" i="11"/>
  <c r="AE207" i="11"/>
  <c r="AH207" i="11"/>
  <c r="AD164" i="11"/>
  <c r="H14" i="14" s="1"/>
  <c r="AV164" i="11"/>
  <c r="AQ164" i="11"/>
  <c r="AT164" i="11"/>
  <c r="AG164" i="11"/>
  <c r="AY164" i="11"/>
  <c r="AZ164" i="11"/>
  <c r="AO164" i="11"/>
  <c r="AK164" i="11"/>
  <c r="AE164" i="11"/>
  <c r="AW164" i="11"/>
  <c r="AS164" i="11"/>
  <c r="AM164" i="11"/>
  <c r="AH164" i="11"/>
  <c r="BA164" i="11"/>
  <c r="AU164" i="11"/>
  <c r="AP164" i="11"/>
  <c r="AJ164" i="11"/>
  <c r="AF164" i="11"/>
  <c r="AX164" i="11"/>
  <c r="AL164" i="11"/>
  <c r="AN164" i="11"/>
  <c r="AI164" i="11"/>
  <c r="AR164" i="11"/>
  <c r="AT35" i="11"/>
  <c r="AP35" i="11"/>
  <c r="AJ35" i="11"/>
  <c r="AE35" i="11"/>
  <c r="AX35" i="11"/>
  <c r="AZ35" i="11"/>
  <c r="AU35" i="11"/>
  <c r="AQ35" i="11"/>
  <c r="AK35" i="11"/>
  <c r="AF35" i="11"/>
  <c r="AW35" i="11"/>
  <c r="AV35" i="11"/>
  <c r="AH35" i="11"/>
  <c r="AR35" i="11"/>
  <c r="AO35" i="11"/>
  <c r="AS35" i="11"/>
  <c r="AY35" i="11"/>
  <c r="BA35" i="11"/>
  <c r="AG35" i="11"/>
  <c r="AL35" i="11"/>
  <c r="AI35" i="11"/>
  <c r="AM35" i="11"/>
  <c r="AN35" i="11"/>
  <c r="AD141" i="11"/>
  <c r="H16" i="14" s="1"/>
  <c r="AF141" i="11"/>
  <c r="AX141" i="11"/>
  <c r="AT141" i="11"/>
  <c r="AN141" i="11"/>
  <c r="AI141" i="11"/>
  <c r="AS141" i="11"/>
  <c r="AG141" i="11"/>
  <c r="AY141" i="11"/>
  <c r="BA141" i="11"/>
  <c r="AP141" i="11"/>
  <c r="AK141" i="11"/>
  <c r="AQ141" i="11"/>
  <c r="AM141" i="11"/>
  <c r="AJ141" i="11"/>
  <c r="AR141" i="11"/>
  <c r="AV141" i="11"/>
  <c r="AZ141" i="11"/>
  <c r="AO141" i="11"/>
  <c r="AL141" i="11"/>
  <c r="AW141" i="11"/>
  <c r="AU141" i="11"/>
  <c r="AH141" i="11"/>
  <c r="AE141" i="11"/>
  <c r="AM252" i="11"/>
  <c r="K15" i="2" s="1"/>
  <c r="AO252" i="11"/>
  <c r="AD15" i="2" s="1"/>
  <c r="AD252" i="11"/>
  <c r="AJ152" i="11"/>
  <c r="AK152" i="11"/>
  <c r="AP152" i="11"/>
  <c r="AQ152" i="11"/>
  <c r="AY152" i="11"/>
  <c r="BA152" i="11"/>
  <c r="AL152" i="11"/>
  <c r="AH152" i="11"/>
  <c r="AR152" i="11"/>
  <c r="AU152" i="11"/>
  <c r="AV152" i="11"/>
  <c r="AZ152" i="11"/>
  <c r="AW152" i="11"/>
  <c r="AG152" i="11"/>
  <c r="AM152" i="11"/>
  <c r="AF152" i="11"/>
  <c r="AT152" i="11"/>
  <c r="AI152" i="11"/>
  <c r="AO152" i="11"/>
  <c r="AD152" i="11"/>
  <c r="H13" i="14" s="1"/>
  <c r="AE152" i="11"/>
  <c r="AS152" i="11"/>
  <c r="AX152" i="11"/>
  <c r="AN152" i="11"/>
  <c r="AD245" i="11"/>
  <c r="AQ245" i="11"/>
  <c r="AL245" i="11"/>
  <c r="AG245" i="11"/>
  <c r="AY245" i="11"/>
  <c r="AT245" i="11"/>
  <c r="AO245" i="11"/>
  <c r="AJ245" i="11"/>
  <c r="AE245" i="11"/>
  <c r="AW245" i="11"/>
  <c r="AR245" i="11"/>
  <c r="AM245" i="11"/>
  <c r="AH245" i="11"/>
  <c r="AZ245" i="11"/>
  <c r="AU245" i="11"/>
  <c r="AP245" i="11"/>
  <c r="AK245" i="11"/>
  <c r="AF245" i="11"/>
  <c r="AX245" i="11"/>
  <c r="AS245" i="11"/>
  <c r="AN245" i="11"/>
  <c r="AI245" i="11"/>
  <c r="BA245" i="11"/>
  <c r="AV245" i="11"/>
  <c r="AD249" i="11"/>
  <c r="AH249" i="11"/>
  <c r="AZ249" i="11"/>
  <c r="AM249" i="11"/>
  <c r="AP249" i="11"/>
  <c r="AK249" i="11"/>
  <c r="AO249" i="11"/>
  <c r="AX249" i="11"/>
  <c r="AS249" i="11"/>
  <c r="AT249" i="11"/>
  <c r="AI249" i="11"/>
  <c r="BA249" i="11"/>
  <c r="AU249" i="11"/>
  <c r="AQ249" i="11"/>
  <c r="AF249" i="11"/>
  <c r="AW249" i="11"/>
  <c r="AJ249" i="11"/>
  <c r="AV249" i="11"/>
  <c r="AG249" i="11"/>
  <c r="AR249" i="11"/>
  <c r="AL249" i="11"/>
  <c r="AY249" i="11"/>
  <c r="AN249" i="11"/>
  <c r="AE249" i="11"/>
  <c r="AY85" i="11"/>
  <c r="AT85" i="11"/>
  <c r="AG85" i="11"/>
  <c r="AJ85" i="11"/>
  <c r="AE85" i="11"/>
  <c r="AO85" i="11"/>
  <c r="AR85" i="11"/>
  <c r="AM85" i="11"/>
  <c r="AH85" i="11"/>
  <c r="AZ85" i="11"/>
  <c r="AU85" i="11"/>
  <c r="AP85" i="11"/>
  <c r="AK85" i="11"/>
  <c r="AF85" i="11"/>
  <c r="AI85" i="11"/>
  <c r="BA85" i="11"/>
  <c r="AV85" i="11"/>
  <c r="AQ85" i="11"/>
  <c r="AL85" i="11"/>
  <c r="AW85" i="11"/>
  <c r="AS85" i="11"/>
  <c r="AN85" i="11"/>
  <c r="AX85" i="11"/>
  <c r="AZ246" i="11"/>
  <c r="AK246" i="11"/>
  <c r="AL246" i="11"/>
  <c r="AV246" i="11"/>
  <c r="AJ246" i="11"/>
  <c r="AG246" i="11"/>
  <c r="AF246" i="11"/>
  <c r="AR246" i="11"/>
  <c r="AO246" i="11"/>
  <c r="AY246" i="11"/>
  <c r="BA246" i="11"/>
  <c r="AW246" i="11"/>
  <c r="AT246" i="11"/>
  <c r="AH246" i="11"/>
  <c r="AE246" i="11"/>
  <c r="AX246" i="11"/>
  <c r="AM246" i="11"/>
  <c r="AQ246" i="11"/>
  <c r="AU246" i="11"/>
  <c r="AI246" i="11"/>
  <c r="AN246" i="11"/>
  <c r="AS246" i="11"/>
  <c r="AD246" i="11"/>
  <c r="AP246" i="11"/>
  <c r="AM4" i="11"/>
  <c r="AY4" i="11"/>
  <c r="AG4" i="11"/>
  <c r="AU4" i="11"/>
  <c r="AH4" i="11"/>
  <c r="AZ4" i="11"/>
  <c r="AK4" i="11"/>
  <c r="AD4" i="11"/>
  <c r="AJ4" i="11"/>
  <c r="AS4" i="11"/>
  <c r="AF4" i="11"/>
  <c r="AO4" i="11"/>
  <c r="BA4" i="11"/>
  <c r="AN4" i="11"/>
  <c r="AP4" i="11"/>
  <c r="AL4" i="11"/>
  <c r="AV4" i="11"/>
  <c r="AR4" i="11"/>
  <c r="AT4" i="11"/>
  <c r="AE4" i="11"/>
  <c r="AI4" i="11"/>
  <c r="AQ4" i="11"/>
  <c r="AW4" i="11"/>
  <c r="AX4" i="11"/>
  <c r="O10" i="2" l="1"/>
  <c r="O7" i="2"/>
  <c r="AR252" i="11"/>
  <c r="L15" i="2" s="1"/>
  <c r="AL252" i="11"/>
  <c r="Y15" i="2" s="1"/>
  <c r="AE252" i="11"/>
  <c r="V15" i="2" s="1"/>
  <c r="AS252" i="11"/>
  <c r="AE15" i="2" s="1"/>
  <c r="AH252" i="11"/>
  <c r="X15" i="2" s="1"/>
  <c r="AT252" i="11"/>
  <c r="Q15" i="2" s="1"/>
  <c r="AQ252" i="11"/>
  <c r="R15" i="2" s="1"/>
  <c r="AX252" i="11"/>
  <c r="H15" i="2" s="1"/>
  <c r="AY252" i="11"/>
  <c r="Z15" i="2" s="1"/>
  <c r="AK252" i="11"/>
  <c r="J15" i="2" s="1"/>
  <c r="AW252" i="11"/>
  <c r="S15" i="2" s="1"/>
  <c r="AJ252" i="11"/>
  <c r="AA15" i="2" s="1"/>
  <c r="AN252" i="11"/>
  <c r="AB15" i="2" s="1"/>
  <c r="AU252" i="11"/>
  <c r="M15" i="2" s="1"/>
  <c r="BA252" i="11"/>
  <c r="N15" i="2" s="1"/>
  <c r="AV252" i="11"/>
  <c r="I15" i="2" s="1"/>
  <c r="AZ252" i="11"/>
  <c r="AC15" i="2" s="1"/>
  <c r="AF252" i="11"/>
  <c r="W15" i="2" s="1"/>
  <c r="AG252" i="11"/>
  <c r="T15" i="2" s="1"/>
  <c r="AI252" i="11"/>
  <c r="U15" i="2" s="1"/>
  <c r="AP252" i="11"/>
  <c r="AF15" i="2" s="1"/>
  <c r="O8" i="2"/>
  <c r="O6" i="2"/>
  <c r="O14" i="2"/>
  <c r="O13" i="2"/>
  <c r="P15" i="2"/>
  <c r="H63" i="13"/>
  <c r="AD247" i="11"/>
  <c r="AK247" i="11"/>
  <c r="AF247" i="11"/>
  <c r="AX247" i="11"/>
  <c r="AS247" i="11"/>
  <c r="AN247" i="11"/>
  <c r="AI247" i="11"/>
  <c r="BA247" i="11"/>
  <c r="AV247" i="11"/>
  <c r="AQ247" i="11"/>
  <c r="AL247" i="11"/>
  <c r="AG247" i="11"/>
  <c r="AE247" i="11"/>
  <c r="AW247" i="11"/>
  <c r="AM247" i="11"/>
  <c r="AH247" i="11"/>
  <c r="AZ247" i="11"/>
  <c r="AY247" i="11"/>
  <c r="AJ247" i="11"/>
  <c r="AR247" i="11"/>
  <c r="AT247" i="11"/>
  <c r="AU247" i="11"/>
  <c r="AO247" i="11"/>
  <c r="AP247" i="11"/>
  <c r="AM253" i="11"/>
  <c r="AR253" i="11"/>
  <c r="AT253" i="11"/>
  <c r="AN253" i="11"/>
  <c r="BA253" i="11"/>
  <c r="AG253" i="11"/>
  <c r="AV253" i="11"/>
  <c r="AL253" i="11"/>
  <c r="AI253" i="11"/>
  <c r="AZ253" i="11"/>
  <c r="AE253" i="11"/>
  <c r="AQ253" i="11"/>
  <c r="AH253" i="11"/>
  <c r="AF253" i="11"/>
  <c r="AW253" i="11"/>
  <c r="AK253" i="11"/>
  <c r="AP253" i="11"/>
  <c r="AY253" i="11"/>
  <c r="AU253" i="11"/>
  <c r="AX253" i="11"/>
  <c r="AO253" i="11"/>
  <c r="AD253" i="11"/>
  <c r="AJ253" i="11"/>
  <c r="AS253" i="11"/>
  <c r="AP251" i="11"/>
  <c r="AZ251" i="11"/>
  <c r="AL251" i="11"/>
  <c r="AX251" i="11"/>
  <c r="AH251" i="11"/>
  <c r="AT251" i="11"/>
  <c r="AF251" i="11"/>
  <c r="AW251" i="11"/>
  <c r="AM251" i="11"/>
  <c r="AI251" i="11"/>
  <c r="AK251" i="11"/>
  <c r="AU251" i="11"/>
  <c r="AV251" i="11"/>
  <c r="AQ251" i="11"/>
  <c r="AS251" i="11"/>
  <c r="AG251" i="11"/>
  <c r="AY251" i="11"/>
  <c r="AN251" i="11"/>
  <c r="AJ251" i="11"/>
  <c r="AD251" i="11"/>
  <c r="BA251" i="11"/>
  <c r="AO251" i="11"/>
  <c r="AE251" i="11"/>
  <c r="AR251" i="11"/>
  <c r="O15" i="2" l="1"/>
  <c r="AK254" i="11"/>
  <c r="AL254" i="11"/>
  <c r="AP254" i="11"/>
  <c r="AS254" i="11"/>
  <c r="AT254" i="11"/>
  <c r="AO254" i="11"/>
  <c r="BA254" i="11"/>
  <c r="AU254" i="11"/>
  <c r="AW254" i="11"/>
  <c r="AE254" i="11"/>
  <c r="AH254" i="11"/>
  <c r="AG254" i="11"/>
  <c r="AY254" i="11"/>
  <c r="AV254" i="11"/>
  <c r="AM254" i="11"/>
  <c r="AJ254" i="11"/>
  <c r="AI254" i="11"/>
  <c r="AD254" i="11"/>
  <c r="AR254" i="11"/>
  <c r="AQ254" i="11"/>
  <c r="AN254" i="11"/>
  <c r="AZ254" i="11"/>
  <c r="AX254" i="11"/>
  <c r="AF25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 Sellors</author>
  </authors>
  <commentList>
    <comment ref="D122" authorId="0" shapeId="0" xr:uid="{8E774266-FED9-44C6-BD2B-337DBAFAB19A}">
      <text>
        <r>
          <rPr>
            <b/>
            <sz val="9"/>
            <color indexed="81"/>
            <rFont val="Tahoma"/>
            <family val="2"/>
          </rPr>
          <t>Karen Sellors:</t>
        </r>
        <r>
          <rPr>
            <sz val="9"/>
            <color indexed="81"/>
            <rFont val="Tahoma"/>
            <family val="2"/>
          </rPr>
          <t xml:space="preserve">
Shows as N/A so delete this so that the DCC averages work.</t>
        </r>
      </text>
    </comment>
  </commentList>
</comments>
</file>

<file path=xl/sharedStrings.xml><?xml version="1.0" encoding="utf-8"?>
<sst xmlns="http://schemas.openxmlformats.org/spreadsheetml/2006/main" count="5803" uniqueCount="1576">
  <si>
    <t>Cost Center</t>
  </si>
  <si>
    <t>CO object name</t>
  </si>
  <si>
    <t>Admin</t>
  </si>
  <si>
    <t>Electricity</t>
  </si>
  <si>
    <t>Gas</t>
  </si>
  <si>
    <t>Lng Resource Not ICT</t>
  </si>
  <si>
    <t>Maintenance</t>
  </si>
  <si>
    <t>Oil</t>
  </si>
  <si>
    <t>SEN TA</t>
  </si>
  <si>
    <t>Solid Fuels</t>
  </si>
  <si>
    <t>TA</t>
  </si>
  <si>
    <t>Teachers</t>
  </si>
  <si>
    <t>Training</t>
  </si>
  <si>
    <t>Water Charges</t>
  </si>
  <si>
    <t>Ancillary staff</t>
  </si>
  <si>
    <t>Supply Teachers inc Agency</t>
  </si>
  <si>
    <t>CIP2000</t>
  </si>
  <si>
    <t>Leys Junior</t>
  </si>
  <si>
    <t>CIP2002</t>
  </si>
  <si>
    <t>Croft Community Inf</t>
  </si>
  <si>
    <t>CIP2003</t>
  </si>
  <si>
    <t>Woodbridge Junior</t>
  </si>
  <si>
    <t>CIP2006</t>
  </si>
  <si>
    <t>Riddings Inf &amp; Nrsry</t>
  </si>
  <si>
    <t>CIP2010</t>
  </si>
  <si>
    <t>Swanwick Primary</t>
  </si>
  <si>
    <t>CIP2011</t>
  </si>
  <si>
    <t>Brampton Primary</t>
  </si>
  <si>
    <t>CIP2012</t>
  </si>
  <si>
    <t>Gorseybrigg Primary</t>
  </si>
  <si>
    <t>CIP2013</t>
  </si>
  <si>
    <t>Chapel-El-Frith Pri</t>
  </si>
  <si>
    <t>CIP2017</t>
  </si>
  <si>
    <t>Ashover Primary</t>
  </si>
  <si>
    <t>CIP2018</t>
  </si>
  <si>
    <t>Aston-On-Trent Pri</t>
  </si>
  <si>
    <t>CIP2019</t>
  </si>
  <si>
    <t>Bramley Vale Pri</t>
  </si>
  <si>
    <t>CIP2021</t>
  </si>
  <si>
    <t>Bamford Primary</t>
  </si>
  <si>
    <t>CIP2022</t>
  </si>
  <si>
    <t>Barlborough Primary</t>
  </si>
  <si>
    <t>CIP2041</t>
  </si>
  <si>
    <t>Blackwell Primary</t>
  </si>
  <si>
    <t>CIP2043</t>
  </si>
  <si>
    <t>Newton Primary</t>
  </si>
  <si>
    <t>CIP2044</t>
  </si>
  <si>
    <t>Westhouses Primary</t>
  </si>
  <si>
    <t>CIP2045</t>
  </si>
  <si>
    <t>New Bolsover Primary</t>
  </si>
  <si>
    <t>CIP2046</t>
  </si>
  <si>
    <t>Brockley Primary</t>
  </si>
  <si>
    <t>CIP2048</t>
  </si>
  <si>
    <t>Bolsover Inf &amp; Nrsry</t>
  </si>
  <si>
    <t>CIP2049</t>
  </si>
  <si>
    <t>CIP2050</t>
  </si>
  <si>
    <t>Cutthorpe Primary</t>
  </si>
  <si>
    <t>CIP2051</t>
  </si>
  <si>
    <t>Wigley Primary</t>
  </si>
  <si>
    <t>CIP2052</t>
  </si>
  <si>
    <t>Brassington Primary</t>
  </si>
  <si>
    <t>CIP2053</t>
  </si>
  <si>
    <t>Firfield Primary</t>
  </si>
  <si>
    <t>CIP2057</t>
  </si>
  <si>
    <t>Henry Bradley Inf</t>
  </si>
  <si>
    <t>CIP2058</t>
  </si>
  <si>
    <t>Burbage Primary</t>
  </si>
  <si>
    <t>CIP2060</t>
  </si>
  <si>
    <t>Buxton Junior Sch</t>
  </si>
  <si>
    <t>CIP2061</t>
  </si>
  <si>
    <t>Buxton Infant</t>
  </si>
  <si>
    <t>CIP2062</t>
  </si>
  <si>
    <t>Harpur Hill Primary</t>
  </si>
  <si>
    <t>CIP2068</t>
  </si>
  <si>
    <t>Combs Infant</t>
  </si>
  <si>
    <t>CIP2072</t>
  </si>
  <si>
    <t>Buxworth Primary</t>
  </si>
  <si>
    <t>CIP2076</t>
  </si>
  <si>
    <t>Holmgate Pri &amp; Nrsry</t>
  </si>
  <si>
    <t>CIP2079</t>
  </si>
  <si>
    <t>Clowne Junior</t>
  </si>
  <si>
    <t>CIP2080</t>
  </si>
  <si>
    <t>Clowne Inf &amp; Nursery</t>
  </si>
  <si>
    <t>CIP2082</t>
  </si>
  <si>
    <t>Crich Junior</t>
  </si>
  <si>
    <t>CIP2083</t>
  </si>
  <si>
    <t>Curbar Primary</t>
  </si>
  <si>
    <t>CIP2084</t>
  </si>
  <si>
    <t>Lea Primary</t>
  </si>
  <si>
    <t>CIP2085</t>
  </si>
  <si>
    <t>Doveridge Primary</t>
  </si>
  <si>
    <t>CIP2086</t>
  </si>
  <si>
    <t>Draycott Cmnty Pri</t>
  </si>
  <si>
    <t>CIP2089</t>
  </si>
  <si>
    <t>Dronfield Junior</t>
  </si>
  <si>
    <t>CIP2091</t>
  </si>
  <si>
    <t>Dronfield Infant</t>
  </si>
  <si>
    <t>CIP2092</t>
  </si>
  <si>
    <t>William Levick Pri</t>
  </si>
  <si>
    <t>CIP2095</t>
  </si>
  <si>
    <t>Birk Hill Infant</t>
  </si>
  <si>
    <t>CIP2097</t>
  </si>
  <si>
    <t>Marsh Lane Primary</t>
  </si>
  <si>
    <t>CIP2101</t>
  </si>
  <si>
    <t>Renishaw Primary</t>
  </si>
  <si>
    <t>CIP2102</t>
  </si>
  <si>
    <t>Ridgeway Primary</t>
  </si>
  <si>
    <t>CIP2103</t>
  </si>
  <si>
    <t>Egginton Primary</t>
  </si>
  <si>
    <t>CIP2104</t>
  </si>
  <si>
    <t>Creswell Junior</t>
  </si>
  <si>
    <t>CIP2105</t>
  </si>
  <si>
    <t>Etwall Primary</t>
  </si>
  <si>
    <t>CIP2106</t>
  </si>
  <si>
    <t>Grindleford Primary</t>
  </si>
  <si>
    <t>CIP2107</t>
  </si>
  <si>
    <t>Findern Cmnty Pri</t>
  </si>
  <si>
    <t>CIP2109</t>
  </si>
  <si>
    <t>Padfield Cmnty Pr</t>
  </si>
  <si>
    <t>CIP2113</t>
  </si>
  <si>
    <t>Grassmoor Primary</t>
  </si>
  <si>
    <t>CIP2115</t>
  </si>
  <si>
    <t>Hayfield Primary</t>
  </si>
  <si>
    <t>CIP2124</t>
  </si>
  <si>
    <t>Marlpool Junior</t>
  </si>
  <si>
    <t>CIP2125</t>
  </si>
  <si>
    <t>Marlpool Infant</t>
  </si>
  <si>
    <t>CIP2126</t>
  </si>
  <si>
    <t>Coppice Primary</t>
  </si>
  <si>
    <t>CIP2131</t>
  </si>
  <si>
    <t>Penny Acres Pri</t>
  </si>
  <si>
    <t>CIP2132</t>
  </si>
  <si>
    <t>Hope Primary</t>
  </si>
  <si>
    <t>CIP2138</t>
  </si>
  <si>
    <t>Cotmanhay Junior</t>
  </si>
  <si>
    <t>CIP2139</t>
  </si>
  <si>
    <t>Cotmanhay Infant</t>
  </si>
  <si>
    <t>CIP2141</t>
  </si>
  <si>
    <t>Granby Junior Sch</t>
  </si>
  <si>
    <t>CIP2142</t>
  </si>
  <si>
    <t>Hallam Fields Jun</t>
  </si>
  <si>
    <t>CIP2146</t>
  </si>
  <si>
    <t>Charlotte Nurs &amp; Inf</t>
  </si>
  <si>
    <t>CIP2149</t>
  </si>
  <si>
    <t>Kilburn Inf &amp; Nrsry</t>
  </si>
  <si>
    <t>CIP2150</t>
  </si>
  <si>
    <t>Killamarsh Junior</t>
  </si>
  <si>
    <t>CIP2151</t>
  </si>
  <si>
    <t>Killamarsh Inf &amp; N</t>
  </si>
  <si>
    <t>CIP2153</t>
  </si>
  <si>
    <t>Little Eaton Primary</t>
  </si>
  <si>
    <t>CIP2157</t>
  </si>
  <si>
    <t>Harrington Junior</t>
  </si>
  <si>
    <t>CIP2159</t>
  </si>
  <si>
    <t>Parklands Inf &amp; Nsry</t>
  </si>
  <si>
    <t>CIP2160</t>
  </si>
  <si>
    <t>Grange Primary Sch</t>
  </si>
  <si>
    <t>CIP2161</t>
  </si>
  <si>
    <t>Longmoor Primary</t>
  </si>
  <si>
    <t>CIP2169</t>
  </si>
  <si>
    <t>CIP2172</t>
  </si>
  <si>
    <t>Darley Dale Primary</t>
  </si>
  <si>
    <t>CIP2173</t>
  </si>
  <si>
    <t>Tansley Primary</t>
  </si>
  <si>
    <t>CIP2174</t>
  </si>
  <si>
    <t>Melbourne Junior</t>
  </si>
  <si>
    <t>CIP2175</t>
  </si>
  <si>
    <t>Melbourne Infant</t>
  </si>
  <si>
    <t>CIP2177</t>
  </si>
  <si>
    <t>Morley Primary Sch</t>
  </si>
  <si>
    <t>CIP2179</t>
  </si>
  <si>
    <t>New Mills County Pri</t>
  </si>
  <si>
    <t>CIP2181</t>
  </si>
  <si>
    <t>Newtown Primary</t>
  </si>
  <si>
    <t>CIP2182</t>
  </si>
  <si>
    <t>Thornsett Primary</t>
  </si>
  <si>
    <t>CIP2186</t>
  </si>
  <si>
    <t>Overseal Primary</t>
  </si>
  <si>
    <t>CIP2187</t>
  </si>
  <si>
    <t>Parwich Primary</t>
  </si>
  <si>
    <t>CIP2190</t>
  </si>
  <si>
    <t>Pilsley Primary</t>
  </si>
  <si>
    <t>CIP2191</t>
  </si>
  <si>
    <t>Park House Pri</t>
  </si>
  <si>
    <t>CIP2196</t>
  </si>
  <si>
    <t>Anthony Bek Cmnty P</t>
  </si>
  <si>
    <t>CIP2201</t>
  </si>
  <si>
    <t>Ripley Junior</t>
  </si>
  <si>
    <t>CIP2202</t>
  </si>
  <si>
    <t>Ripley Infant</t>
  </si>
  <si>
    <t>CIP2210</t>
  </si>
  <si>
    <t>Ladycross Infant Sch</t>
  </si>
  <si>
    <t>CIP2211</t>
  </si>
  <si>
    <t>CIP2213</t>
  </si>
  <si>
    <t>Palterton Primary</t>
  </si>
  <si>
    <t>CIP2219</t>
  </si>
  <si>
    <t>Brookfield Primary</t>
  </si>
  <si>
    <t>CIP2223</t>
  </si>
  <si>
    <t>Shirland Primary</t>
  </si>
  <si>
    <t>CIP2224</t>
  </si>
  <si>
    <t>CIP2227</t>
  </si>
  <si>
    <t>Brigg Infant</t>
  </si>
  <si>
    <t>CIP2228</t>
  </si>
  <si>
    <t>Glebe Junior</t>
  </si>
  <si>
    <t>CIP2229</t>
  </si>
  <si>
    <t>South Wingfield Pri</t>
  </si>
  <si>
    <t>CIP2239</t>
  </si>
  <si>
    <t>Staveley Junior</t>
  </si>
  <si>
    <t>CIP2242</t>
  </si>
  <si>
    <t>Speedwell Infants</t>
  </si>
  <si>
    <t>CIP2243</t>
  </si>
  <si>
    <t>Duckmanton Primary</t>
  </si>
  <si>
    <t>CIP2244</t>
  </si>
  <si>
    <t>Sudbury Primary</t>
  </si>
  <si>
    <t>CIP2245</t>
  </si>
  <si>
    <t>Arkwright Primary</t>
  </si>
  <si>
    <t>CIP2253</t>
  </si>
  <si>
    <t>Newhall Cmnty Junior</t>
  </si>
  <si>
    <t>CIP2254</t>
  </si>
  <si>
    <t>Newhall Infant</t>
  </si>
  <si>
    <t>CIP2255</t>
  </si>
  <si>
    <t>Stanton Primary</t>
  </si>
  <si>
    <t>CIP2257</t>
  </si>
  <si>
    <t>Town End Junior</t>
  </si>
  <si>
    <t>CIP2258</t>
  </si>
  <si>
    <t>Tibshelf Infant Sch</t>
  </si>
  <si>
    <t>CIP2260</t>
  </si>
  <si>
    <t>Unstone Junior</t>
  </si>
  <si>
    <t>CIP2262</t>
  </si>
  <si>
    <t>St Mary'S Infant</t>
  </si>
  <si>
    <t>CIP2266</t>
  </si>
  <si>
    <t>Wessington Primary</t>
  </si>
  <si>
    <t>CIP2268</t>
  </si>
  <si>
    <t>Whaley Bridge Pri</t>
  </si>
  <si>
    <t>CIP2269</t>
  </si>
  <si>
    <t>Furness Vale Primary</t>
  </si>
  <si>
    <t>CIP2270</t>
  </si>
  <si>
    <t>Whitwell Prim School</t>
  </si>
  <si>
    <t>CIP2274</t>
  </si>
  <si>
    <t>Deer Park Primary</t>
  </si>
  <si>
    <t>CIP2275</t>
  </si>
  <si>
    <t>Wirksworth Junior</t>
  </si>
  <si>
    <t>CIP2276</t>
  </si>
  <si>
    <t>CIP2277</t>
  </si>
  <si>
    <t>Middleton Cmnty Pri</t>
  </si>
  <si>
    <t>CIP2278</t>
  </si>
  <si>
    <t>CIP2279</t>
  </si>
  <si>
    <t>Peak Dale Primary</t>
  </si>
  <si>
    <t>CIP2283</t>
  </si>
  <si>
    <t>Cavendish Junior Cf</t>
  </si>
  <si>
    <t>CIP2285</t>
  </si>
  <si>
    <t>Spire Inf &amp; Nursery</t>
  </si>
  <si>
    <t>CIP2286</t>
  </si>
  <si>
    <t>Spire Junior School</t>
  </si>
  <si>
    <t>CIP2288</t>
  </si>
  <si>
    <t>Hasland Junior</t>
  </si>
  <si>
    <t>CIP2289</t>
  </si>
  <si>
    <t>Hasland Infant</t>
  </si>
  <si>
    <t>CIP2290</t>
  </si>
  <si>
    <t>Hady Primary</t>
  </si>
  <si>
    <t>CIP2293</t>
  </si>
  <si>
    <t>Highfield Hall Pri</t>
  </si>
  <si>
    <t>CIP2296</t>
  </si>
  <si>
    <t>Abercrombie Cmnty P</t>
  </si>
  <si>
    <t>CIP2306</t>
  </si>
  <si>
    <t>Park Inf &amp; Nrsry Sch</t>
  </si>
  <si>
    <t>CIP2307</t>
  </si>
  <si>
    <t>Brockwell N&amp;I</t>
  </si>
  <si>
    <t>CIP2310</t>
  </si>
  <si>
    <t>Dallimore Primary</t>
  </si>
  <si>
    <t>CIP2314</t>
  </si>
  <si>
    <t>Mickley Infant</t>
  </si>
  <si>
    <t>CIP2315</t>
  </si>
  <si>
    <t>Eureka Primary</t>
  </si>
  <si>
    <t>CIP2317</t>
  </si>
  <si>
    <t>Parkside Comnty Jun</t>
  </si>
  <si>
    <t>CIP2321</t>
  </si>
  <si>
    <t>Heath Fields Primary</t>
  </si>
  <si>
    <t>CIP2326</t>
  </si>
  <si>
    <t>Holmesdale Infant</t>
  </si>
  <si>
    <t>CIP2329</t>
  </si>
  <si>
    <t>Park Junior School</t>
  </si>
  <si>
    <t>CIP2332</t>
  </si>
  <si>
    <t>Northfield Junior</t>
  </si>
  <si>
    <t>CIP2333</t>
  </si>
  <si>
    <t>Hilltop Inf &amp; Nrsry</t>
  </si>
  <si>
    <t>CIP2336</t>
  </si>
  <si>
    <t>Copthorne Cmnty Inf</t>
  </si>
  <si>
    <t>CIP2338</t>
  </si>
  <si>
    <t>Ashbrook Inf &amp; Nurs</t>
  </si>
  <si>
    <t>CIP2344</t>
  </si>
  <si>
    <t>Meadows Primary</t>
  </si>
  <si>
    <t>CIP2349</t>
  </si>
  <si>
    <t>Brockwell Junior</t>
  </si>
  <si>
    <t>CIP2351</t>
  </si>
  <si>
    <t>Hadfield Infant</t>
  </si>
  <si>
    <t>CIP2358</t>
  </si>
  <si>
    <t>Lenthall Inf &amp; Nrsry</t>
  </si>
  <si>
    <t>CIP2359</t>
  </si>
  <si>
    <t>Hunloke Park Pri</t>
  </si>
  <si>
    <t>CIP2361</t>
  </si>
  <si>
    <t>Stonelow Junior</t>
  </si>
  <si>
    <t>CIP2362</t>
  </si>
  <si>
    <t>Fairfield Infants</t>
  </si>
  <si>
    <t>CIP2368</t>
  </si>
  <si>
    <t>Willington Primary</t>
  </si>
  <si>
    <t>CIP2372</t>
  </si>
  <si>
    <t>Norbriggs Primary</t>
  </si>
  <si>
    <t>CIP2373</t>
  </si>
  <si>
    <t>Simmondley Primary</t>
  </si>
  <si>
    <t>CIP2375</t>
  </si>
  <si>
    <t>Larklands Inf &amp; Nurs</t>
  </si>
  <si>
    <t>CIP2377</t>
  </si>
  <si>
    <t>Lons Infant</t>
  </si>
  <si>
    <t>CIP2511</t>
  </si>
  <si>
    <t>Heage Primary</t>
  </si>
  <si>
    <t>CIP2618</t>
  </si>
  <si>
    <t>Stenson Fields Cm P</t>
  </si>
  <si>
    <t>CIP2621</t>
  </si>
  <si>
    <t>CIP2622</t>
  </si>
  <si>
    <t>Long Row Pri</t>
  </si>
  <si>
    <t>CIP2623</t>
  </si>
  <si>
    <t>Ambergate Primary</t>
  </si>
  <si>
    <t>CIP2624</t>
  </si>
  <si>
    <t>Pottery Primary</t>
  </si>
  <si>
    <t>CIP2625</t>
  </si>
  <si>
    <t>Milford Comnty Pri</t>
  </si>
  <si>
    <t>CIP2626</t>
  </si>
  <si>
    <t>Herbert Strutt Pri</t>
  </si>
  <si>
    <t>CIP3002</t>
  </si>
  <si>
    <t>St Oswalds Ce Inf</t>
  </si>
  <si>
    <t>CIP3007</t>
  </si>
  <si>
    <t>Barlow Cec Pri</t>
  </si>
  <si>
    <t>CIP3009</t>
  </si>
  <si>
    <t>St Annes Cec Primary</t>
  </si>
  <si>
    <t>CIP3015</t>
  </si>
  <si>
    <t>Bradley Ce Cont Pri</t>
  </si>
  <si>
    <t>CIP3016</t>
  </si>
  <si>
    <t>Bradwell Cec Inf</t>
  </si>
  <si>
    <t>CIP3017</t>
  </si>
  <si>
    <t>Brailsford Cec Pri</t>
  </si>
  <si>
    <t>CIP3018</t>
  </si>
  <si>
    <t>Breadsall Ce Primary</t>
  </si>
  <si>
    <t>CIP3019</t>
  </si>
  <si>
    <t>Fairfield End Ce Jun</t>
  </si>
  <si>
    <t>CIP3022</t>
  </si>
  <si>
    <t>Castleton Cecp</t>
  </si>
  <si>
    <t>CIP3024</t>
  </si>
  <si>
    <t>Dove Holes Cec Pri</t>
  </si>
  <si>
    <t>CIP3026</t>
  </si>
  <si>
    <t>Clifton Ce Cont Pri</t>
  </si>
  <si>
    <t>CIP3027</t>
  </si>
  <si>
    <t>Coton-In-Elms Cecp</t>
  </si>
  <si>
    <t>CIP3030</t>
  </si>
  <si>
    <t>Edale Cevc Primary</t>
  </si>
  <si>
    <t>CIP3032</t>
  </si>
  <si>
    <t>Creswell Ce Inf&amp;N</t>
  </si>
  <si>
    <t>CIP3033</t>
  </si>
  <si>
    <t>Elton Cec Primary</t>
  </si>
  <si>
    <t>CIP3034</t>
  </si>
  <si>
    <t>Eyam Cec Primary</t>
  </si>
  <si>
    <t>CIP3035</t>
  </si>
  <si>
    <t>St Lukes Primary Sch</t>
  </si>
  <si>
    <t>CIP3036</t>
  </si>
  <si>
    <t>St James' Cec Pri</t>
  </si>
  <si>
    <t>CIP3037</t>
  </si>
  <si>
    <t>Great Hucklow Ce Pri</t>
  </si>
  <si>
    <t>CIP3038</t>
  </si>
  <si>
    <t>Rowsley Ce  Primary</t>
  </si>
  <si>
    <t>CIP3039</t>
  </si>
  <si>
    <t>Earl Sterndale Cep</t>
  </si>
  <si>
    <t>CIP3040</t>
  </si>
  <si>
    <t>Biggin Ce Con Pri</t>
  </si>
  <si>
    <t>CIP3041</t>
  </si>
  <si>
    <t>Hartington Cec Pri</t>
  </si>
  <si>
    <t>CIP3042</t>
  </si>
  <si>
    <t>Hartshorne Cec Pri</t>
  </si>
  <si>
    <t>CIP3046</t>
  </si>
  <si>
    <t>Corfield Ce Cont Inf</t>
  </si>
  <si>
    <t>CIP3048</t>
  </si>
  <si>
    <t>Langley Mill Cec I&amp;N</t>
  </si>
  <si>
    <t>CIP3050</t>
  </si>
  <si>
    <t>Mundy Ce Cont Junior</t>
  </si>
  <si>
    <t>CIP3055</t>
  </si>
  <si>
    <t>Horsley Ce Primary</t>
  </si>
  <si>
    <t>CIP3056</t>
  </si>
  <si>
    <t>Hulland Cevc Pri</t>
  </si>
  <si>
    <t>CIP3060</t>
  </si>
  <si>
    <t>Kirk Ireton Cec Pri</t>
  </si>
  <si>
    <t>CIP3061</t>
  </si>
  <si>
    <t>Kirk Langley Cevcp</t>
  </si>
  <si>
    <t>CIP3062</t>
  </si>
  <si>
    <t>Kniveton Cec Pri</t>
  </si>
  <si>
    <t>CIP3065</t>
  </si>
  <si>
    <t>Mapperley Cec Pri</t>
  </si>
  <si>
    <t>CIP3069</t>
  </si>
  <si>
    <t>Cromford Cec Pri</t>
  </si>
  <si>
    <t>CIP3070</t>
  </si>
  <si>
    <t>Holy Trinity Cec Pri</t>
  </si>
  <si>
    <t>CIP3071</t>
  </si>
  <si>
    <t>South Darley Cec Pri</t>
  </si>
  <si>
    <t>CIP3073</t>
  </si>
  <si>
    <t>Monyash Cec Primary</t>
  </si>
  <si>
    <t>CIP3074</t>
  </si>
  <si>
    <t>St Peter'S Cec Pri</t>
  </si>
  <si>
    <t>CIP3075</t>
  </si>
  <si>
    <t>Norbury Ce School</t>
  </si>
  <si>
    <t>CIP3076</t>
  </si>
  <si>
    <t>CIP3077</t>
  </si>
  <si>
    <t>Osmaston Cecp</t>
  </si>
  <si>
    <t>CIP3079</t>
  </si>
  <si>
    <t>Peak Forest Cevcp</t>
  </si>
  <si>
    <t>CIP3080</t>
  </si>
  <si>
    <t>St John'S Cevc Pri</t>
  </si>
  <si>
    <t>CIP3082</t>
  </si>
  <si>
    <t>Risley Lower Grmcecp</t>
  </si>
  <si>
    <t>CIP3083</t>
  </si>
  <si>
    <t>Rosliston Cec Pri</t>
  </si>
  <si>
    <t>CIP3087</t>
  </si>
  <si>
    <t>St Andrew'S Cevcp</t>
  </si>
  <si>
    <t>CIP3088</t>
  </si>
  <si>
    <t>CIP3090</t>
  </si>
  <si>
    <t>Stanton-In-Peak Cecp</t>
  </si>
  <si>
    <t>CIP3093</t>
  </si>
  <si>
    <t>Stoneymiddleton Cecp</t>
  </si>
  <si>
    <t>CIP3094</t>
  </si>
  <si>
    <t>Strettonhandley Cecp</t>
  </si>
  <si>
    <t>CIP3098</t>
  </si>
  <si>
    <t>Mugginton Cec Pri</t>
  </si>
  <si>
    <t>CIP3099</t>
  </si>
  <si>
    <t>Winster Cevc Primary</t>
  </si>
  <si>
    <t>CIP3100</t>
  </si>
  <si>
    <t>Wirksworth Cec Inf</t>
  </si>
  <si>
    <t>CIP3101</t>
  </si>
  <si>
    <t>CIP3105</t>
  </si>
  <si>
    <t>Crich Carr Cevcp</t>
  </si>
  <si>
    <t>CIP3106</t>
  </si>
  <si>
    <t>Crich Ce Cont Infant</t>
  </si>
  <si>
    <t>CIP3107</t>
  </si>
  <si>
    <t>Duke Of Norfolk Cep</t>
  </si>
  <si>
    <t>CIP3110</t>
  </si>
  <si>
    <t>St Andrews Cec Jun</t>
  </si>
  <si>
    <t>CIP3151</t>
  </si>
  <si>
    <t>CIP3156</t>
  </si>
  <si>
    <t>Churchbroughton Cecp</t>
  </si>
  <si>
    <t>CIP3157</t>
  </si>
  <si>
    <t>Taxal &amp;Fernilee Cep</t>
  </si>
  <si>
    <t>CIP3161</t>
  </si>
  <si>
    <t>St John'S Ce Vc Pri</t>
  </si>
  <si>
    <t>CIP3162</t>
  </si>
  <si>
    <t>Calow Cec Pri</t>
  </si>
  <si>
    <t>CIP3163</t>
  </si>
  <si>
    <t>Charlesworth Vcp</t>
  </si>
  <si>
    <t>CIP3164</t>
  </si>
  <si>
    <t>Codnor Cmnty Cecp</t>
  </si>
  <si>
    <t>CIP3306</t>
  </si>
  <si>
    <t>Carsington &amp; Hoptn P</t>
  </si>
  <si>
    <t>CIP3312</t>
  </si>
  <si>
    <t>Fritchley Cea Pri</t>
  </si>
  <si>
    <t>CIP3315</t>
  </si>
  <si>
    <t>Denby Free Ceva Pri</t>
  </si>
  <si>
    <t>CIP3316</t>
  </si>
  <si>
    <t>Camms Ce Va Primary</t>
  </si>
  <si>
    <t>CIP3317</t>
  </si>
  <si>
    <t>Fitzherbert Ceva Pri</t>
  </si>
  <si>
    <t>CIP3319</t>
  </si>
  <si>
    <t>Dinting Ceva Primary</t>
  </si>
  <si>
    <t>CIP3321</t>
  </si>
  <si>
    <t>St Michael'S Cevap</t>
  </si>
  <si>
    <t>CIP3324</t>
  </si>
  <si>
    <t>Litton Cea Primary</t>
  </si>
  <si>
    <t>CIP3325</t>
  </si>
  <si>
    <t>Longstone Ceva Pri</t>
  </si>
  <si>
    <t>CIP3326</t>
  </si>
  <si>
    <t>Bonsall Cea Pri</t>
  </si>
  <si>
    <t>CIP3330</t>
  </si>
  <si>
    <t>Newton Solney Ceai</t>
  </si>
  <si>
    <t>CIP3331</t>
  </si>
  <si>
    <t>Pilsley Cea Pri</t>
  </si>
  <si>
    <t>CIP3337</t>
  </si>
  <si>
    <t>Taddington &amp;Pclf Cep</t>
  </si>
  <si>
    <t>CIP3342</t>
  </si>
  <si>
    <t>Weston-On-Trent Ceap</t>
  </si>
  <si>
    <t>CIP3502</t>
  </si>
  <si>
    <t>St Mary'S Cath Pri</t>
  </si>
  <si>
    <t>CIP3523</t>
  </si>
  <si>
    <t>St Andrews Ce/Maid P</t>
  </si>
  <si>
    <t>CIP3538</t>
  </si>
  <si>
    <t>Tintwistle Ce Pri</t>
  </si>
  <si>
    <t>CIP3540</t>
  </si>
  <si>
    <t>All Saints Ceva Pri</t>
  </si>
  <si>
    <t>CIP3549</t>
  </si>
  <si>
    <t>St Joseph'S C&amp;Cevap</t>
  </si>
  <si>
    <t>CIP3551</t>
  </si>
  <si>
    <t>Sharley Pk Cmnty Pri</t>
  </si>
  <si>
    <t>CIP5200</t>
  </si>
  <si>
    <t>Belmont Primary</t>
  </si>
  <si>
    <t>CIP5202</t>
  </si>
  <si>
    <t>Repton Primary</t>
  </si>
  <si>
    <t>CIP5204</t>
  </si>
  <si>
    <t>Linton Primary</t>
  </si>
  <si>
    <t>CIP5207</t>
  </si>
  <si>
    <t>The Curzon Cea Pri</t>
  </si>
  <si>
    <t>CIP5208</t>
  </si>
  <si>
    <t>Fairmeadows Fnd Pri</t>
  </si>
  <si>
    <t>CIP5211</t>
  </si>
  <si>
    <t>Chinley Primary Sch</t>
  </si>
  <si>
    <t>CIS4019</t>
  </si>
  <si>
    <t>Chapel-En-Le-Frith</t>
  </si>
  <si>
    <t>CIS4057</t>
  </si>
  <si>
    <t>New Mills B&amp;E Sch</t>
  </si>
  <si>
    <t>CIS4173</t>
  </si>
  <si>
    <t>Tibshelf School</t>
  </si>
  <si>
    <t>CIS4192</t>
  </si>
  <si>
    <t>Meadows Cmnty Sch</t>
  </si>
  <si>
    <t>CIS4195</t>
  </si>
  <si>
    <t>CIS4505</t>
  </si>
  <si>
    <t>CIS4509</t>
  </si>
  <si>
    <t>Henry Fanshawe Sch</t>
  </si>
  <si>
    <t>CIS4510</t>
  </si>
  <si>
    <t>CIS5404</t>
  </si>
  <si>
    <t>Belper School</t>
  </si>
  <si>
    <t>CIS5411</t>
  </si>
  <si>
    <t>Lady Manners School</t>
  </si>
  <si>
    <t>Your School Type</t>
  </si>
  <si>
    <t>Cost Centre</t>
  </si>
  <si>
    <t>Name</t>
  </si>
  <si>
    <t>Total Utilities</t>
  </si>
  <si>
    <t>Staff Training</t>
  </si>
  <si>
    <t>Your School</t>
  </si>
  <si>
    <t>Leys Junior School</t>
  </si>
  <si>
    <t>Croft Community Infant School</t>
  </si>
  <si>
    <t>Woodbridge Junior School</t>
  </si>
  <si>
    <t>Riddings Infant and Nursery School</t>
  </si>
  <si>
    <t>Riddings Junior School</t>
  </si>
  <si>
    <t>Swanwick Primary School</t>
  </si>
  <si>
    <t>Brampton Primary School</t>
  </si>
  <si>
    <t>Gorseybrigg Primary School</t>
  </si>
  <si>
    <t>Chapel-en-le-Frith C E (Voluntary Controlled) Primary School</t>
  </si>
  <si>
    <t>Ashover Primary School</t>
  </si>
  <si>
    <t>Aston-on-Trent Primary School</t>
  </si>
  <si>
    <t>Bramley Vale Primary School</t>
  </si>
  <si>
    <t>Bamford Primary School</t>
  </si>
  <si>
    <t>Barlborough Primary School</t>
  </si>
  <si>
    <t>Blackwell Primary School</t>
  </si>
  <si>
    <t>Newton Primary School</t>
  </si>
  <si>
    <t>Westhouses Primary School</t>
  </si>
  <si>
    <t>New Bolsover Primary School</t>
  </si>
  <si>
    <t>Brockley Primary and Nursery School</t>
  </si>
  <si>
    <t>Bolsover Infant and Nursery School</t>
  </si>
  <si>
    <t>Bradwell Junior School</t>
  </si>
  <si>
    <t>Cutthorpe Primary School</t>
  </si>
  <si>
    <t>Wigley Primary School</t>
  </si>
  <si>
    <t>Brassington Primary School</t>
  </si>
  <si>
    <t>Firfield Primary School</t>
  </si>
  <si>
    <t>Henry Bradley Infants School</t>
  </si>
  <si>
    <t>Burbage Primary School</t>
  </si>
  <si>
    <t>Buxton Junior School</t>
  </si>
  <si>
    <t>Buxton Infant School</t>
  </si>
  <si>
    <t>Harpur Hill Primary School</t>
  </si>
  <si>
    <t>Combs Infant School</t>
  </si>
  <si>
    <t>Buxworth Primary School</t>
  </si>
  <si>
    <t>Holmgate Primary School and Nursery</t>
  </si>
  <si>
    <t>Clowne Junior School</t>
  </si>
  <si>
    <t>Clowne Infant and Nursery School</t>
  </si>
  <si>
    <t>Crich Junior School</t>
  </si>
  <si>
    <t>Curbar Primary School</t>
  </si>
  <si>
    <t>Lea Primary School</t>
  </si>
  <si>
    <t>Doveridge Primary School</t>
  </si>
  <si>
    <t>Draycott Community Primary School</t>
  </si>
  <si>
    <t>Dronfield Junior School</t>
  </si>
  <si>
    <t>Dronfield Infant School</t>
  </si>
  <si>
    <t>William Levick Primary School</t>
  </si>
  <si>
    <t>Birk Hill Infant School</t>
  </si>
  <si>
    <t>Marsh Lane Primary School</t>
  </si>
  <si>
    <t>Renishaw Primary School</t>
  </si>
  <si>
    <t>Ridgeway Primary School</t>
  </si>
  <si>
    <t>Egginton Primary School</t>
  </si>
  <si>
    <t>Creswell Junior School</t>
  </si>
  <si>
    <t>Etwall Primary School</t>
  </si>
  <si>
    <t>Grindleford Primary School</t>
  </si>
  <si>
    <t>Findern Community Primary School</t>
  </si>
  <si>
    <t>Padfield Community Primary School</t>
  </si>
  <si>
    <t>Grassmoor Primary School</t>
  </si>
  <si>
    <t>Hayfield Primary School</t>
  </si>
  <si>
    <t>Marlpool Junior School</t>
  </si>
  <si>
    <t>Marlpool Infant School</t>
  </si>
  <si>
    <t>Coppice Primary School</t>
  </si>
  <si>
    <t>Penny Acres Primary School</t>
  </si>
  <si>
    <t>Hope Primary School</t>
  </si>
  <si>
    <t>Cotmanhay Junior School</t>
  </si>
  <si>
    <t>Cotmanhay Infant School</t>
  </si>
  <si>
    <t>Granby Junior School</t>
  </si>
  <si>
    <t>Hallam Fields Junior School</t>
  </si>
  <si>
    <t>Field House Infant School</t>
  </si>
  <si>
    <t>Charlotte Nursery and Infant School</t>
  </si>
  <si>
    <t>Kilburn Infant And Nursery School</t>
  </si>
  <si>
    <t>Killamarsh Junior School</t>
  </si>
  <si>
    <t>Killamarsh Infant and Nursery School</t>
  </si>
  <si>
    <t>Little Eaton Primary School</t>
  </si>
  <si>
    <t>Harrington Junior School</t>
  </si>
  <si>
    <t>Parklands Infant and Nursery School</t>
  </si>
  <si>
    <t>Grange Primary School</t>
  </si>
  <si>
    <t>Longmoor Primary School</t>
  </si>
  <si>
    <t>Marston Montgomery Primary School</t>
  </si>
  <si>
    <t>Darley Dale Primary School</t>
  </si>
  <si>
    <t>Tansley Primary School</t>
  </si>
  <si>
    <t>Melbourne Junior School</t>
  </si>
  <si>
    <t>Melbourne Infant School</t>
  </si>
  <si>
    <t>Morley Primary School</t>
  </si>
  <si>
    <t>Morton Primary School</t>
  </si>
  <si>
    <t>New Mills Primary School</t>
  </si>
  <si>
    <t>Hague Bar Primary School</t>
  </si>
  <si>
    <t>Newtown Primary School</t>
  </si>
  <si>
    <t>Thornsett Primary School</t>
  </si>
  <si>
    <t>Overseal Primary School</t>
  </si>
  <si>
    <t>Parwich Primary School</t>
  </si>
  <si>
    <t>Pilsley Primary School (Chesterfield)</t>
  </si>
  <si>
    <t>Park House Primary School</t>
  </si>
  <si>
    <t>Anthony Bek Community Primary School</t>
  </si>
  <si>
    <t>Ripley Junior School</t>
  </si>
  <si>
    <t>Ripley Infant School</t>
  </si>
  <si>
    <t>Ladycross Infant School</t>
  </si>
  <si>
    <t>Scarcliffe Primary School</t>
  </si>
  <si>
    <t>Palterton Primary School</t>
  </si>
  <si>
    <t>Brookfield Primary School</t>
  </si>
  <si>
    <t>Shirland Primary School</t>
  </si>
  <si>
    <t>Brigg Infant School</t>
  </si>
  <si>
    <t>Glebe Junior School</t>
  </si>
  <si>
    <t>South Wingfield Primary School</t>
  </si>
  <si>
    <t>Staveley Junior School</t>
  </si>
  <si>
    <t>Speedwell Infant School</t>
  </si>
  <si>
    <t>Duckmanton Primary School</t>
  </si>
  <si>
    <t>Sudbury Primary School</t>
  </si>
  <si>
    <t>Arkwright Primary School</t>
  </si>
  <si>
    <t>Newhall Community Junior School</t>
  </si>
  <si>
    <t>Newhall Infant and Nursery School</t>
  </si>
  <si>
    <t>Stanton Primary School</t>
  </si>
  <si>
    <t>Town End Junior School</t>
  </si>
  <si>
    <t>Tibshelf Infant and Nursery School</t>
  </si>
  <si>
    <t>Unstone Junior School</t>
  </si>
  <si>
    <t>Unstone St Mary's Infant School</t>
  </si>
  <si>
    <t>Wessington Primary School</t>
  </si>
  <si>
    <t>Whaley Bridge Primary School</t>
  </si>
  <si>
    <t>Furness Vale Primary School</t>
  </si>
  <si>
    <t>Whitwell Primary School</t>
  </si>
  <si>
    <t>Deer Park Primary School</t>
  </si>
  <si>
    <t>Wirksworth Junior School</t>
  </si>
  <si>
    <t>Middleton Community Primary School</t>
  </si>
  <si>
    <t>Peak Dale Primary School</t>
  </si>
  <si>
    <t>Cavendish Junior School</t>
  </si>
  <si>
    <t>Spire Infant And Nursery School</t>
  </si>
  <si>
    <t>Hasland Junior School</t>
  </si>
  <si>
    <t>Hasland Infant School</t>
  </si>
  <si>
    <t>Hady Primary School</t>
  </si>
  <si>
    <t>Highfield Hall Primary School</t>
  </si>
  <si>
    <t>Abercrombie Community Primary School</t>
  </si>
  <si>
    <t>Park Infant and Nursery School</t>
  </si>
  <si>
    <t>Brockwell Nursery and Infant School</t>
  </si>
  <si>
    <t>Westfield Infant School</t>
  </si>
  <si>
    <t>Dallimore Primary School</t>
  </si>
  <si>
    <t>Mickley Infant School</t>
  </si>
  <si>
    <t>Eureka Primary School</t>
  </si>
  <si>
    <t>Parkside Community Junior School</t>
  </si>
  <si>
    <t>Heath Fields Primary School</t>
  </si>
  <si>
    <t>Holmesdale Infant School</t>
  </si>
  <si>
    <t>Ladywood Primary School</t>
  </si>
  <si>
    <t>Northfield Junior School</t>
  </si>
  <si>
    <t>Hilltop Infant and Nursery School</t>
  </si>
  <si>
    <t>Copthorne Community Infant School</t>
  </si>
  <si>
    <t>Ashbrook Infant and Nursery Community School</t>
  </si>
  <si>
    <t>Duffield Meadows Primary School</t>
  </si>
  <si>
    <t>Brockwell Junior School</t>
  </si>
  <si>
    <t>Hadfield Infant School</t>
  </si>
  <si>
    <t>Lenthall Infant and Nursery School</t>
  </si>
  <si>
    <t>Hunloke Park Primary School</t>
  </si>
  <si>
    <t>Stonelow Junior School</t>
  </si>
  <si>
    <t>Fairfield Infants And Nursery School</t>
  </si>
  <si>
    <t>Willington Primary School</t>
  </si>
  <si>
    <t>Waingroves Primary School</t>
  </si>
  <si>
    <t>Norbriggs Primary School</t>
  </si>
  <si>
    <t>Simmondley Primary School</t>
  </si>
  <si>
    <t>Larklands Infant and Nursery School</t>
  </si>
  <si>
    <t>Chaucer Junior School</t>
  </si>
  <si>
    <t>Lons Infant School</t>
  </si>
  <si>
    <t>Heage Primary School</t>
  </si>
  <si>
    <t>Stenson Fields Primary Community School</t>
  </si>
  <si>
    <t>Model Village Primary School</t>
  </si>
  <si>
    <t>Belper Long Row Primary School</t>
  </si>
  <si>
    <t>Ambergate Primary School</t>
  </si>
  <si>
    <t>Pottery Primary School</t>
  </si>
  <si>
    <t>Milford Community Primary School</t>
  </si>
  <si>
    <t>Herbert Strutt Primary School</t>
  </si>
  <si>
    <t>Hollingwood Primary School</t>
  </si>
  <si>
    <t>St Oswald's CE Voluntary Controlled Infant School</t>
  </si>
  <si>
    <t>Barlow CE Voluntary Controlled Primary School</t>
  </si>
  <si>
    <t>Baslow St Anne's CE Controlled Primary School</t>
  </si>
  <si>
    <t>Bradley CE Controlled Primary School</t>
  </si>
  <si>
    <t>Bradwell CE Voluntary Controlled Infant School</t>
  </si>
  <si>
    <t>Brailsford CE Controlled Primary School</t>
  </si>
  <si>
    <t>Breadsall CE Controlled Primary School</t>
  </si>
  <si>
    <t>Fairfield Endowed CE Voluntary Controlled Junior School</t>
  </si>
  <si>
    <t>Castleton CE (Controlled) Primary School</t>
  </si>
  <si>
    <t>Dove Holes CE Voluntary Controlled Primary School</t>
  </si>
  <si>
    <t>Clifton CE Controlled Primary School</t>
  </si>
  <si>
    <t>Coton-in-the-Elms CE Controlled Primary School</t>
  </si>
  <si>
    <t>Edale CE Voluntary Controlled Primary School</t>
  </si>
  <si>
    <t>Creswell CE Infant and Nursery School</t>
  </si>
  <si>
    <t>Elton CE Controlled Primary School</t>
  </si>
  <si>
    <t>Eyam C E Controlled Primary School</t>
  </si>
  <si>
    <t>St Luke's CE Controlled Primary School</t>
  </si>
  <si>
    <t>St James' CE (Controlled) Primary School</t>
  </si>
  <si>
    <t>Great Hucklow CE Primary School</t>
  </si>
  <si>
    <t>Rowsley CE Primary School</t>
  </si>
  <si>
    <t>Earl Sterndale CE Voluntary Controlled Primary School</t>
  </si>
  <si>
    <t>Biggin CE Controlled Primary School</t>
  </si>
  <si>
    <t>Hartington CE (Controlled) Primary School</t>
  </si>
  <si>
    <t>Hartshorne CE (Controlled) Primary School</t>
  </si>
  <si>
    <t>Corfield CE Infant School</t>
  </si>
  <si>
    <t>Langley Mill CE (Controlled) Infant School and Nursery</t>
  </si>
  <si>
    <t>Mundy CE Voluntary Controlled Junior School</t>
  </si>
  <si>
    <t>Horsley CE Primary School</t>
  </si>
  <si>
    <t>Hulland CE (Voluntary Controlled) Primary School</t>
  </si>
  <si>
    <t>Kirk Ireton CE Voluntary Controlled Primary School</t>
  </si>
  <si>
    <t>Kirk Langley CE Voluntary Controlled Primary School</t>
  </si>
  <si>
    <t>Kniveton CE (Controlled) Primary School</t>
  </si>
  <si>
    <t>Mapperley CE Voluntary Controlled Primary School</t>
  </si>
  <si>
    <t>Cromford CE Primary School</t>
  </si>
  <si>
    <t>Matlock Bath Holy Trinity CE (Controlled) Primary School</t>
  </si>
  <si>
    <t>South Darley CE (Controlled) Primary School</t>
  </si>
  <si>
    <t>Monyash CE Voluntary Controlled Primary School</t>
  </si>
  <si>
    <t>Netherseal St Peter's CE Controlled Primary School</t>
  </si>
  <si>
    <t>Norbury CE School</t>
  </si>
  <si>
    <t>Osmaston CE (Controlled) Primary School</t>
  </si>
  <si>
    <t>Peak Forest CE (Voluntary Controlled) Primary School</t>
  </si>
  <si>
    <t>Ripley St John's CE Voluntary Controlled Primary School</t>
  </si>
  <si>
    <t>Risley Lower Grammar CE Controlled Primary School</t>
  </si>
  <si>
    <t>Rosliston CE Voluntary Controlled Primary School</t>
  </si>
  <si>
    <t>Stanley St Andrew's CE Voluntary Controlled Primary School</t>
  </si>
  <si>
    <t>Stanton In Peak CE (Controlled) Primary School</t>
  </si>
  <si>
    <t>Stoney Middleton CE (Controlled) Primary School</t>
  </si>
  <si>
    <t>Stretton Handley CE (Controlled) Primary School</t>
  </si>
  <si>
    <t>Mugginton CE Voluntary Controlled Primary School</t>
  </si>
  <si>
    <t>Winster CE Voluntary Controlled Primary School</t>
  </si>
  <si>
    <t>Wirksworth CE (Controlled) Infant School</t>
  </si>
  <si>
    <t>Crich Carr CE Voluntary Controlled Primary School</t>
  </si>
  <si>
    <t>Crich (CE Controlled) Infant School</t>
  </si>
  <si>
    <t>The Duke of Norfolk CE Primary School</t>
  </si>
  <si>
    <t>St Andrew's CE (Controlled) Junior School</t>
  </si>
  <si>
    <t>Church Broughton CE Controlled Primary School</t>
  </si>
  <si>
    <t>Taxal &amp; Fernilee CE Primary</t>
  </si>
  <si>
    <t>St John's CE Voluntary Controlled Primary School (Belper)</t>
  </si>
  <si>
    <t>Calow CE (Voluntary Controlled) Primary School</t>
  </si>
  <si>
    <t>Charlesworth School (Voluntary Controlled Primary)</t>
  </si>
  <si>
    <t>Codnor Community Primary School (Church Of England Controlled)</t>
  </si>
  <si>
    <t>Carsington &amp; Hopton (Voluntary Aided) CE Primary School</t>
  </si>
  <si>
    <t>Fritchley CE (Aided) Primary School</t>
  </si>
  <si>
    <t>Denby Free CE Voluntary Aided Primary School</t>
  </si>
  <si>
    <t>Eckington Camms CE Voluntary Aided Primary School</t>
  </si>
  <si>
    <t>The FitzHerbert CE Voluntary Aided Primary School</t>
  </si>
  <si>
    <t>Dinting CE Voluntary Aided Primary School</t>
  </si>
  <si>
    <t>Hathersage St Michael's CE Voluntary Aided Primary School</t>
  </si>
  <si>
    <t>Litton CE Aided Primary School</t>
  </si>
  <si>
    <t>Longstone CE Voluntary Aided Primary School</t>
  </si>
  <si>
    <t>Bonsall CE (Aided) Primary School</t>
  </si>
  <si>
    <t>Newton Solney CE Voluntary Aided Infant School</t>
  </si>
  <si>
    <t>Pilsley CE Aided Primary School</t>
  </si>
  <si>
    <t>Taddington &amp; Priestcliffe CE Aided Primary School</t>
  </si>
  <si>
    <t>Weston on Trent CE (Aided) Primary School</t>
  </si>
  <si>
    <t>St Mary's Catholic Primary School (Chesterfield)</t>
  </si>
  <si>
    <t>St Andrew's CE / Methodist Primary School (Dronfield)</t>
  </si>
  <si>
    <t>Tintwistle CE Primary School</t>
  </si>
  <si>
    <t>Youlgrave All Saints CE Voluntary Aided Primary School</t>
  </si>
  <si>
    <t>St Joseph's Catholic and Church of England Voluntary Aided Primary School</t>
  </si>
  <si>
    <t>Sharley Park Community Primary School</t>
  </si>
  <si>
    <t>Belmont Primary School</t>
  </si>
  <si>
    <t>Repton Primary School</t>
  </si>
  <si>
    <t>Linton Primary School</t>
  </si>
  <si>
    <t>The Curzon CE (Aided) Primary School</t>
  </si>
  <si>
    <t>Fairmeadows Foundation Primary School</t>
  </si>
  <si>
    <t>Chinley Primary School</t>
  </si>
  <si>
    <t>Midday Supervisors</t>
  </si>
  <si>
    <t>Building Maintenance</t>
  </si>
  <si>
    <t>CC</t>
  </si>
  <si>
    <t>Rank</t>
  </si>
  <si>
    <t>School name</t>
  </si>
  <si>
    <t>School type</t>
  </si>
  <si>
    <t>Primary</t>
  </si>
  <si>
    <t xml:space="preserve">Secondary </t>
  </si>
  <si>
    <t>pupil number</t>
  </si>
  <si>
    <t>Primary Average</t>
  </si>
  <si>
    <t>Secondary Average</t>
  </si>
  <si>
    <t>Admin Staff</t>
  </si>
  <si>
    <t>4  larger schools</t>
  </si>
  <si>
    <t>4 smaller schools</t>
  </si>
  <si>
    <t>Infant</t>
  </si>
  <si>
    <t>Junior</t>
  </si>
  <si>
    <t>Care Staff</t>
  </si>
  <si>
    <t>Technicians</t>
  </si>
  <si>
    <t>Extended Services</t>
  </si>
  <si>
    <t>Care staff</t>
  </si>
  <si>
    <t>Catering staff</t>
  </si>
  <si>
    <t>Infant Average</t>
  </si>
  <si>
    <t>Junior Average</t>
  </si>
  <si>
    <t xml:space="preserve">Select the schools you wish to benchmark against </t>
  </si>
  <si>
    <t>Pupil number</t>
  </si>
  <si>
    <t>floor area</t>
  </si>
  <si>
    <t>Secondary</t>
  </si>
  <si>
    <t>Floor area m2</t>
  </si>
  <si>
    <t>pupil numberprimary</t>
  </si>
  <si>
    <t>pupil numberjunior</t>
  </si>
  <si>
    <t>Pupil numberInfant</t>
  </si>
  <si>
    <t xml:space="preserve">Floor area m2Secondary </t>
  </si>
  <si>
    <t xml:space="preserve">Pupil numberSecondary </t>
  </si>
  <si>
    <t>Floor area m2Infant</t>
  </si>
  <si>
    <t>Floor area m2Junior</t>
  </si>
  <si>
    <t>Floor area m2Primary</t>
  </si>
  <si>
    <t>Cost centre</t>
  </si>
  <si>
    <t>%</t>
  </si>
  <si>
    <t>Deprivation %</t>
  </si>
  <si>
    <t>Deprivation %Infant</t>
  </si>
  <si>
    <t>Deprivation %Junior</t>
  </si>
  <si>
    <t>Deprivation %Primary</t>
  </si>
  <si>
    <t xml:space="preserve">Deprivation %Secondary </t>
  </si>
  <si>
    <t>per pupil (£)</t>
  </si>
  <si>
    <t>per m2 (£)</t>
  </si>
  <si>
    <t>Schools</t>
  </si>
  <si>
    <t>data column to look up</t>
  </si>
  <si>
    <t>Pupil numberElectricity</t>
  </si>
  <si>
    <t>Pupil numberGas</t>
  </si>
  <si>
    <t>Pupil numberLng Resource Not ICT</t>
  </si>
  <si>
    <t>Pupil numberMidday Supervisors</t>
  </si>
  <si>
    <t>Pupil numberOil</t>
  </si>
  <si>
    <t>Pupil numberSEN TA</t>
  </si>
  <si>
    <t>Pupil numberSolid Fuels</t>
  </si>
  <si>
    <t>Pupil numberSupply Teachers inc Agency</t>
  </si>
  <si>
    <t>Pupil numberTA</t>
  </si>
  <si>
    <t>Pupil numberTeachers</t>
  </si>
  <si>
    <t>Pupil numberTechnicians</t>
  </si>
  <si>
    <t>Pupil numberWater Charges</t>
  </si>
  <si>
    <t>Floor area m2Electricity</t>
  </si>
  <si>
    <t>Floor area m2Gas</t>
  </si>
  <si>
    <t>Floor area m2Lng Resource Not ICT</t>
  </si>
  <si>
    <t>Floor area m2Midday Supervisors</t>
  </si>
  <si>
    <t>Floor area m2Oil</t>
  </si>
  <si>
    <t>Floor area m2SEN TA</t>
  </si>
  <si>
    <t>Floor area m2Solid Fuels</t>
  </si>
  <si>
    <t>Floor area m2Supply Teachers inc Agency</t>
  </si>
  <si>
    <t>Floor area m2TA</t>
  </si>
  <si>
    <t>Floor area m2Teachers</t>
  </si>
  <si>
    <t>Floor area m2Technicians</t>
  </si>
  <si>
    <t>Floor area m2Water Charges</t>
  </si>
  <si>
    <t>Deprivation %Electricity</t>
  </si>
  <si>
    <t>Deprivation %Gas</t>
  </si>
  <si>
    <t>Deprivation %Lng Resource Not ICT</t>
  </si>
  <si>
    <t>Deprivation %Midday Supervisors</t>
  </si>
  <si>
    <t>Deprivation %Oil</t>
  </si>
  <si>
    <t>Deprivation %SEN TA</t>
  </si>
  <si>
    <t>Deprivation %Solid Fuels</t>
  </si>
  <si>
    <t>Deprivation %Supply Teachers inc Agency</t>
  </si>
  <si>
    <t>Deprivation %TA</t>
  </si>
  <si>
    <t>Deprivation %Teachers</t>
  </si>
  <si>
    <t>Deprivation %Technicians</t>
  </si>
  <si>
    <t>Deprivation %Water Charges</t>
  </si>
  <si>
    <t>Total</t>
  </si>
  <si>
    <t>Total Expenditure (£)</t>
  </si>
  <si>
    <t>Pupil Numbers</t>
  </si>
  <si>
    <t>Cost per Pupil number</t>
  </si>
  <si>
    <t>Per m2</t>
  </si>
  <si>
    <t>Rankings</t>
  </si>
  <si>
    <t>Cost centre look up</t>
  </si>
  <si>
    <t>School info</t>
  </si>
  <si>
    <t>Options</t>
  </si>
  <si>
    <t>Option</t>
  </si>
  <si>
    <t>Ancillary Staff</t>
  </si>
  <si>
    <t>Caretaker costs</t>
  </si>
  <si>
    <t xml:space="preserve">Catering Staff </t>
  </si>
  <si>
    <t>Cleaning costs</t>
  </si>
  <si>
    <t>Cover supervisors</t>
  </si>
  <si>
    <t>Invigilators</t>
  </si>
  <si>
    <t>Pupil numberAdmin</t>
  </si>
  <si>
    <t>Pupil numberAncillary Staff</t>
  </si>
  <si>
    <t>Pupil numberCare Staff</t>
  </si>
  <si>
    <t>Pupil numberCaretaker costs</t>
  </si>
  <si>
    <t xml:space="preserve">Pupil numberCatering Staff </t>
  </si>
  <si>
    <t>Pupil numberCleaning costs</t>
  </si>
  <si>
    <t>Pupil numberCover supervisors</t>
  </si>
  <si>
    <t>Pupil numberExtended Services</t>
  </si>
  <si>
    <t>Pupil numberInvigilators</t>
  </si>
  <si>
    <t>Pupil numberMaintenance</t>
  </si>
  <si>
    <t>Pupil numberTraining</t>
  </si>
  <si>
    <t>Floor area m2Admin</t>
  </si>
  <si>
    <t>Floor area m2Ancillary Staff</t>
  </si>
  <si>
    <t>Floor area m2Care Staff</t>
  </si>
  <si>
    <t>Floor area m2Caretaker costs</t>
  </si>
  <si>
    <t xml:space="preserve">Floor area m2Catering Staff </t>
  </si>
  <si>
    <t>Floor area m2Cleaning costs</t>
  </si>
  <si>
    <t>Floor area m2Cover supervisors</t>
  </si>
  <si>
    <t>Floor area m2Extended Services</t>
  </si>
  <si>
    <t>Floor area m2Invigilators</t>
  </si>
  <si>
    <t>Floor area m2Maintenance</t>
  </si>
  <si>
    <t>Floor area m2Training</t>
  </si>
  <si>
    <t>Deprivation %Admin</t>
  </si>
  <si>
    <t>Deprivation %Ancillary Staff</t>
  </si>
  <si>
    <t>Deprivation %Care Staff</t>
  </si>
  <si>
    <t>Deprivation %Caretaker costs</t>
  </si>
  <si>
    <t xml:space="preserve">Deprivation %Catering Staff </t>
  </si>
  <si>
    <t>Deprivation %Cleaning costs</t>
  </si>
  <si>
    <t>Deprivation %Cover supervisors</t>
  </si>
  <si>
    <t>Deprivation %Extended Services</t>
  </si>
  <si>
    <t>Deprivation %Invigilators</t>
  </si>
  <si>
    <t>Deprivation %Maintenance</t>
  </si>
  <si>
    <t>Deprivation %Training</t>
  </si>
  <si>
    <t>The Meadows Community School (11-16)</t>
  </si>
  <si>
    <t>New Mills School (11-18)</t>
  </si>
  <si>
    <t>Tibshelf Community School (11-16)</t>
  </si>
  <si>
    <t>Chapel-en-le-Frith High School (11-16)</t>
  </si>
  <si>
    <t>Belper School (11-18)</t>
  </si>
  <si>
    <t>Lady Manners School (11-18)</t>
  </si>
  <si>
    <t>Dronfield Henry Fanshawe School (11-18)</t>
  </si>
  <si>
    <t xml:space="preserve">   110900  General Basic Pay</t>
  </si>
  <si>
    <t xml:space="preserve">   110901  General Nat Ins</t>
  </si>
  <si>
    <t xml:space="preserve">   110902  General Pension</t>
  </si>
  <si>
    <t xml:space="preserve">   110905  General Overtime</t>
  </si>
  <si>
    <t xml:space="preserve">   110915  General Allowances</t>
  </si>
  <si>
    <t xml:space="preserve">   112500  Gen - Non SS BP</t>
  </si>
  <si>
    <t xml:space="preserve">   112501  Gen - Non SS NI</t>
  </si>
  <si>
    <t xml:space="preserve">   112502  Gen - Non SS Pen</t>
  </si>
  <si>
    <t xml:space="preserve">   112505  Gen - Non SS OT</t>
  </si>
  <si>
    <t xml:space="preserve">   112506  Gen - Non SS Relief</t>
  </si>
  <si>
    <t xml:space="preserve">   112515  Gen - Non SS Allow</t>
  </si>
  <si>
    <t xml:space="preserve">   110100  Ancillary Basic Pay</t>
  </si>
  <si>
    <t xml:space="preserve">   110101  Ancillary Nat Ins</t>
  </si>
  <si>
    <t xml:space="preserve">   110102  Ancillary Pension</t>
  </si>
  <si>
    <t xml:space="preserve">   110105  Ancillary Overtime</t>
  </si>
  <si>
    <t xml:space="preserve">   110106  Ancillary Relief</t>
  </si>
  <si>
    <t xml:space="preserve">   110115  Ancillary Allow</t>
  </si>
  <si>
    <t xml:space="preserve">   110200  Care Staff Basic Pa</t>
  </si>
  <si>
    <t xml:space="preserve">   110201  Care Staff Nat Ins</t>
  </si>
  <si>
    <t xml:space="preserve">   110202  Care Staff Pension</t>
  </si>
  <si>
    <t xml:space="preserve">   110205  Care Staff Overtime</t>
  </si>
  <si>
    <t xml:space="preserve">   110215  Care Stf Allow</t>
  </si>
  <si>
    <t xml:space="preserve">   110300  C/tkers Basic Pay</t>
  </si>
  <si>
    <t xml:space="preserve">   110301  C/tkers Nat Ins</t>
  </si>
  <si>
    <t xml:space="preserve">   110302  C/tkers Pension</t>
  </si>
  <si>
    <t xml:space="preserve">   110305  C/tkers O/Time</t>
  </si>
  <si>
    <t xml:space="preserve">   110315  C/tkers Allows</t>
  </si>
  <si>
    <t xml:space="preserve">   110600  C/tkers Non-DLO BP</t>
  </si>
  <si>
    <t xml:space="preserve">   110601  C/tkers Non-DLO NI</t>
  </si>
  <si>
    <t xml:space="preserve">   110602  C/tkers Non-DLO Pen</t>
  </si>
  <si>
    <t xml:space="preserve">   110605  C/tkers Non-DLO OT</t>
  </si>
  <si>
    <t xml:space="preserve">   110606  C/tkers Non-DLO Rel</t>
  </si>
  <si>
    <t xml:space="preserve">   110615  C/tkers Non-DLO All</t>
  </si>
  <si>
    <t xml:space="preserve">   112600  Craft Basic Pay</t>
  </si>
  <si>
    <t xml:space="preserve">   112601  Craft Nat Ins</t>
  </si>
  <si>
    <t xml:space="preserve">   112602  Craft Pension</t>
  </si>
  <si>
    <t xml:space="preserve">   112605  Craft Overtime</t>
  </si>
  <si>
    <t xml:space="preserve">   112615  Craft Allowances</t>
  </si>
  <si>
    <t xml:space="preserve">   317040  Grounds Non CCont</t>
  </si>
  <si>
    <t xml:space="preserve">   319060  Building Grounds</t>
  </si>
  <si>
    <t xml:space="preserve">   110400  Catering Basic Pay</t>
  </si>
  <si>
    <t xml:space="preserve">   110401  Catering Nat Ins</t>
  </si>
  <si>
    <t xml:space="preserve">   110402  Catering Pension</t>
  </si>
  <si>
    <t xml:space="preserve">   110405  Catering O/Time</t>
  </si>
  <si>
    <t xml:space="preserve">   110406  Catering Stf Relief</t>
  </si>
  <si>
    <t xml:space="preserve">   110415  Catering Allows</t>
  </si>
  <si>
    <t xml:space="preserve">   110500  Cleaners Basic Pay</t>
  </si>
  <si>
    <t xml:space="preserve">   110501  Cleaners Nat Ins</t>
  </si>
  <si>
    <t xml:space="preserve">   110502  Cleaners Pension</t>
  </si>
  <si>
    <t xml:space="preserve">   110505  Cleaners O/Time</t>
  </si>
  <si>
    <t xml:space="preserve">   110515  Cleaners Allows</t>
  </si>
  <si>
    <t xml:space="preserve">   110800  Cleaners Non-DLO BP</t>
  </si>
  <si>
    <t xml:space="preserve">   110801  Cleaners Non-DLO NI</t>
  </si>
  <si>
    <t xml:space="preserve">   110802  Cleaners Non-DLO Pe</t>
  </si>
  <si>
    <t xml:space="preserve">   110805  Cleaners Non-DLO OT</t>
  </si>
  <si>
    <t xml:space="preserve">   110806  Cleaners Non-DLO Re</t>
  </si>
  <si>
    <t xml:space="preserve">   110815  Cleaners Non-DLO Al</t>
  </si>
  <si>
    <t xml:space="preserve">   317030  Cleaning Non CCont</t>
  </si>
  <si>
    <t xml:space="preserve">   319050  Building Cleaning</t>
  </si>
  <si>
    <t xml:space="preserve">   111400  Cover suprs. Pay</t>
  </si>
  <si>
    <t xml:space="preserve">   111401  Cover Supr's Nat In</t>
  </si>
  <si>
    <t xml:space="preserve">   111402  Cover Supr's Pensio</t>
  </si>
  <si>
    <t xml:space="preserve">   111405  Cover Supr's O/Time</t>
  </si>
  <si>
    <t xml:space="preserve">   111415  Cover Supr's Allows</t>
  </si>
  <si>
    <t xml:space="preserve">   121030  Electricity</t>
  </si>
  <si>
    <t xml:space="preserve">   111500  Extended Act Basic</t>
  </si>
  <si>
    <t xml:space="preserve">   111501  Extended Act Nat In</t>
  </si>
  <si>
    <t xml:space="preserve">   111502  Extended Act Pensio</t>
  </si>
  <si>
    <t xml:space="preserve">   111505  Extended Act O/Time</t>
  </si>
  <si>
    <t xml:space="preserve">   111506  Extended Act Relief</t>
  </si>
  <si>
    <t xml:space="preserve">   111515  Extended Act Allows</t>
  </si>
  <si>
    <t xml:space="preserve">   121020  Gas</t>
  </si>
  <si>
    <t xml:space="preserve">   111300  Invigilators Pay</t>
  </si>
  <si>
    <t xml:space="preserve">   111301  Invigilators Nat In</t>
  </si>
  <si>
    <t xml:space="preserve">   111302  Invigilators Pensio</t>
  </si>
  <si>
    <t xml:space="preserve">   111305  Invigilators O/Time</t>
  </si>
  <si>
    <t xml:space="preserve">   111306  Invigilators Relief</t>
  </si>
  <si>
    <t xml:space="preserve">   111315  Invigilators Allows</t>
  </si>
  <si>
    <t xml:space="preserve">   140210  Learn resrce non IC</t>
  </si>
  <si>
    <t xml:space="preserve">   120010  Build - Minor Impro</t>
  </si>
  <si>
    <t xml:space="preserve">   120040  Premises Repair/Mtc</t>
  </si>
  <si>
    <t xml:space="preserve">   140060  Build Mtce &amp; Improv</t>
  </si>
  <si>
    <t xml:space="preserve">   315702  IMP</t>
  </si>
  <si>
    <t xml:space="preserve">   317010  Prop'ty repairs/Mtc</t>
  </si>
  <si>
    <t xml:space="preserve">   317012  Property package co</t>
  </si>
  <si>
    <t xml:space="preserve">   319000  Mtce – DSO - Corp</t>
  </si>
  <si>
    <t xml:space="preserve">   111100  Midday Super Bsc Pa</t>
  </si>
  <si>
    <t xml:space="preserve">   111101  Midday Super Nat In</t>
  </si>
  <si>
    <t xml:space="preserve">   111102  Midday Super Pensio</t>
  </si>
  <si>
    <t xml:space="preserve">   111105  Midday Super O/Time</t>
  </si>
  <si>
    <t xml:space="preserve">   111106  M-day Supervis Rel</t>
  </si>
  <si>
    <t xml:space="preserve">   111115  M-day Supervis Allo</t>
  </si>
  <si>
    <t xml:space="preserve">   121010  Oil</t>
  </si>
  <si>
    <t xml:space="preserve">   111700  SpNd Tch Ass't Bpay</t>
  </si>
  <si>
    <t xml:space="preserve">   111701  SpNd Tch Ass't N In</t>
  </si>
  <si>
    <t xml:space="preserve">   111702  SpNd Tch Ass't Pens</t>
  </si>
  <si>
    <t xml:space="preserve">   111705  SpNd Tch Ass't O/Ti</t>
  </si>
  <si>
    <t xml:space="preserve">   111706  SN T Assists Relief</t>
  </si>
  <si>
    <t xml:space="preserve">   111715  SpNd Tch Ass't Allo</t>
  </si>
  <si>
    <t xml:space="preserve">   121000  Solid Fuels</t>
  </si>
  <si>
    <t xml:space="preserve">   112400  Sup Tch's Basic Pay</t>
  </si>
  <si>
    <t xml:space="preserve">   112401  Sup Tch's Nat Ins</t>
  </si>
  <si>
    <t xml:space="preserve">   112402  Sup Tch's Pension</t>
  </si>
  <si>
    <t xml:space="preserve">   112406  Sup Tch's Relief</t>
  </si>
  <si>
    <t xml:space="preserve">   112415  Sup Tch's Allows</t>
  </si>
  <si>
    <t xml:space="preserve">   116220  Teach Ag'y Sk Cvr</t>
  </si>
  <si>
    <t xml:space="preserve">   116240  Teach Ag'y Cvr - Ge</t>
  </si>
  <si>
    <t xml:space="preserve">   116270  Ag'y Pay - Sk Pool</t>
  </si>
  <si>
    <t xml:space="preserve">   111900  Tch Ass't Basic Pay</t>
  </si>
  <si>
    <t xml:space="preserve">   111901  Tch Ass't Nat Ins</t>
  </si>
  <si>
    <t xml:space="preserve">   111902  Tch Ass't Pension</t>
  </si>
  <si>
    <t xml:space="preserve">   111905  Tch Ass't Overtime</t>
  </si>
  <si>
    <t xml:space="preserve">   111906  Tch Ass't Relief</t>
  </si>
  <si>
    <t xml:space="preserve">   111915  Tch Ass't Allows</t>
  </si>
  <si>
    <t xml:space="preserve">   111800  Teachers Basic Pay</t>
  </si>
  <si>
    <t xml:space="preserve">   111801  Teachers Nat Ins</t>
  </si>
  <si>
    <t xml:space="preserve">   111802  Teachers Pension</t>
  </si>
  <si>
    <t xml:space="preserve">   111805  Teachers Overtime</t>
  </si>
  <si>
    <t xml:space="preserve">   111806  Teachers Relief</t>
  </si>
  <si>
    <t xml:space="preserve">   111815  Teachers Allowances</t>
  </si>
  <si>
    <t xml:space="preserve">   112000  Technician Basic Pa</t>
  </si>
  <si>
    <t xml:space="preserve">   112001  Technician Nat Ins</t>
  </si>
  <si>
    <t xml:space="preserve">   112002  Technician Pension</t>
  </si>
  <si>
    <t xml:space="preserve">   112005  Technician O/Time</t>
  </si>
  <si>
    <t xml:space="preserve">   112006  Technicians Relief</t>
  </si>
  <si>
    <t xml:space="preserve">   112015  Technicians Allow</t>
  </si>
  <si>
    <t xml:space="preserve">   118300  Training</t>
  </si>
  <si>
    <t xml:space="preserve">   313220  Training courses</t>
  </si>
  <si>
    <t xml:space="preserve">   124000  Water Charges</t>
  </si>
  <si>
    <t>Admin1</t>
  </si>
  <si>
    <t>Admin2</t>
  </si>
  <si>
    <t>Admin3</t>
  </si>
  <si>
    <t>Admin4</t>
  </si>
  <si>
    <t>Admin5</t>
  </si>
  <si>
    <t>Admin6</t>
  </si>
  <si>
    <t>Admin7</t>
  </si>
  <si>
    <t>Admin8</t>
  </si>
  <si>
    <t>Admin9</t>
  </si>
  <si>
    <t>Admin10</t>
  </si>
  <si>
    <t>Ancillary Staff1</t>
  </si>
  <si>
    <t>Ancillary Staff2</t>
  </si>
  <si>
    <t>Ancillary Staff3</t>
  </si>
  <si>
    <t>Ancillary Staff4</t>
  </si>
  <si>
    <t>Ancillary Staff5</t>
  </si>
  <si>
    <t>Care Staff1</t>
  </si>
  <si>
    <t>Care Staff2</t>
  </si>
  <si>
    <t>Care Staff3</t>
  </si>
  <si>
    <t>Care Staff4</t>
  </si>
  <si>
    <t>Caretaker costs1</t>
  </si>
  <si>
    <t>Caretaker costs2</t>
  </si>
  <si>
    <t>Caretaker costs3</t>
  </si>
  <si>
    <t>Caretaker costs4</t>
  </si>
  <si>
    <t>Caretaker costs5</t>
  </si>
  <si>
    <t>Caretaker costs6</t>
  </si>
  <si>
    <t>Caretaker costs7</t>
  </si>
  <si>
    <t>Caretaker costs8</t>
  </si>
  <si>
    <t>Caretaker costs9</t>
  </si>
  <si>
    <t>Caretaker costs10</t>
  </si>
  <si>
    <t>Caretaker costs11</t>
  </si>
  <si>
    <t>Caretaker costs12</t>
  </si>
  <si>
    <t>Caretaker costs13</t>
  </si>
  <si>
    <t>Caretaker costs14</t>
  </si>
  <si>
    <t>Caretaker costs15</t>
  </si>
  <si>
    <t>Caretaker costs16</t>
  </si>
  <si>
    <t>Caretaker costs17</t>
  </si>
  <si>
    <t>Catering Staff 1</t>
  </si>
  <si>
    <t>Catering Staff 2</t>
  </si>
  <si>
    <t>Catering Staff 3</t>
  </si>
  <si>
    <t>Catering Staff 4</t>
  </si>
  <si>
    <t>Catering Staff 5</t>
  </si>
  <si>
    <t>Cleaning costs1</t>
  </si>
  <si>
    <t>Cleaning costs2</t>
  </si>
  <si>
    <t>Cleaning costs3</t>
  </si>
  <si>
    <t>Cleaning costs4</t>
  </si>
  <si>
    <t>Cleaning costs5</t>
  </si>
  <si>
    <t>Cleaning costs6</t>
  </si>
  <si>
    <t>Cleaning costs7</t>
  </si>
  <si>
    <t>Cleaning costs8</t>
  </si>
  <si>
    <t>Cleaning costs9</t>
  </si>
  <si>
    <t>Cleaning costs10</t>
  </si>
  <si>
    <t>Cleaning costs11</t>
  </si>
  <si>
    <t>Cleaning costs12</t>
  </si>
  <si>
    <t>Cover supervisors1</t>
  </si>
  <si>
    <t>Cover supervisors2</t>
  </si>
  <si>
    <t>Cover supervisors3</t>
  </si>
  <si>
    <t>Cover supervisors4</t>
  </si>
  <si>
    <t>Extended Services1</t>
  </si>
  <si>
    <t>Extended Services2</t>
  </si>
  <si>
    <t>Extended Services3</t>
  </si>
  <si>
    <t>Extended Services4</t>
  </si>
  <si>
    <t>Extended Services5</t>
  </si>
  <si>
    <t>Invigilators1</t>
  </si>
  <si>
    <t>Invigilators2</t>
  </si>
  <si>
    <t>Invigilators3</t>
  </si>
  <si>
    <t>Invigilators4</t>
  </si>
  <si>
    <t>Invigilators5</t>
  </si>
  <si>
    <t>Maintenance1</t>
  </si>
  <si>
    <t>Maintenance2</t>
  </si>
  <si>
    <t>Maintenance3</t>
  </si>
  <si>
    <t>Maintenance4</t>
  </si>
  <si>
    <t>Maintenance5</t>
  </si>
  <si>
    <t>Maintenance6</t>
  </si>
  <si>
    <t>Midday Supervisors1</t>
  </si>
  <si>
    <t>Midday Supervisors2</t>
  </si>
  <si>
    <t>Midday Supervisors3</t>
  </si>
  <si>
    <t>Midday Supervisors4</t>
  </si>
  <si>
    <t>Midday Supervisors5</t>
  </si>
  <si>
    <t>SEN TA1</t>
  </si>
  <si>
    <t>SEN TA2</t>
  </si>
  <si>
    <t>SEN TA3</t>
  </si>
  <si>
    <t>SEN TA4</t>
  </si>
  <si>
    <t>SEN TA5</t>
  </si>
  <si>
    <t>Supply Teachers inc Agency1</t>
  </si>
  <si>
    <t>Supply Teachers inc Agency2</t>
  </si>
  <si>
    <t>Supply Teachers inc Agency3</t>
  </si>
  <si>
    <t>Supply Teachers inc Agency4</t>
  </si>
  <si>
    <t>Supply Teachers inc Agency5</t>
  </si>
  <si>
    <t>Supply Teachers inc Agency6</t>
  </si>
  <si>
    <t>Supply Teachers inc Agency7</t>
  </si>
  <si>
    <t>TA1</t>
  </si>
  <si>
    <t>TA2</t>
  </si>
  <si>
    <t>TA3</t>
  </si>
  <si>
    <t>TA4</t>
  </si>
  <si>
    <t>TA5</t>
  </si>
  <si>
    <t>Teachers1</t>
  </si>
  <si>
    <t>Teachers2</t>
  </si>
  <si>
    <t>Teachers3</t>
  </si>
  <si>
    <t>Teachers4</t>
  </si>
  <si>
    <t>Teachers5</t>
  </si>
  <si>
    <t>Technicians1</t>
  </si>
  <si>
    <t>Technicians2</t>
  </si>
  <si>
    <t>Technicians3</t>
  </si>
  <si>
    <t>Technicians4</t>
  </si>
  <si>
    <t>Technicians5</t>
  </si>
  <si>
    <t>Training1</t>
  </si>
  <si>
    <t>Graphs</t>
  </si>
  <si>
    <t>Printing &amp; Stationery</t>
  </si>
  <si>
    <t>Pupil numberPrinting &amp; Stationery</t>
  </si>
  <si>
    <t>Floor area m2Printing &amp; Stationery</t>
  </si>
  <si>
    <t>Deprivation %Printing &amp; Stationery</t>
  </si>
  <si>
    <t xml:space="preserve">   143030  Books</t>
  </si>
  <si>
    <t xml:space="preserve">   143000  Printing/Stationery</t>
  </si>
  <si>
    <t xml:space="preserve">   143010  Admin P and S</t>
  </si>
  <si>
    <t>Printing &amp; Stationery1</t>
  </si>
  <si>
    <t>Training2</t>
  </si>
  <si>
    <t>Training3</t>
  </si>
  <si>
    <t xml:space="preserve">   313380 Advisory Course</t>
  </si>
  <si>
    <t xml:space="preserve">   315190 Generic L &amp; D</t>
  </si>
  <si>
    <t>Graphs %</t>
  </si>
  <si>
    <t>Category</t>
  </si>
  <si>
    <t>Printing and Stationery</t>
  </si>
  <si>
    <t>Codes included</t>
  </si>
  <si>
    <t>Utilities graph</t>
  </si>
  <si>
    <t>Teachers graph</t>
  </si>
  <si>
    <t>Support staff graphs</t>
  </si>
  <si>
    <t>Graphs - select schools to compare</t>
  </si>
  <si>
    <t>cip2361</t>
  </si>
  <si>
    <t xml:space="preserve">   112510  Gen - Non SS SP</t>
  </si>
  <si>
    <t xml:space="preserve">   110910  General Sick</t>
  </si>
  <si>
    <t>Admin11</t>
  </si>
  <si>
    <t>Admin12</t>
  </si>
  <si>
    <t xml:space="preserve">   110110  Ancillary SP</t>
  </si>
  <si>
    <t>Ancillary Staff6</t>
  </si>
  <si>
    <t xml:space="preserve">   110210  Care Stf SP</t>
  </si>
  <si>
    <t>Care Staff5</t>
  </si>
  <si>
    <t xml:space="preserve">   110310  C/tkers DLO SP</t>
  </si>
  <si>
    <t xml:space="preserve">   110610  C/tkers Non-DLO SP</t>
  </si>
  <si>
    <t>Caretaker costs18</t>
  </si>
  <si>
    <t>Caretaker costs19</t>
  </si>
  <si>
    <t xml:space="preserve">   110410  Catering Stf SP</t>
  </si>
  <si>
    <t>Catering Staff 6</t>
  </si>
  <si>
    <t xml:space="preserve">   110510  Cleaners DLO SP</t>
  </si>
  <si>
    <t xml:space="preserve">   110810  Cleaners Non-DLO SP</t>
  </si>
  <si>
    <t>Cleaning costs13</t>
  </si>
  <si>
    <t>Cleaning costs14</t>
  </si>
  <si>
    <t xml:space="preserve">   111410  Cover Supr's SP</t>
  </si>
  <si>
    <t>Cover supervisors5</t>
  </si>
  <si>
    <t>Extended Services6</t>
  </si>
  <si>
    <t xml:space="preserve">   111510  Extended Act SP</t>
  </si>
  <si>
    <t>Invigilators6</t>
  </si>
  <si>
    <t xml:space="preserve">   111310  Invigilators SP</t>
  </si>
  <si>
    <t>Midday Supervisors6</t>
  </si>
  <si>
    <t xml:space="preserve">   111110  M-day Supervis SP</t>
  </si>
  <si>
    <t>SEN TA6</t>
  </si>
  <si>
    <t xml:space="preserve">   111715  SpNd Tch Ass't SP</t>
  </si>
  <si>
    <t xml:space="preserve">   112410  Sup Tch's SP</t>
  </si>
  <si>
    <t>TA6</t>
  </si>
  <si>
    <t>Teachers6</t>
  </si>
  <si>
    <t xml:space="preserve">   111810  Teachers SP</t>
  </si>
  <si>
    <t>Technicians6</t>
  </si>
  <si>
    <t xml:space="preserve">   111910  Tch Ass't SP</t>
  </si>
  <si>
    <t xml:space="preserve">   112010  Technicians SP</t>
  </si>
  <si>
    <t>Public</t>
  </si>
  <si>
    <t>FSM%</t>
  </si>
  <si>
    <t xml:space="preserve">   143040  Photocopies</t>
  </si>
  <si>
    <t>Printing &amp; Stationery2</t>
  </si>
  <si>
    <t xml:space="preserve">   143040  Photocopiers</t>
  </si>
  <si>
    <t>From Pupil Numbers s/s</t>
  </si>
  <si>
    <t>A list of SAP cost element codes which are included in the category can be found on the right.</t>
  </si>
  <si>
    <t>A table at the bottom of the page will list the schools and values which populate the graph.</t>
  </si>
  <si>
    <t>Secondary Schools</t>
  </si>
  <si>
    <t>Primary Schools</t>
  </si>
  <si>
    <t>Junior Schools</t>
  </si>
  <si>
    <t>Infant Schools</t>
  </si>
  <si>
    <t>Average for rankings</t>
  </si>
  <si>
    <t>Number</t>
  </si>
  <si>
    <t>Check if academy</t>
  </si>
  <si>
    <t>Sch type</t>
  </si>
  <si>
    <t>Floor area</t>
  </si>
  <si>
    <t>DfE No</t>
  </si>
  <si>
    <t>Type</t>
  </si>
  <si>
    <t>Percentage</t>
  </si>
  <si>
    <t>Schools Benchmarking 2023-24</t>
  </si>
  <si>
    <t>August 2024</t>
  </si>
  <si>
    <t>Cost elements included in:</t>
  </si>
  <si>
    <t>Academy?</t>
  </si>
  <si>
    <t>Academy</t>
  </si>
  <si>
    <t>Date converted</t>
  </si>
  <si>
    <t xml:space="preserve">Aldercar Infant School </t>
  </si>
  <si>
    <t>CIP2116</t>
  </si>
  <si>
    <t>Aldercar High School</t>
  </si>
  <si>
    <t>CIS4089</t>
  </si>
  <si>
    <t>All Saint CE Junior School Matlock</t>
  </si>
  <si>
    <t>CIP3066</t>
  </si>
  <si>
    <t>All Saints Catholic Voluntary Academy</t>
  </si>
  <si>
    <t>CIP3504</t>
  </si>
  <si>
    <t>All Saints CE Infant School Matlock</t>
  </si>
  <si>
    <t>CIP3067</t>
  </si>
  <si>
    <t>Amber Valley &amp; Erewash Support Centre, AVESC Bennerley Avenue, Cotmanhay</t>
  </si>
  <si>
    <t>CIR1109</t>
  </si>
  <si>
    <t>Amber Valley &amp; Erewash Support Centre, AVESC KS4 Mikado Road, Sawley</t>
  </si>
  <si>
    <t>CCFFA21</t>
  </si>
  <si>
    <t>Amber Valley &amp; Erewash Support Centre, AVESC KS2 &amp; KS3, Windsor Crescent, Kirk Hallam</t>
  </si>
  <si>
    <t>CIR1102</t>
  </si>
  <si>
    <t>Anthony Gell School</t>
  </si>
  <si>
    <t>Ashbrook Junior School</t>
  </si>
  <si>
    <t>CIP2185</t>
  </si>
  <si>
    <t>Ashgate Croft School</t>
  </si>
  <si>
    <t>CIX7006</t>
  </si>
  <si>
    <t>Bakewell CofE Infant School</t>
  </si>
  <si>
    <t>CIP3006</t>
  </si>
  <si>
    <t>Bakewell Methodist Academy</t>
  </si>
  <si>
    <t>Barrow Hill Primary Academy</t>
  </si>
  <si>
    <t>CIP2233</t>
  </si>
  <si>
    <t>Bennerley Fields School</t>
  </si>
  <si>
    <t>CIX7014</t>
  </si>
  <si>
    <t>Bishop Pursglove CE Primary School</t>
  </si>
  <si>
    <t>CIP3338</t>
  </si>
  <si>
    <t>Bolsover CofE Junior</t>
  </si>
  <si>
    <t>CIP3012</t>
  </si>
  <si>
    <t>Brimington Junior School</t>
  </si>
  <si>
    <t>CIP2055</t>
  </si>
  <si>
    <t>Brimington Manor Infant School &amp; Nursery School</t>
  </si>
  <si>
    <t>CIP2056</t>
  </si>
  <si>
    <t>Brookfield Community School</t>
  </si>
  <si>
    <t>CIS4196</t>
  </si>
  <si>
    <t>Brooklands Primary School</t>
  </si>
  <si>
    <t>CIP3546</t>
  </si>
  <si>
    <t>Buxton Community School</t>
  </si>
  <si>
    <t>Castle View Primary School and Nursery</t>
  </si>
  <si>
    <t>CIP2005</t>
  </si>
  <si>
    <t>Chaucer Infant &amp; Nursery School</t>
  </si>
  <si>
    <t>CIP2135</t>
  </si>
  <si>
    <t>CIP2376</t>
  </si>
  <si>
    <t xml:space="preserve">Chellaston Fields Spencer Academy </t>
  </si>
  <si>
    <t>N/A</t>
  </si>
  <si>
    <t>Christ Church CE Primary School</t>
  </si>
  <si>
    <t>CIP3025</t>
  </si>
  <si>
    <t>Christ the King Catholic Voluntary Academy</t>
  </si>
  <si>
    <t>CIP3518</t>
  </si>
  <si>
    <t>Church Gresley Infant &amp; Nursery School</t>
  </si>
  <si>
    <t>CIP2251</t>
  </si>
  <si>
    <t>Cloudside Academy</t>
  </si>
  <si>
    <t>CIP2369</t>
  </si>
  <si>
    <t>Clover Leys Spencer Academy</t>
  </si>
  <si>
    <t>Darley Churchtown</t>
  </si>
  <si>
    <t>CIP3068</t>
  </si>
  <si>
    <t>David Nieper Academy (formerly Alfreton Grange)</t>
  </si>
  <si>
    <t>CIS4001</t>
  </si>
  <si>
    <t>Dovedale Primary School</t>
  </si>
  <si>
    <t>CIP2363</t>
  </si>
  <si>
    <t>Dunston Primary and Nursery Academy</t>
  </si>
  <si>
    <t>CIP2517</t>
  </si>
  <si>
    <t>Eckington Junior School</t>
  </si>
  <si>
    <t>CIP2093</t>
  </si>
  <si>
    <t xml:space="preserve">Eckington School </t>
  </si>
  <si>
    <t>CIS4126</t>
  </si>
  <si>
    <t>Elmsleigh Infant &amp; Nursery School</t>
  </si>
  <si>
    <t>CIP2356</t>
  </si>
  <si>
    <t>English Martyrs Catholic Academy</t>
  </si>
  <si>
    <t>CIP3519</t>
  </si>
  <si>
    <t>CIP2145</t>
  </si>
  <si>
    <t>Frederick Gent School</t>
  </si>
  <si>
    <t>CIS4103</t>
  </si>
  <si>
    <t>Friesland School</t>
  </si>
  <si>
    <t>CIS5409</t>
  </si>
  <si>
    <t>Gamesley Primary School</t>
  </si>
  <si>
    <t>CIP2354</t>
  </si>
  <si>
    <t>Gilbert Heathcote Inf &amp; Nursery (now Whittington Moor Nursery &amp; Infant Academy)</t>
  </si>
  <si>
    <t>CIP2287</t>
  </si>
  <si>
    <t>Glossopdale School</t>
  </si>
  <si>
    <t>CIS4191</t>
  </si>
  <si>
    <t>Granville Academy</t>
  </si>
  <si>
    <t>CIS4097</t>
  </si>
  <si>
    <t>CIP2180</t>
  </si>
  <si>
    <t>Heanor Gate Science College</t>
  </si>
  <si>
    <t>CIS5408</t>
  </si>
  <si>
    <t>Heath Primary</t>
  </si>
  <si>
    <t>CIP2127</t>
  </si>
  <si>
    <t>Heritage High School</t>
  </si>
  <si>
    <t>CIS4198</t>
  </si>
  <si>
    <t>Highfields School</t>
  </si>
  <si>
    <t>CIS4174</t>
  </si>
  <si>
    <t>Highfields Spencer Academy</t>
  </si>
  <si>
    <t>Hilton Primary School</t>
  </si>
  <si>
    <t>CIP2370</t>
  </si>
  <si>
    <t>Hilltop Primary Academy</t>
  </si>
  <si>
    <t>Hodthorpe Primary School</t>
  </si>
  <si>
    <t>CIP2272</t>
  </si>
  <si>
    <t>Holbrook CofE Primary School</t>
  </si>
  <si>
    <t>CIP3160</t>
  </si>
  <si>
    <t>Holbrook School for Autism</t>
  </si>
  <si>
    <t>CIX7001</t>
  </si>
  <si>
    <t>CIP2631</t>
  </si>
  <si>
    <t>Holme Hall Primary School</t>
  </si>
  <si>
    <t>CIP2510</t>
  </si>
  <si>
    <t>Hope Valley College</t>
  </si>
  <si>
    <t>CIS4111</t>
  </si>
  <si>
    <t xml:space="preserve">Horsley Woodhouse Primary </t>
  </si>
  <si>
    <t>CIP2133</t>
  </si>
  <si>
    <t>Howitt Primary Community School</t>
  </si>
  <si>
    <t>CIP3550</t>
  </si>
  <si>
    <t>Immaculate Conception Catholic Primary School</t>
  </si>
  <si>
    <t>CIP3503</t>
  </si>
  <si>
    <t>Inkersall Primary Academy</t>
  </si>
  <si>
    <t>CIP2632</t>
  </si>
  <si>
    <t>Ironville &amp; Codnor Park Primary School</t>
  </si>
  <si>
    <t>CIP2004</t>
  </si>
  <si>
    <t xml:space="preserve">John Flamsteed </t>
  </si>
  <si>
    <t>CIS4172</t>
  </si>
  <si>
    <t>John King Infant Academy</t>
  </si>
  <si>
    <t>CIP2192</t>
  </si>
  <si>
    <t>John Port Spencer Academy Trust</t>
  </si>
  <si>
    <t>CIS5405</t>
  </si>
  <si>
    <t>Kensington Junior Academy</t>
  </si>
  <si>
    <t>CIP2143</t>
  </si>
  <si>
    <t>Kilburn Junior School</t>
  </si>
  <si>
    <t>CIP2148</t>
  </si>
  <si>
    <t>Kirk Hallam Community Academy</t>
  </si>
  <si>
    <t>CIS4169</t>
  </si>
  <si>
    <t>Kirkstead Junior Academy</t>
  </si>
  <si>
    <t>CIP2193</t>
  </si>
  <si>
    <t>Laceyfields Academy (Heanor Langley Infant &amp; Nursery)</t>
  </si>
  <si>
    <t>CIP2118</t>
  </si>
  <si>
    <t>CIP2328</t>
  </si>
  <si>
    <t>Langley Mill Academy</t>
  </si>
  <si>
    <t>CIP2119</t>
  </si>
  <si>
    <t>Langwith Bassett Junior Academy</t>
  </si>
  <si>
    <t>CIP2212</t>
  </si>
  <si>
    <t xml:space="preserve">Longford Primary School </t>
  </si>
  <si>
    <t>CIP3064</t>
  </si>
  <si>
    <t>Long Lane CofE Primary</t>
  </si>
  <si>
    <t>Longwood Infant Academy</t>
  </si>
  <si>
    <t>CIP2194</t>
  </si>
  <si>
    <t>Loscoe CofE Primary School &amp; Nursery</t>
  </si>
  <si>
    <t>CIP3049</t>
  </si>
  <si>
    <t>Mary Swanwick Primary School</t>
  </si>
  <si>
    <t>CIP2291</t>
  </si>
  <si>
    <t>Mercia Academy (formerly The William Allitt Academy)</t>
  </si>
  <si>
    <t>CIS4074</t>
  </si>
  <si>
    <t>CIP2178</t>
  </si>
  <si>
    <t>Netherthorpe School</t>
  </si>
  <si>
    <t>CIS5400</t>
  </si>
  <si>
    <t>New Whittington Community Primary School</t>
  </si>
  <si>
    <t>CIP2294</t>
  </si>
  <si>
    <t>Newbold CofE Primary School</t>
  </si>
  <si>
    <t>CIP3308</t>
  </si>
  <si>
    <t>Newhall Junior School</t>
  </si>
  <si>
    <t>North East Derbyshire Support Centre, (NEDSC Barrow Hill), Station Road, Barrow Hill</t>
  </si>
  <si>
    <t>CIR1101</t>
  </si>
  <si>
    <t>North East Derbyshire Support Centre, (NEDSC Buxton), Kents Bank Road, Buxton</t>
  </si>
  <si>
    <t>CIR1100</t>
  </si>
  <si>
    <t xml:space="preserve">North East Derbyshire Support Centre, (NEDSC Chapel), 25 High Street, Chapel en le Frith </t>
  </si>
  <si>
    <t>CCFFA22</t>
  </si>
  <si>
    <t xml:space="preserve">North East Derbyshire Support Centre, NEDSC Hasland, The Green, Hasland, Chesterfield </t>
  </si>
  <si>
    <t>CIR1111</t>
  </si>
  <si>
    <t>North Wingfield Primary School</t>
  </si>
  <si>
    <t>CIP3547</t>
  </si>
  <si>
    <t>Old Hall Junior School</t>
  </si>
  <si>
    <t>CIP2295</t>
  </si>
  <si>
    <t>Ormiston Ilkeston Enterprise Academy</t>
  </si>
  <si>
    <t>CIS4167</t>
  </si>
  <si>
    <t>Outwood Academy Hasland Hall (former Hasland Hall Community School</t>
  </si>
  <si>
    <t>CIS4193</t>
  </si>
  <si>
    <t xml:space="preserve">Outwood Academy Newbold </t>
  </si>
  <si>
    <t>CIS4194</t>
  </si>
  <si>
    <t>Parkside Community School</t>
  </si>
  <si>
    <t>Peak School</t>
  </si>
  <si>
    <t>CIX7017</t>
  </si>
  <si>
    <t>Pennine Way Junior</t>
  </si>
  <si>
    <t>CIP5210</t>
  </si>
  <si>
    <t>Poolsbrook Primary Academy * new references, moved from Cavendish Learning Trust to Flying High Trust 1/1/21</t>
  </si>
  <si>
    <t>CIP2240</t>
  </si>
  <si>
    <t>QEGS (Queen Elizabeth Grammar School)</t>
  </si>
  <si>
    <t>CIS4500</t>
  </si>
  <si>
    <t>Redhill Primary</t>
  </si>
  <si>
    <t>CIP5206</t>
  </si>
  <si>
    <t>Richardson Endowed Primary School</t>
  </si>
  <si>
    <t>CIP3086</t>
  </si>
  <si>
    <t>CIP2007</t>
  </si>
  <si>
    <t xml:space="preserve">(formerly Mill Hill School) Ripley Academy </t>
  </si>
  <si>
    <t>CIS5416</t>
  </si>
  <si>
    <t>Sale &amp; Davys CE Primary School</t>
  </si>
  <si>
    <t>CIP3008</t>
  </si>
  <si>
    <t>Sawley Infant School</t>
  </si>
  <si>
    <t>CIP2331</t>
  </si>
  <si>
    <t>Sawley Junior School</t>
  </si>
  <si>
    <t>CIP2340</t>
  </si>
  <si>
    <t>Scargill CofE (Aided) Primary School</t>
  </si>
  <si>
    <t>CIP3341</t>
  </si>
  <si>
    <t>Shardlow Primary School</t>
  </si>
  <si>
    <t>CIP2217</t>
  </si>
  <si>
    <t>Shirebrook Academy</t>
  </si>
  <si>
    <t>830/6905</t>
  </si>
  <si>
    <t>Somercotes Infant and Nursery</t>
  </si>
  <si>
    <t>CIP2009</t>
  </si>
  <si>
    <t>Somerlea Park Junior School</t>
  </si>
  <si>
    <t>CIP2008</t>
  </si>
  <si>
    <t>South Derbyshire Support Centre</t>
  </si>
  <si>
    <t>CIR1106</t>
  </si>
  <si>
    <t xml:space="preserve">Springfield Junior School </t>
  </si>
  <si>
    <t>CIP2249</t>
  </si>
  <si>
    <t>Springwell Community College</t>
  </si>
  <si>
    <t>CIS4200</t>
  </si>
  <si>
    <t>St Anne's Catholic Voluntary Academy Buxton</t>
  </si>
  <si>
    <t>CIP3501</t>
  </si>
  <si>
    <t>St Charles Catholic Academy</t>
  </si>
  <si>
    <t>CIP3506</t>
  </si>
  <si>
    <t>St Edward's Catholic Academy</t>
  </si>
  <si>
    <t>CIP3511</t>
  </si>
  <si>
    <t>St Elizabeth's Catholic Primary School</t>
  </si>
  <si>
    <t>CIP3513</t>
  </si>
  <si>
    <t>St George's CofE Primary, New Mills</t>
  </si>
  <si>
    <t>CIP3329</t>
  </si>
  <si>
    <t>St George's CE Primary School, Church Gresley</t>
  </si>
  <si>
    <t>CIP3095</t>
  </si>
  <si>
    <t>St Giles CofE Primary School, Starkholmes</t>
  </si>
  <si>
    <t>CIP3544</t>
  </si>
  <si>
    <t>St Giles Primary Killamarsh</t>
  </si>
  <si>
    <t>CIP3541</t>
  </si>
  <si>
    <t>St John Houghton RC School</t>
  </si>
  <si>
    <t>CIS5415</t>
  </si>
  <si>
    <t>St Joseph's Catholic Primary School, Shirebrook</t>
  </si>
  <si>
    <t>CIP3516</t>
  </si>
  <si>
    <t>St Joseph's Catholic Voluntary Academy, Matlock</t>
  </si>
  <si>
    <t>CIP3545</t>
  </si>
  <si>
    <t>St Laurence CE Primary School</t>
  </si>
  <si>
    <t>CIP3522</t>
  </si>
  <si>
    <t>St Margaret's Catholic Primary School</t>
  </si>
  <si>
    <t>CIP3521</t>
  </si>
  <si>
    <t>St Mary’s RC High School</t>
  </si>
  <si>
    <t>CIS5413</t>
  </si>
  <si>
    <t>St Mary's Catholic Primary School Glossop</t>
  </si>
  <si>
    <t>CIP3505</t>
  </si>
  <si>
    <t>St Mary's Catholic Primary School New Mills</t>
  </si>
  <si>
    <t>CIP3509</t>
  </si>
  <si>
    <t>St Philip Howard Catholic Academy</t>
  </si>
  <si>
    <t>CIS4602</t>
  </si>
  <si>
    <t>St Thomas More Catholic School</t>
  </si>
  <si>
    <t>CIS4601</t>
  </si>
  <si>
    <t>St Thomas's Catholic Primary</t>
  </si>
  <si>
    <t>CIP3508</t>
  </si>
  <si>
    <t>Stanley Common Primary</t>
  </si>
  <si>
    <t>Stanton Vale School</t>
  </si>
  <si>
    <t>CIX7019</t>
  </si>
  <si>
    <t>Stonebroom Primary School</t>
  </si>
  <si>
    <t>Street Lane Primary School</t>
  </si>
  <si>
    <t>CIP2205</t>
  </si>
  <si>
    <t>Stubbin Wood School &amp; Nursery</t>
  </si>
  <si>
    <t>CIX7013</t>
  </si>
  <si>
    <t>Swanwick Hall School</t>
  </si>
  <si>
    <t>CIS4000</t>
  </si>
  <si>
    <t>Temple Normanton School</t>
  </si>
  <si>
    <t>CIP2256</t>
  </si>
  <si>
    <t>The Bolsover Academy</t>
  </si>
  <si>
    <t>CIS4197</t>
  </si>
  <si>
    <t>The Ecclesbourne School</t>
  </si>
  <si>
    <t>CIS5401</t>
  </si>
  <si>
    <t>The Green Infant School</t>
  </si>
  <si>
    <t>CIP2226</t>
  </si>
  <si>
    <t>The Long Eaton School</t>
  </si>
  <si>
    <t>CIS4052</t>
  </si>
  <si>
    <t xml:space="preserve">The Mease Spencer Academy </t>
  </si>
  <si>
    <t>The Pingle School</t>
  </si>
  <si>
    <t>CIS5410</t>
  </si>
  <si>
    <t>Three Trees Infant Academy (formerly Woodville Infant)</t>
  </si>
  <si>
    <t>Three Trees CofE Junior Academy (formerly Woodville CofE Junior)</t>
  </si>
  <si>
    <t>Tupton Hall School</t>
  </si>
  <si>
    <t>CIS4034</t>
  </si>
  <si>
    <t>Tupton Primary &amp; Nursery School</t>
  </si>
  <si>
    <t>CIP2259</t>
  </si>
  <si>
    <t>Turnditch CE Primary School</t>
  </si>
  <si>
    <t>CIP3340</t>
  </si>
  <si>
    <t>CIP2371</t>
  </si>
  <si>
    <t>Walton Holymoorside School</t>
  </si>
  <si>
    <t>CIP2265</t>
  </si>
  <si>
    <t>Walton Peak Flying High Academy formerly Whitecotes Primary Academy</t>
  </si>
  <si>
    <t>CIP2514</t>
  </si>
  <si>
    <t>Walton on Trent CE Primary &amp; Nursery School</t>
  </si>
  <si>
    <t>CIP3097</t>
  </si>
  <si>
    <t>CIP2308</t>
  </si>
  <si>
    <t>Whaley Thorns Primary School &amp; Nursery</t>
  </si>
  <si>
    <t>CIP2630</t>
  </si>
  <si>
    <t>Whitecotes Primary Academy * new references, moved from Cavendish Learning Trust to Flying High Trust 1/1/21</t>
  </si>
  <si>
    <t>Whittington Moor Nursery &amp; Infant Academy (formerly Gilbert Heathcote Infant &amp; Nursery)</t>
  </si>
  <si>
    <t>William Gilbert Endowed Primary School</t>
  </si>
  <si>
    <t>CIP5205</t>
  </si>
  <si>
    <t>William Rhodes Primary School</t>
  </si>
  <si>
    <t>CIP2299</t>
  </si>
  <si>
    <t>Wilsthorpe School</t>
  </si>
  <si>
    <t>CIS4054</t>
  </si>
  <si>
    <t>Woodthorpe CofE Primary School</t>
  </si>
  <si>
    <t>CIP3092</t>
  </si>
  <si>
    <t>Converted 24-25</t>
  </si>
  <si>
    <t>karen.sellors@derbyshire.gov.uk</t>
  </si>
  <si>
    <t>•</t>
  </si>
  <si>
    <t>Benchmark Page</t>
  </si>
  <si>
    <t>Learning Resource Not ICT</t>
  </si>
  <si>
    <t>Next, select a comparator, this will allow you to benchmark your school against schools with similar pupil numbers, floor areas or levels of deprivation. To select this, click in cell G7 and select from the drop down list.</t>
  </si>
  <si>
    <t>Next, select a comparator, this will allow you to benchmark your school against schools with similar pupil numbers or floor areas. To select this, click in cell G7 and select from the drop down list.</t>
  </si>
  <si>
    <t>Next select a comparator, this will allow you to benchmark your school against schools with similar pupil numbers, floor areas or levels of deprivation. To select this, click in cell G7 and select from the drop down list.</t>
  </si>
  <si>
    <t xml:space="preserve">This page shows spend for your school against similar Derbyshire schools based on pupil numbers. </t>
  </si>
  <si>
    <t xml:space="preserve">This will show 4 larger and 4 smaller schools and the average for your school type. You cannot choose the schools on this page. </t>
  </si>
  <si>
    <t>School Name</t>
  </si>
  <si>
    <t>Select the type of expenditure you would like to compare (eg. Teachers, Electricity) to do this click in cell G5, this will bring up a drop down arrow to the right of the box, click this to bring up a list of categories to select.</t>
  </si>
  <si>
    <t>Select the type of expenditure you would like to compare by clicking in cell G5 and selecting from the drop down list.</t>
  </si>
  <si>
    <r>
      <t xml:space="preserve">This will show 4 larger and 4 smaller schools and the average for your school type. </t>
    </r>
    <r>
      <rPr>
        <b/>
        <sz val="11"/>
        <color theme="1"/>
        <rFont val="Calibri"/>
        <family val="2"/>
        <scheme val="minor"/>
      </rPr>
      <t xml:space="preserve">You cannot choose the schools on this page. </t>
    </r>
  </si>
  <si>
    <t>To select the schools click in cells F13-F20 and click on the drop down arrow to the right, this will bring up a list of schools to select.</t>
  </si>
  <si>
    <t>This page benchmarks your school against other Derbyshire schools with similar pupil numbers, it also gives an average for your school type.</t>
  </si>
  <si>
    <t>Derbyshire school to benchmark against, for example, you may wish to select all schools in the local area.</t>
  </si>
  <si>
    <t>Your School Type:</t>
  </si>
  <si>
    <t xml:space="preserve">This page will produce graphs showing expenditure for your school, however, unlike the other pages, it gives you the option of selecting any </t>
  </si>
  <si>
    <t>This graph is pre-populated with utility costs per pupil, this includes water, electricity, gas, oil and solid fuel costs.</t>
  </si>
  <si>
    <t>This graph is pre-populated with support staff costs per pupil, this includes all staff types except teaching.</t>
  </si>
  <si>
    <t>This graph is pre-populated with Teaching costs per pupil, including supply and agency teaching costs.</t>
  </si>
  <si>
    <t>To start, please enter your cost centre here:</t>
  </si>
  <si>
    <t>schools.</t>
  </si>
  <si>
    <t>This graph shows expenditure on a chosen category as a percentage of total school expenditure for your school against similar Derbyshire</t>
  </si>
  <si>
    <t>This page will produce graphs showing expenditure for your school against similar Derbyshire schools.</t>
  </si>
  <si>
    <t xml:space="preserve">If you have any queries, please contact: </t>
  </si>
  <si>
    <t xml:space="preserve">Please select the category you would like to compare:  </t>
  </si>
  <si>
    <t xml:space="preserve">Please select a comparator:  </t>
  </si>
  <si>
    <t>Learning Resource Not ICT1</t>
  </si>
  <si>
    <t>Pupil numberLearning Resource Not ICT</t>
  </si>
  <si>
    <t>Floor area m2Learning Resource Not ICT</t>
  </si>
  <si>
    <t>Deprivation %Learning Resource Not 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</si>
</sst>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35" x14ac:knownFonts="1">
    <font>
      <sz val="11"/>
      <color theme="1"/>
      <name val="Calibri"/>
      <family val="2"/>
      <scheme val="minor"/>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0"/>
      <color theme="1"/>
      <name val="Arial"/>
      <family val="2"/>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name val="Calibri"/>
      <family val="2"/>
      <scheme val="minor"/>
    </font>
    <font>
      <sz val="9"/>
      <color indexed="81"/>
      <name val="Tahoma"/>
      <family val="2"/>
    </font>
    <font>
      <b/>
      <sz val="9"/>
      <color indexed="81"/>
      <name val="Tahoma"/>
      <family val="2"/>
    </font>
    <font>
      <b/>
      <sz val="11"/>
      <color theme="1"/>
      <name val="Calibri"/>
      <family val="2"/>
    </font>
    <font>
      <sz val="11"/>
      <color rgb="FF0070C0"/>
      <name val="Calibri"/>
      <family val="2"/>
      <scheme val="minor"/>
    </font>
    <font>
      <sz val="8"/>
      <name val="Calibri"/>
      <family val="2"/>
      <scheme val="minor"/>
    </font>
    <font>
      <i/>
      <sz val="11"/>
      <color rgb="FFFF0000"/>
      <name val="Calibri"/>
      <family val="2"/>
      <scheme val="minor"/>
    </font>
    <font>
      <sz val="8"/>
      <color rgb="FFFF0000"/>
      <name val="Calibri"/>
      <family val="2"/>
      <scheme val="minor"/>
    </font>
    <font>
      <b/>
      <u/>
      <sz val="11"/>
      <color theme="1"/>
      <name val="Calibri"/>
      <family val="2"/>
      <scheme val="minor"/>
    </font>
    <font>
      <b/>
      <sz val="20"/>
      <color theme="1"/>
      <name val="Calibri"/>
      <family val="2"/>
      <scheme val="minor"/>
    </font>
  </fonts>
  <fills count="4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FF00"/>
        <bgColor indexed="64"/>
      </patternFill>
    </fill>
  </fills>
  <borders count="2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theme="4" tint="0.39997558519241921"/>
      </bottom>
      <diagonal/>
    </border>
    <border>
      <left style="medium">
        <color indexed="64"/>
      </left>
      <right style="medium">
        <color indexed="64"/>
      </right>
      <top style="medium">
        <color indexed="64"/>
      </top>
      <bottom style="medium">
        <color indexed="64"/>
      </bottom>
      <diagonal/>
    </border>
    <border>
      <left style="thick">
        <color auto="1"/>
      </left>
      <right/>
      <top/>
      <bottom/>
      <diagonal/>
    </border>
    <border>
      <left style="thick">
        <color auto="1"/>
      </left>
      <right/>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2">
    <xf numFmtId="0" fontId="0" fillId="0" borderId="0"/>
    <xf numFmtId="0" fontId="1" fillId="0" borderId="0"/>
    <xf numFmtId="0" fontId="1" fillId="0" borderId="0"/>
    <xf numFmtId="0" fontId="1" fillId="0" borderId="0"/>
    <xf numFmtId="0" fontId="1"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6" fillId="27" borderId="14" applyNumberFormat="0" applyAlignment="0" applyProtection="0"/>
    <xf numFmtId="0" fontId="7" fillId="28" borderId="15" applyNumberFormat="0" applyAlignment="0" applyProtection="0"/>
    <xf numFmtId="43" fontId="3" fillId="0" borderId="0" applyFont="0" applyFill="0" applyBorder="0" applyAlignment="0" applyProtection="0"/>
    <xf numFmtId="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1"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0" borderId="14" applyNumberFormat="0" applyAlignment="0" applyProtection="0"/>
    <xf numFmtId="0" fontId="16" fillId="0" borderId="19" applyNumberFormat="0" applyFill="0" applyAlignment="0" applyProtection="0"/>
    <xf numFmtId="0" fontId="17" fillId="31" borderId="0" applyNumberFormat="0" applyBorder="0" applyAlignment="0" applyProtection="0"/>
    <xf numFmtId="0" fontId="8" fillId="0" borderId="0"/>
    <xf numFmtId="0" fontId="8" fillId="0" borderId="0"/>
    <xf numFmtId="0" fontId="8" fillId="0" borderId="0"/>
    <xf numFmtId="0" fontId="1" fillId="0" borderId="0"/>
    <xf numFmtId="0" fontId="3" fillId="0" borderId="0"/>
    <xf numFmtId="0" fontId="1" fillId="0" borderId="0"/>
    <xf numFmtId="0" fontId="8" fillId="0" borderId="0"/>
    <xf numFmtId="0" fontId="8" fillId="0" borderId="0"/>
    <xf numFmtId="0" fontId="1" fillId="0" borderId="0"/>
    <xf numFmtId="0" fontId="8" fillId="0" borderId="0"/>
    <xf numFmtId="0" fontId="1" fillId="0" borderId="0"/>
    <xf numFmtId="0" fontId="3" fillId="0" borderId="0"/>
    <xf numFmtId="0" fontId="8" fillId="0" borderId="0"/>
    <xf numFmtId="0" fontId="2" fillId="0" borderId="0"/>
    <xf numFmtId="0" fontId="3" fillId="32" borderId="20" applyNumberFormat="0" applyFont="0" applyAlignment="0" applyProtection="0"/>
    <xf numFmtId="0" fontId="3" fillId="32" borderId="20" applyNumberFormat="0" applyFont="0" applyAlignment="0" applyProtection="0"/>
    <xf numFmtId="0" fontId="3" fillId="32" borderId="20" applyNumberFormat="0" applyFont="0" applyAlignment="0" applyProtection="0"/>
    <xf numFmtId="0" fontId="3" fillId="32" borderId="20" applyNumberFormat="0" applyFont="0" applyAlignment="0" applyProtection="0"/>
    <xf numFmtId="0" fontId="18" fillId="27" borderId="21" applyNumberFormat="0" applyAlignment="0" applyProtection="0"/>
    <xf numFmtId="9" fontId="3"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9" fillId="0" borderId="0" applyNumberFormat="0" applyFill="0" applyBorder="0" applyAlignment="0" applyProtection="0"/>
    <xf numFmtId="0" fontId="20" fillId="0" borderId="22" applyNumberFormat="0" applyFill="0" applyAlignment="0" applyProtection="0"/>
    <xf numFmtId="0" fontId="21" fillId="0" borderId="0" applyNumberFormat="0" applyFill="0" applyBorder="0" applyAlignment="0" applyProtection="0"/>
  </cellStyleXfs>
  <cellXfs count="240">
    <xf numFmtId="0" fontId="0" fillId="0" borderId="0" xfId="0"/>
    <xf numFmtId="0" fontId="20" fillId="33" borderId="23" xfId="0" applyFont="1" applyFill="1" applyBorder="1"/>
    <xf numFmtId="0" fontId="0" fillId="0" borderId="0" xfId="0" applyNumberFormat="1"/>
    <xf numFmtId="0" fontId="0" fillId="0" borderId="0" xfId="0" applyAlignment="1">
      <alignment horizontal="center"/>
    </xf>
    <xf numFmtId="0" fontId="0" fillId="0" borderId="0" xfId="0" applyProtection="1"/>
    <xf numFmtId="4" fontId="0" fillId="0" borderId="0" xfId="0" applyNumberFormat="1" applyBorder="1" applyAlignment="1" applyProtection="1">
      <alignment horizontal="center"/>
    </xf>
    <xf numFmtId="0" fontId="0" fillId="0" borderId="0" xfId="0" applyFill="1"/>
    <xf numFmtId="3" fontId="0" fillId="0" borderId="1" xfId="0" applyNumberFormat="1" applyFill="1" applyBorder="1" applyAlignment="1" applyProtection="1">
      <alignment horizontal="center"/>
    </xf>
    <xf numFmtId="4" fontId="0" fillId="0" borderId="0" xfId="0" applyNumberFormat="1" applyFill="1" applyBorder="1" applyAlignment="1" applyProtection="1">
      <alignment horizontal="center"/>
    </xf>
    <xf numFmtId="0" fontId="20" fillId="0" borderId="0" xfId="0" applyFont="1"/>
    <xf numFmtId="4" fontId="0" fillId="0" borderId="1" xfId="0" applyNumberFormat="1" applyFill="1" applyBorder="1" applyAlignment="1" applyProtection="1">
      <alignment horizontal="center"/>
    </xf>
    <xf numFmtId="4" fontId="0" fillId="0" borderId="2" xfId="0" applyNumberFormat="1" applyFill="1" applyBorder="1" applyAlignment="1" applyProtection="1">
      <alignment horizontal="center"/>
    </xf>
    <xf numFmtId="4" fontId="0" fillId="0" borderId="3" xfId="0" applyNumberFormat="1" applyFill="1" applyBorder="1" applyAlignment="1" applyProtection="1">
      <alignment horizontal="center"/>
    </xf>
    <xf numFmtId="1" fontId="0" fillId="0" borderId="0" xfId="0" applyNumberFormat="1"/>
    <xf numFmtId="3" fontId="0" fillId="0" borderId="3" xfId="0" applyNumberFormat="1" applyFill="1" applyBorder="1" applyAlignment="1" applyProtection="1">
      <alignment horizontal="center"/>
    </xf>
    <xf numFmtId="3" fontId="0" fillId="0" borderId="0" xfId="0" applyNumberFormat="1" applyFill="1" applyBorder="1" applyAlignment="1" applyProtection="1">
      <alignment horizontal="center"/>
    </xf>
    <xf numFmtId="0" fontId="0" fillId="0" borderId="4" xfId="0" applyFill="1" applyBorder="1" applyProtection="1"/>
    <xf numFmtId="0" fontId="0" fillId="0" borderId="2" xfId="0" applyFill="1" applyBorder="1" applyProtection="1"/>
    <xf numFmtId="0" fontId="20" fillId="0" borderId="23" xfId="0" applyFont="1" applyBorder="1"/>
    <xf numFmtId="0" fontId="0" fillId="0" borderId="0" xfId="0"/>
    <xf numFmtId="0" fontId="0" fillId="0" borderId="0" xfId="0"/>
    <xf numFmtId="0" fontId="0" fillId="0" borderId="0" xfId="0"/>
    <xf numFmtId="1" fontId="0" fillId="0" borderId="0" xfId="0" applyNumberFormat="1"/>
    <xf numFmtId="0" fontId="20" fillId="34" borderId="0" xfId="0" applyFont="1" applyFill="1"/>
    <xf numFmtId="0" fontId="20" fillId="0" borderId="0" xfId="0" applyFont="1" applyFill="1" applyBorder="1"/>
    <xf numFmtId="0" fontId="0" fillId="0" borderId="0" xfId="0" applyFill="1" applyBorder="1"/>
    <xf numFmtId="0" fontId="22" fillId="0" borderId="0" xfId="0" applyFont="1" applyAlignment="1">
      <alignment horizontal="center"/>
    </xf>
    <xf numFmtId="0" fontId="0" fillId="0" borderId="5" xfId="0" applyFill="1" applyBorder="1" applyProtection="1">
      <protection locked="0"/>
    </xf>
    <xf numFmtId="0" fontId="0" fillId="0" borderId="6" xfId="0" applyFill="1" applyBorder="1" applyProtection="1"/>
    <xf numFmtId="0" fontId="0" fillId="0" borderId="0" xfId="0" applyFill="1" applyBorder="1" applyProtection="1"/>
    <xf numFmtId="4" fontId="0" fillId="0" borderId="7" xfId="0" applyNumberFormat="1" applyFill="1" applyBorder="1" applyAlignment="1" applyProtection="1">
      <alignment horizontal="center"/>
    </xf>
    <xf numFmtId="4" fontId="20" fillId="0" borderId="7" xfId="0" applyNumberFormat="1" applyFont="1" applyFill="1" applyBorder="1" applyAlignment="1" applyProtection="1">
      <alignment horizontal="center"/>
    </xf>
    <xf numFmtId="0" fontId="0" fillId="0" borderId="8" xfId="0" applyFill="1" applyBorder="1" applyProtection="1"/>
    <xf numFmtId="3" fontId="0" fillId="0" borderId="7" xfId="0" applyNumberFormat="1" applyFill="1" applyBorder="1" applyAlignment="1" applyProtection="1">
      <alignment horizontal="center"/>
    </xf>
    <xf numFmtId="3" fontId="20" fillId="0" borderId="7" xfId="0" applyNumberFormat="1" applyFont="1" applyFill="1" applyBorder="1" applyAlignment="1" applyProtection="1">
      <alignment horizontal="center"/>
    </xf>
    <xf numFmtId="0" fontId="0" fillId="35" borderId="0" xfId="0" applyFill="1"/>
    <xf numFmtId="0" fontId="22" fillId="35" borderId="0" xfId="0" applyFont="1" applyFill="1" applyAlignment="1">
      <alignment horizontal="center"/>
    </xf>
    <xf numFmtId="0" fontId="0" fillId="35" borderId="0" xfId="0" applyFill="1" applyAlignment="1">
      <alignment horizontal="right" wrapText="1"/>
    </xf>
    <xf numFmtId="0" fontId="0" fillId="35" borderId="0" xfId="0" applyFill="1" applyAlignment="1">
      <alignment horizontal="center"/>
    </xf>
    <xf numFmtId="0" fontId="0" fillId="35" borderId="0" xfId="0" applyFill="1" applyAlignment="1">
      <alignment horizontal="right"/>
    </xf>
    <xf numFmtId="0" fontId="20" fillId="35" borderId="0" xfId="0" applyFont="1" applyFill="1" applyProtection="1"/>
    <xf numFmtId="0" fontId="0" fillId="35" borderId="0" xfId="0" applyFill="1" applyProtection="1"/>
    <xf numFmtId="0" fontId="0" fillId="35" borderId="0" xfId="0" applyFill="1" applyBorder="1" applyProtection="1"/>
    <xf numFmtId="0" fontId="0" fillId="35" borderId="0" xfId="0" applyFill="1" applyAlignment="1" applyProtection="1">
      <alignment horizontal="center"/>
    </xf>
    <xf numFmtId="0" fontId="0" fillId="35" borderId="0" xfId="0" applyFill="1" applyAlignment="1" applyProtection="1">
      <alignment horizontal="right"/>
    </xf>
    <xf numFmtId="0" fontId="20" fillId="35" borderId="0" xfId="0" applyFont="1" applyFill="1" applyAlignment="1" applyProtection="1">
      <alignment horizontal="right"/>
    </xf>
    <xf numFmtId="0" fontId="20" fillId="35" borderId="0" xfId="0" applyFont="1" applyFill="1" applyBorder="1" applyProtection="1"/>
    <xf numFmtId="3" fontId="0" fillId="35" borderId="0" xfId="0" applyNumberFormat="1" applyFill="1" applyBorder="1" applyAlignment="1" applyProtection="1">
      <alignment horizontal="center"/>
    </xf>
    <xf numFmtId="0" fontId="20" fillId="0" borderId="5" xfId="0" applyFont="1" applyFill="1" applyBorder="1" applyAlignment="1" applyProtection="1">
      <alignment horizontal="center" wrapText="1"/>
    </xf>
    <xf numFmtId="0" fontId="20" fillId="0" borderId="9" xfId="0" applyFont="1" applyFill="1" applyBorder="1" applyProtection="1"/>
    <xf numFmtId="0" fontId="0" fillId="0" borderId="7" xfId="0" applyFill="1" applyBorder="1" applyProtection="1"/>
    <xf numFmtId="4" fontId="0" fillId="0" borderId="8" xfId="0" applyNumberFormat="1" applyFill="1" applyBorder="1" applyAlignment="1" applyProtection="1">
      <alignment horizontal="center"/>
    </xf>
    <xf numFmtId="4" fontId="0" fillId="35" borderId="0" xfId="0" applyNumberFormat="1" applyFill="1" applyBorder="1" applyAlignment="1" applyProtection="1">
      <alignment horizontal="center"/>
    </xf>
    <xf numFmtId="0" fontId="0" fillId="35" borderId="0" xfId="0" applyFill="1" applyBorder="1"/>
    <xf numFmtId="0" fontId="0" fillId="0" borderId="10" xfId="0" applyFill="1" applyBorder="1" applyProtection="1"/>
    <xf numFmtId="4" fontId="0" fillId="0" borderId="10" xfId="0" applyNumberFormat="1" applyFill="1" applyBorder="1" applyAlignment="1" applyProtection="1">
      <alignment horizontal="center"/>
    </xf>
    <xf numFmtId="0" fontId="20" fillId="0" borderId="0" xfId="0" applyFont="1" applyBorder="1"/>
    <xf numFmtId="0" fontId="0" fillId="0" borderId="5" xfId="0" applyFont="1" applyFill="1" applyBorder="1" applyProtection="1"/>
    <xf numFmtId="0" fontId="0" fillId="0" borderId="9" xfId="0" applyFont="1" applyFill="1" applyBorder="1" applyProtection="1"/>
    <xf numFmtId="3" fontId="0" fillId="0" borderId="5" xfId="0" applyNumberFormat="1" applyFont="1" applyFill="1" applyBorder="1" applyAlignment="1" applyProtection="1">
      <alignment horizontal="center"/>
    </xf>
    <xf numFmtId="4" fontId="0" fillId="0" borderId="5" xfId="0" applyNumberFormat="1" applyFont="1" applyFill="1" applyBorder="1" applyAlignment="1" applyProtection="1">
      <alignment horizontal="center"/>
    </xf>
    <xf numFmtId="0" fontId="20" fillId="0" borderId="6" xfId="0" applyFont="1" applyFill="1" applyBorder="1" applyProtection="1"/>
    <xf numFmtId="3" fontId="20" fillId="0" borderId="1" xfId="0" applyNumberFormat="1" applyFont="1" applyFill="1" applyBorder="1" applyAlignment="1" applyProtection="1">
      <alignment horizontal="center"/>
    </xf>
    <xf numFmtId="3" fontId="3" fillId="0" borderId="8" xfId="68" applyNumberFormat="1" applyFont="1" applyFill="1" applyBorder="1" applyAlignment="1" applyProtection="1">
      <alignment horizontal="center"/>
    </xf>
    <xf numFmtId="0" fontId="20" fillId="35" borderId="0" xfId="0" applyFont="1" applyFill="1" applyBorder="1"/>
    <xf numFmtId="9" fontId="3" fillId="0" borderId="0" xfId="112" applyFont="1"/>
    <xf numFmtId="2" fontId="0" fillId="0" borderId="0" xfId="0" applyNumberFormat="1"/>
    <xf numFmtId="2" fontId="3" fillId="0" borderId="0" xfId="112" applyNumberFormat="1" applyFont="1"/>
    <xf numFmtId="0" fontId="20" fillId="35" borderId="0" xfId="0" applyFont="1" applyFill="1" applyAlignment="1"/>
    <xf numFmtId="43" fontId="3" fillId="0" borderId="0" xfId="68" applyFont="1"/>
    <xf numFmtId="3" fontId="0" fillId="0" borderId="10" xfId="0" applyNumberFormat="1" applyFill="1" applyBorder="1" applyAlignment="1" applyProtection="1">
      <alignment horizontal="center"/>
    </xf>
    <xf numFmtId="3" fontId="0" fillId="0" borderId="8" xfId="0" applyNumberFormat="1" applyFill="1" applyBorder="1" applyAlignment="1" applyProtection="1">
      <alignment horizontal="center"/>
    </xf>
    <xf numFmtId="0" fontId="23" fillId="35" borderId="0" xfId="0" applyFont="1" applyFill="1"/>
    <xf numFmtId="0" fontId="20" fillId="0" borderId="0" xfId="0" applyFont="1" applyFill="1" applyBorder="1" applyProtection="1"/>
    <xf numFmtId="4" fontId="0" fillId="0" borderId="6" xfId="0" applyNumberFormat="1" applyFill="1" applyBorder="1" applyAlignment="1" applyProtection="1">
      <alignment horizontal="center"/>
    </xf>
    <xf numFmtId="4" fontId="0" fillId="0" borderId="4" xfId="0" applyNumberFormat="1" applyFill="1" applyBorder="1" applyAlignment="1" applyProtection="1">
      <alignment horizontal="center"/>
    </xf>
    <xf numFmtId="0" fontId="0" fillId="36" borderId="0" xfId="0" applyFill="1"/>
    <xf numFmtId="0" fontId="0" fillId="37" borderId="0" xfId="0" applyFill="1"/>
    <xf numFmtId="0" fontId="0" fillId="38" borderId="0" xfId="0" applyFill="1"/>
    <xf numFmtId="0" fontId="0" fillId="0" borderId="6" xfId="0" applyBorder="1"/>
    <xf numFmtId="0" fontId="0" fillId="0" borderId="4" xfId="0" applyBorder="1"/>
    <xf numFmtId="0" fontId="20" fillId="0" borderId="6" xfId="0" applyFont="1" applyBorder="1"/>
    <xf numFmtId="0" fontId="0" fillId="0" borderId="0" xfId="0" applyFill="1" applyBorder="1" applyAlignment="1">
      <alignment horizontal="center"/>
    </xf>
    <xf numFmtId="0" fontId="0" fillId="0" borderId="6" xfId="0" applyFill="1" applyBorder="1"/>
    <xf numFmtId="0" fontId="0" fillId="0" borderId="1" xfId="0" applyFill="1" applyBorder="1"/>
    <xf numFmtId="0" fontId="0" fillId="0" borderId="4" xfId="0" applyFill="1" applyBorder="1"/>
    <xf numFmtId="0" fontId="0" fillId="0" borderId="2" xfId="0" applyFill="1" applyBorder="1"/>
    <xf numFmtId="0" fontId="0" fillId="0" borderId="3" xfId="0" applyFill="1" applyBorder="1"/>
    <xf numFmtId="0" fontId="0" fillId="0" borderId="11" xfId="0" applyBorder="1" applyAlignment="1" applyProtection="1">
      <alignment horizontal="left"/>
    </xf>
    <xf numFmtId="0" fontId="0" fillId="0" borderId="6" xfId="0" applyBorder="1" applyAlignment="1" applyProtection="1">
      <alignment horizontal="left" wrapText="1"/>
    </xf>
    <xf numFmtId="0" fontId="0" fillId="0" borderId="6" xfId="0" applyBorder="1" applyAlignment="1" applyProtection="1">
      <alignment horizontal="left"/>
    </xf>
    <xf numFmtId="0" fontId="0" fillId="0" borderId="1" xfId="0" applyFill="1" applyBorder="1" applyAlignment="1">
      <alignment horizontal="center"/>
    </xf>
    <xf numFmtId="0" fontId="0" fillId="0" borderId="6" xfId="0" applyFill="1" applyBorder="1" applyAlignment="1" applyProtection="1">
      <alignment horizontal="left" wrapText="1"/>
    </xf>
    <xf numFmtId="0" fontId="0" fillId="0" borderId="4" xfId="0" applyFill="1" applyBorder="1" applyAlignment="1" applyProtection="1">
      <alignment horizontal="left" wrapText="1"/>
    </xf>
    <xf numFmtId="0" fontId="0" fillId="0" borderId="0" xfId="0" applyFill="1" applyAlignment="1">
      <alignment horizontal="center"/>
    </xf>
    <xf numFmtId="0" fontId="0" fillId="0" borderId="0" xfId="0" applyFill="1" applyBorder="1" applyAlignment="1">
      <alignment horizontal="left" wrapText="1"/>
    </xf>
    <xf numFmtId="0" fontId="0" fillId="35" borderId="11" xfId="0" applyFill="1" applyBorder="1"/>
    <xf numFmtId="0" fontId="0" fillId="35" borderId="12" xfId="0" applyFill="1" applyBorder="1"/>
    <xf numFmtId="0" fontId="0" fillId="0" borderId="13" xfId="0" applyFill="1" applyBorder="1" applyAlignment="1">
      <alignment horizontal="center"/>
    </xf>
    <xf numFmtId="0" fontId="0" fillId="35" borderId="1" xfId="0" applyFill="1" applyBorder="1"/>
    <xf numFmtId="164" fontId="3" fillId="0" borderId="0" xfId="68" applyNumberFormat="1" applyFont="1"/>
    <xf numFmtId="0" fontId="0" fillId="0" borderId="0" xfId="0" applyFont="1"/>
    <xf numFmtId="0" fontId="0" fillId="0" borderId="0" xfId="0" applyFont="1" applyFill="1" applyBorder="1"/>
    <xf numFmtId="0" fontId="0" fillId="0" borderId="0" xfId="0"/>
    <xf numFmtId="164" fontId="3" fillId="0" borderId="0" xfId="68" applyNumberFormat="1" applyFont="1"/>
    <xf numFmtId="43" fontId="3" fillId="0" borderId="0" xfId="68" applyFont="1"/>
    <xf numFmtId="3" fontId="0" fillId="0" borderId="6" xfId="0" applyNumberFormat="1" applyFill="1" applyBorder="1" applyAlignment="1" applyProtection="1">
      <alignment horizontal="center"/>
    </xf>
    <xf numFmtId="10" fontId="3" fillId="0" borderId="1" xfId="112" applyNumberFormat="1" applyFont="1" applyFill="1" applyBorder="1" applyAlignment="1" applyProtection="1">
      <alignment horizontal="center"/>
    </xf>
    <xf numFmtId="0" fontId="0" fillId="0" borderId="0" xfId="0"/>
    <xf numFmtId="0" fontId="22" fillId="0" borderId="0" xfId="0" applyFont="1" applyFill="1" applyAlignment="1">
      <alignment horizontal="center"/>
    </xf>
    <xf numFmtId="0" fontId="0" fillId="0" borderId="0" xfId="0" applyFill="1" applyAlignment="1" applyProtection="1">
      <alignment horizontal="center"/>
    </xf>
    <xf numFmtId="0" fontId="23" fillId="0" borderId="0" xfId="0" applyFont="1" applyFill="1" applyAlignment="1">
      <alignment horizontal="center"/>
    </xf>
    <xf numFmtId="0" fontId="24" fillId="0" borderId="0" xfId="0" applyFont="1" applyAlignment="1"/>
    <xf numFmtId="0" fontId="0" fillId="0" borderId="0" xfId="0" applyFont="1"/>
    <xf numFmtId="0" fontId="0" fillId="39" borderId="0" xfId="0" applyFill="1"/>
    <xf numFmtId="0" fontId="20" fillId="0" borderId="0" xfId="0" applyFont="1" applyFill="1"/>
    <xf numFmtId="164" fontId="3" fillId="0" borderId="0" xfId="68" applyNumberFormat="1" applyFont="1" applyFill="1"/>
    <xf numFmtId="0" fontId="0" fillId="0" borderId="0" xfId="0" applyFont="1" applyFill="1"/>
    <xf numFmtId="4" fontId="0" fillId="0" borderId="0" xfId="0" applyNumberFormat="1"/>
    <xf numFmtId="0" fontId="0" fillId="0" borderId="0" xfId="0"/>
    <xf numFmtId="164" fontId="3" fillId="0" borderId="0" xfId="68" applyNumberFormat="1" applyFont="1"/>
    <xf numFmtId="43" fontId="3" fillId="0" borderId="0" xfId="68" applyFont="1" applyFill="1"/>
    <xf numFmtId="0" fontId="20" fillId="0" borderId="23" xfId="0" applyFont="1" applyFill="1" applyBorder="1"/>
    <xf numFmtId="0" fontId="0" fillId="0" borderId="0" xfId="0" applyNumberFormat="1" applyFill="1"/>
    <xf numFmtId="2" fontId="0" fillId="40" borderId="0" xfId="0" applyNumberFormat="1" applyFill="1"/>
    <xf numFmtId="14" fontId="0" fillId="0" borderId="0" xfId="0" applyNumberFormat="1"/>
    <xf numFmtId="0" fontId="0" fillId="35" borderId="0" xfId="0" applyFill="1" applyAlignment="1">
      <alignment horizontal="left"/>
    </xf>
    <xf numFmtId="0" fontId="0" fillId="35" borderId="0" xfId="0" applyFill="1" applyAlignment="1">
      <alignment horizontal="left" wrapText="1"/>
    </xf>
    <xf numFmtId="0" fontId="23" fillId="35" borderId="0" xfId="0" applyFont="1" applyFill="1" applyAlignment="1">
      <alignment horizontal="left"/>
    </xf>
    <xf numFmtId="0" fontId="25" fillId="0" borderId="0" xfId="0" applyFont="1"/>
    <xf numFmtId="0" fontId="0" fillId="35" borderId="0" xfId="0" applyFill="1" applyAlignment="1"/>
    <xf numFmtId="0" fontId="0" fillId="0" borderId="0" xfId="0" applyFill="1" applyAlignment="1"/>
    <xf numFmtId="0" fontId="0" fillId="0" borderId="0" xfId="0" applyFill="1" applyAlignment="1">
      <alignment horizontal="left" wrapText="1"/>
    </xf>
    <xf numFmtId="0" fontId="0" fillId="0" borderId="0" xfId="0" applyFill="1" applyAlignment="1">
      <alignment horizontal="left"/>
    </xf>
    <xf numFmtId="0" fontId="0" fillId="0" borderId="0" xfId="0" applyAlignment="1">
      <alignment horizontal="left"/>
    </xf>
    <xf numFmtId="49" fontId="0" fillId="0" borderId="0" xfId="0" applyNumberFormat="1" applyAlignment="1">
      <alignment horizontal="left"/>
    </xf>
    <xf numFmtId="1" fontId="25" fillId="0" borderId="0" xfId="0" applyNumberFormat="1" applyFont="1" applyFill="1" applyBorder="1" applyAlignment="1">
      <alignment horizontal="left"/>
    </xf>
    <xf numFmtId="10" fontId="0" fillId="0" borderId="0" xfId="112" applyNumberFormat="1" applyFont="1" applyFill="1" applyBorder="1"/>
    <xf numFmtId="0" fontId="20" fillId="35" borderId="0" xfId="0" applyFont="1" applyFill="1"/>
    <xf numFmtId="9" fontId="0" fillId="0" borderId="0" xfId="0" applyNumberFormat="1"/>
    <xf numFmtId="164" fontId="3" fillId="0" borderId="0" xfId="68" applyNumberFormat="1" applyFont="1" applyFill="1" applyBorder="1" applyAlignment="1">
      <alignment horizontal="center"/>
    </xf>
    <xf numFmtId="164" fontId="3" fillId="0" borderId="1" xfId="68" applyNumberFormat="1" applyFont="1" applyFill="1" applyBorder="1" applyAlignment="1">
      <alignment horizontal="center"/>
    </xf>
    <xf numFmtId="2" fontId="0" fillId="0" borderId="0" xfId="112" applyNumberFormat="1" applyFont="1"/>
    <xf numFmtId="0" fontId="28" fillId="39" borderId="5" xfId="0" applyFont="1" applyFill="1" applyBorder="1"/>
    <xf numFmtId="1" fontId="25" fillId="0" borderId="5" xfId="0" applyNumberFormat="1" applyFont="1" applyBorder="1" applyAlignment="1">
      <alignment horizontal="left"/>
    </xf>
    <xf numFmtId="1" fontId="25" fillId="39" borderId="5" xfId="0" applyNumberFormat="1" applyFont="1" applyFill="1" applyBorder="1" applyAlignment="1">
      <alignment horizontal="left"/>
    </xf>
    <xf numFmtId="0" fontId="28" fillId="39" borderId="5" xfId="0" applyFont="1" applyFill="1" applyBorder="1" applyAlignment="1">
      <alignment horizontal="left"/>
    </xf>
    <xf numFmtId="10" fontId="0" fillId="0" borderId="5" xfId="112" applyNumberFormat="1" applyFont="1" applyBorder="1"/>
    <xf numFmtId="0" fontId="25" fillId="0" borderId="5" xfId="0" applyNumberFormat="1" applyFont="1" applyBorder="1" applyAlignment="1">
      <alignment horizontal="left"/>
    </xf>
    <xf numFmtId="2" fontId="20" fillId="0" borderId="0" xfId="0" applyNumberFormat="1" applyFont="1"/>
    <xf numFmtId="0" fontId="29" fillId="0" borderId="0" xfId="0" applyFont="1"/>
    <xf numFmtId="0" fontId="0" fillId="37" borderId="25" xfId="0" applyFill="1" applyBorder="1"/>
    <xf numFmtId="0" fontId="20" fillId="33" borderId="26" xfId="0" applyFont="1" applyFill="1" applyBorder="1"/>
    <xf numFmtId="43" fontId="3" fillId="0" borderId="25" xfId="68" applyFont="1" applyBorder="1"/>
    <xf numFmtId="0" fontId="20" fillId="37" borderId="6" xfId="0" applyFont="1" applyFill="1" applyBorder="1" applyAlignment="1">
      <alignment horizontal="centerContinuous"/>
    </xf>
    <xf numFmtId="0" fontId="20" fillId="37" borderId="0" xfId="0" applyFont="1" applyFill="1" applyBorder="1" applyAlignment="1">
      <alignment horizontal="centerContinuous"/>
    </xf>
    <xf numFmtId="0" fontId="23" fillId="41" borderId="0" xfId="0" applyFont="1" applyFill="1" applyAlignment="1">
      <alignment horizontal="centerContinuous"/>
    </xf>
    <xf numFmtId="0" fontId="23" fillId="42" borderId="0" xfId="0" applyFont="1" applyFill="1" applyAlignment="1">
      <alignment horizontal="centerContinuous"/>
    </xf>
    <xf numFmtId="0" fontId="31" fillId="0" borderId="0" xfId="0" applyFont="1" applyFill="1"/>
    <xf numFmtId="0" fontId="20" fillId="0" borderId="0" xfId="0" applyFont="1" applyFill="1" applyAlignment="1">
      <alignment horizontal="center"/>
    </xf>
    <xf numFmtId="14" fontId="20" fillId="0" borderId="0" xfId="0" applyNumberFormat="1" applyFont="1"/>
    <xf numFmtId="0" fontId="0" fillId="0" borderId="13" xfId="0" applyFill="1" applyBorder="1" applyProtection="1"/>
    <xf numFmtId="0" fontId="0" fillId="0" borderId="1" xfId="0" applyFill="1" applyBorder="1" applyProtection="1"/>
    <xf numFmtId="0" fontId="0" fillId="0" borderId="3" xfId="0" applyFill="1" applyBorder="1" applyProtection="1"/>
    <xf numFmtId="10" fontId="3" fillId="0" borderId="8" xfId="112" applyNumberFormat="1" applyFont="1" applyFill="1" applyBorder="1" applyAlignment="1" applyProtection="1">
      <alignment horizontal="center"/>
    </xf>
    <xf numFmtId="14" fontId="0" fillId="0" borderId="0" xfId="0" applyNumberFormat="1" applyBorder="1"/>
    <xf numFmtId="14" fontId="0" fillId="0" borderId="0" xfId="0" applyNumberFormat="1" applyFill="1"/>
    <xf numFmtId="14" fontId="20" fillId="0" borderId="0" xfId="0" applyNumberFormat="1" applyFont="1" applyFill="1"/>
    <xf numFmtId="0" fontId="32" fillId="0" borderId="0" xfId="0" applyFont="1"/>
    <xf numFmtId="14" fontId="32" fillId="0" borderId="0" xfId="0" applyNumberFormat="1" applyFont="1"/>
    <xf numFmtId="0" fontId="0" fillId="35" borderId="2" xfId="0" applyFill="1" applyBorder="1"/>
    <xf numFmtId="0" fontId="0" fillId="35" borderId="0" xfId="0" applyFill="1" applyBorder="1" applyProtection="1">
      <protection locked="0"/>
    </xf>
    <xf numFmtId="3" fontId="0" fillId="0" borderId="4" xfId="0" applyNumberFormat="1" applyFill="1" applyBorder="1" applyAlignment="1" applyProtection="1">
      <alignment horizontal="center"/>
    </xf>
    <xf numFmtId="14" fontId="20" fillId="43" borderId="0" xfId="0" applyNumberFormat="1" applyFont="1" applyFill="1"/>
    <xf numFmtId="4" fontId="20" fillId="0" borderId="6" xfId="0" applyNumberFormat="1" applyFont="1" applyFill="1" applyBorder="1" applyAlignment="1" applyProtection="1">
      <alignment horizontal="center"/>
    </xf>
    <xf numFmtId="4" fontId="20" fillId="0" borderId="0" xfId="0" applyNumberFormat="1" applyFont="1" applyFill="1" applyBorder="1" applyAlignment="1" applyProtection="1">
      <alignment horizontal="center"/>
    </xf>
    <xf numFmtId="4" fontId="20" fillId="0" borderId="1" xfId="0" applyNumberFormat="1" applyFont="1" applyFill="1" applyBorder="1" applyAlignment="1" applyProtection="1">
      <alignment horizontal="center"/>
    </xf>
    <xf numFmtId="0" fontId="0" fillId="35" borderId="0" xfId="0" applyFill="1" applyAlignment="1" applyProtection="1">
      <alignment horizontal="left"/>
    </xf>
    <xf numFmtId="0" fontId="20" fillId="35" borderId="0" xfId="0" applyFont="1" applyFill="1" applyAlignment="1" applyProtection="1">
      <alignment horizontal="left"/>
    </xf>
    <xf numFmtId="0" fontId="0" fillId="35" borderId="0" xfId="0" applyFill="1" applyAlignment="1">
      <alignment horizontal="center" vertical="top"/>
    </xf>
    <xf numFmtId="0" fontId="23" fillId="35" borderId="0" xfId="0" applyFont="1" applyFill="1" applyAlignment="1">
      <alignment vertical="top"/>
    </xf>
    <xf numFmtId="0" fontId="33" fillId="35" borderId="0" xfId="0" applyFont="1" applyFill="1" applyAlignment="1">
      <alignment vertical="top"/>
    </xf>
    <xf numFmtId="0" fontId="0" fillId="35" borderId="0" xfId="0" applyFill="1" applyAlignment="1">
      <alignment vertical="top"/>
    </xf>
    <xf numFmtId="0" fontId="14" fillId="35" borderId="0" xfId="89" applyFill="1" applyAlignment="1">
      <alignment vertical="top"/>
    </xf>
    <xf numFmtId="0" fontId="0" fillId="0" borderId="0" xfId="0" applyAlignment="1">
      <alignment horizontal="center" vertical="top"/>
    </xf>
    <xf numFmtId="0" fontId="0" fillId="35" borderId="0" xfId="0" applyFill="1" applyAlignment="1">
      <alignment wrapText="1"/>
    </xf>
    <xf numFmtId="0" fontId="0" fillId="0" borderId="0" xfId="0" applyAlignment="1"/>
    <xf numFmtId="0" fontId="20" fillId="35" borderId="0" xfId="0" applyFont="1" applyFill="1" applyAlignment="1">
      <alignment horizontal="left"/>
    </xf>
    <xf numFmtId="0" fontId="34" fillId="35" borderId="0" xfId="0" applyFont="1" applyFill="1" applyAlignment="1">
      <alignment horizontal="left" vertical="top"/>
    </xf>
    <xf numFmtId="0" fontId="0" fillId="35" borderId="0" xfId="0" applyFill="1" applyAlignment="1">
      <alignment horizontal="left"/>
    </xf>
    <xf numFmtId="0" fontId="0" fillId="0" borderId="7" xfId="0" applyFill="1" applyBorder="1" applyAlignment="1" applyProtection="1">
      <alignment horizontal="center"/>
    </xf>
    <xf numFmtId="0" fontId="20" fillId="0" borderId="7" xfId="0" applyFont="1" applyFill="1" applyBorder="1" applyAlignment="1" applyProtection="1">
      <alignment horizontal="center"/>
    </xf>
    <xf numFmtId="0" fontId="0" fillId="0" borderId="8" xfId="0" applyFill="1" applyBorder="1" applyAlignment="1" applyProtection="1">
      <alignment horizontal="center"/>
    </xf>
    <xf numFmtId="0" fontId="20" fillId="0" borderId="5" xfId="0" applyFont="1" applyFill="1" applyBorder="1" applyAlignment="1" applyProtection="1">
      <alignment horizontal="center" vertical="center" wrapText="1"/>
    </xf>
    <xf numFmtId="0" fontId="20" fillId="0" borderId="9" xfId="0" applyFont="1" applyFill="1" applyBorder="1" applyAlignment="1" applyProtection="1">
      <alignment vertical="center"/>
    </xf>
    <xf numFmtId="3" fontId="20" fillId="0" borderId="6" xfId="0" applyNumberFormat="1" applyFont="1" applyFill="1" applyBorder="1" applyAlignment="1" applyProtection="1">
      <alignment horizontal="center"/>
    </xf>
    <xf numFmtId="10" fontId="20" fillId="0" borderId="1" xfId="112" applyNumberFormat="1" applyFont="1" applyFill="1" applyBorder="1" applyAlignment="1" applyProtection="1">
      <alignment horizontal="center"/>
    </xf>
    <xf numFmtId="0" fontId="20" fillId="0" borderId="27" xfId="0" applyFont="1" applyFill="1" applyBorder="1" applyAlignment="1" applyProtection="1">
      <alignment horizontal="center" vertical="center" wrapText="1"/>
    </xf>
    <xf numFmtId="0" fontId="20" fillId="0" borderId="28" xfId="0" applyFont="1" applyFill="1" applyBorder="1" applyAlignment="1" applyProtection="1">
      <alignment horizontal="center" vertical="center" wrapText="1"/>
    </xf>
    <xf numFmtId="0" fontId="20" fillId="35" borderId="0" xfId="0" applyFont="1" applyFill="1" applyAlignment="1" applyProtection="1">
      <alignment vertical="center"/>
    </xf>
    <xf numFmtId="0" fontId="20" fillId="0" borderId="27" xfId="0"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xf>
    <xf numFmtId="3" fontId="20" fillId="0" borderId="9"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9" xfId="0" applyFont="1" applyFill="1" applyBorder="1" applyAlignment="1">
      <alignment vertical="center" wrapText="1"/>
    </xf>
    <xf numFmtId="0" fontId="20" fillId="0" borderId="9" xfId="0" applyFont="1" applyFill="1" applyBorder="1" applyAlignment="1">
      <alignment vertical="center"/>
    </xf>
    <xf numFmtId="0" fontId="20" fillId="0" borderId="28" xfId="0" applyFont="1" applyFill="1" applyBorder="1" applyAlignment="1">
      <alignment vertical="center" wrapText="1"/>
    </xf>
    <xf numFmtId="0" fontId="23" fillId="0" borderId="24" xfId="0" applyFont="1" applyFill="1" applyBorder="1" applyProtection="1">
      <protection locked="0"/>
    </xf>
    <xf numFmtId="0" fontId="0" fillId="0" borderId="13" xfId="0" applyFill="1" applyBorder="1" applyProtection="1">
      <protection locked="0"/>
    </xf>
    <xf numFmtId="0" fontId="0" fillId="0" borderId="1" xfId="0" applyFill="1" applyBorder="1" applyProtection="1">
      <protection locked="0"/>
    </xf>
    <xf numFmtId="0" fontId="0" fillId="0" borderId="3" xfId="0" applyFill="1" applyBorder="1" applyProtection="1">
      <protection locked="0"/>
    </xf>
    <xf numFmtId="0" fontId="23" fillId="35" borderId="0" xfId="0" applyFont="1" applyFill="1" applyAlignment="1" applyProtection="1">
      <alignment horizontal="left"/>
    </xf>
    <xf numFmtId="0" fontId="23" fillId="0" borderId="0" xfId="0" applyFont="1" applyFill="1" applyAlignment="1" applyProtection="1">
      <alignment horizontal="center"/>
    </xf>
    <xf numFmtId="0" fontId="24" fillId="0" borderId="0" xfId="0" applyFont="1" applyAlignment="1" applyProtection="1"/>
    <xf numFmtId="0" fontId="23" fillId="0" borderId="0" xfId="0" applyFont="1" applyAlignment="1" applyProtection="1"/>
    <xf numFmtId="0" fontId="22" fillId="35" borderId="0" xfId="0" applyFont="1" applyFill="1" applyAlignment="1" applyProtection="1">
      <alignment horizontal="center"/>
    </xf>
    <xf numFmtId="0" fontId="22" fillId="0" borderId="0" xfId="0" applyFont="1" applyFill="1" applyAlignment="1" applyProtection="1">
      <alignment horizontal="center"/>
    </xf>
    <xf numFmtId="0" fontId="22" fillId="0" borderId="0" xfId="0" applyFont="1" applyAlignment="1" applyProtection="1">
      <alignment horizontal="center"/>
    </xf>
    <xf numFmtId="0" fontId="0" fillId="0" borderId="5" xfId="0" applyFill="1" applyBorder="1" applyProtection="1"/>
    <xf numFmtId="0" fontId="20" fillId="35" borderId="0" xfId="0" applyFont="1" applyFill="1" applyAlignment="1" applyProtection="1">
      <alignment horizontal="right" wrapText="1"/>
    </xf>
    <xf numFmtId="0" fontId="0" fillId="0" borderId="0" xfId="0" applyFill="1" applyProtection="1"/>
    <xf numFmtId="0" fontId="0" fillId="0" borderId="0" xfId="0" applyAlignment="1" applyProtection="1">
      <alignment horizontal="center"/>
    </xf>
    <xf numFmtId="0" fontId="20" fillId="0" borderId="0" xfId="0" applyFont="1" applyProtection="1"/>
    <xf numFmtId="0" fontId="0" fillId="0" borderId="13" xfId="0" applyBorder="1" applyAlignment="1" applyProtection="1">
      <alignment horizontal="center"/>
    </xf>
    <xf numFmtId="0" fontId="0" fillId="0" borderId="11" xfId="0" applyBorder="1" applyProtection="1"/>
    <xf numFmtId="0" fontId="0" fillId="35" borderId="13" xfId="0" applyFill="1" applyBorder="1" applyProtection="1"/>
    <xf numFmtId="0" fontId="0" fillId="0" borderId="1" xfId="0" applyBorder="1" applyAlignment="1" applyProtection="1">
      <alignment horizontal="center"/>
    </xf>
    <xf numFmtId="0" fontId="0" fillId="0" borderId="11" xfId="0" applyFill="1" applyBorder="1" applyProtection="1"/>
    <xf numFmtId="0" fontId="0" fillId="0" borderId="1" xfId="0" applyFill="1" applyBorder="1" applyAlignment="1" applyProtection="1">
      <alignment horizontal="center"/>
    </xf>
    <xf numFmtId="0" fontId="0" fillId="0" borderId="3" xfId="0" applyBorder="1" applyAlignment="1" applyProtection="1">
      <alignment horizontal="center"/>
    </xf>
    <xf numFmtId="0" fontId="20" fillId="0" borderId="10"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xf>
    <xf numFmtId="0" fontId="0" fillId="0" borderId="0" xfId="0" applyFill="1" applyBorder="1" applyAlignment="1" applyProtection="1">
      <alignment horizontal="center"/>
    </xf>
    <xf numFmtId="0" fontId="0" fillId="35" borderId="0" xfId="0" applyFill="1" applyAlignment="1">
      <alignment horizontal="left" wrapText="1"/>
    </xf>
    <xf numFmtId="0" fontId="0" fillId="35" borderId="0" xfId="0" applyFill="1" applyAlignment="1">
      <alignment horizontal="left"/>
    </xf>
    <xf numFmtId="0" fontId="20" fillId="35" borderId="2" xfId="0" applyFont="1" applyFill="1" applyBorder="1" applyAlignment="1" applyProtection="1">
      <alignment horizontal="center"/>
    </xf>
    <xf numFmtId="0" fontId="20" fillId="35" borderId="0" xfId="0" applyFont="1" applyFill="1" applyAlignment="1" applyProtection="1">
      <alignment horizontal="center"/>
    </xf>
    <xf numFmtId="0" fontId="20" fillId="35" borderId="0" xfId="0" applyFont="1" applyFill="1" applyAlignment="1">
      <alignment horizontal="center" vertical="top"/>
    </xf>
    <xf numFmtId="0" fontId="20" fillId="35" borderId="0" xfId="0" applyFont="1" applyFill="1" applyAlignment="1">
      <alignment horizontal="center"/>
    </xf>
  </cellXfs>
  <cellStyles count="122">
    <cellStyle name="%" xfId="1" xr:uid="{00000000-0005-0000-0000-000000000000}"/>
    <cellStyle name="% 2" xfId="2" xr:uid="{00000000-0005-0000-0000-000001000000}"/>
    <cellStyle name="% 2 2" xfId="3" xr:uid="{00000000-0005-0000-0000-000002000000}"/>
    <cellStyle name="% 3" xfId="4" xr:uid="{00000000-0005-0000-0000-000003000000}"/>
    <cellStyle name="20% - Accent1" xfId="5" builtinId="30" customBuiltin="1"/>
    <cellStyle name="20% - Accent1 2" xfId="6" xr:uid="{00000000-0005-0000-0000-000005000000}"/>
    <cellStyle name="20% - Accent1 3" xfId="7" xr:uid="{00000000-0005-0000-0000-000006000000}"/>
    <cellStyle name="20% - Accent1 4" xfId="8" xr:uid="{00000000-0005-0000-0000-000007000000}"/>
    <cellStyle name="20% - Accent2" xfId="9" builtinId="34" customBuiltin="1"/>
    <cellStyle name="20% - Accent2 2" xfId="10" xr:uid="{00000000-0005-0000-0000-000009000000}"/>
    <cellStyle name="20% - Accent2 3" xfId="11" xr:uid="{00000000-0005-0000-0000-00000A000000}"/>
    <cellStyle name="20% - Accent2 4" xfId="12" xr:uid="{00000000-0005-0000-0000-00000B000000}"/>
    <cellStyle name="20% - Accent3" xfId="13" builtinId="38" customBuiltin="1"/>
    <cellStyle name="20% - Accent3 2" xfId="14" xr:uid="{00000000-0005-0000-0000-00000D000000}"/>
    <cellStyle name="20% - Accent3 3" xfId="15" xr:uid="{00000000-0005-0000-0000-00000E000000}"/>
    <cellStyle name="20% - Accent3 4" xfId="16" xr:uid="{00000000-0005-0000-0000-00000F000000}"/>
    <cellStyle name="20% - Accent4" xfId="17" builtinId="42" customBuiltin="1"/>
    <cellStyle name="20% - Accent4 2" xfId="18" xr:uid="{00000000-0005-0000-0000-000011000000}"/>
    <cellStyle name="20% - Accent4 3" xfId="19" xr:uid="{00000000-0005-0000-0000-000012000000}"/>
    <cellStyle name="20% - Accent4 4" xfId="20" xr:uid="{00000000-0005-0000-0000-000013000000}"/>
    <cellStyle name="20% - Accent5" xfId="21" builtinId="46" customBuiltin="1"/>
    <cellStyle name="20% - Accent5 2" xfId="22" xr:uid="{00000000-0005-0000-0000-000015000000}"/>
    <cellStyle name="20% - Accent5 3" xfId="23" xr:uid="{00000000-0005-0000-0000-000016000000}"/>
    <cellStyle name="20% - Accent5 4" xfId="24" xr:uid="{00000000-0005-0000-0000-000017000000}"/>
    <cellStyle name="20% - Accent6" xfId="25" builtinId="50" customBuiltin="1"/>
    <cellStyle name="20% - Accent6 2" xfId="26" xr:uid="{00000000-0005-0000-0000-000019000000}"/>
    <cellStyle name="20% - Accent6 3" xfId="27" xr:uid="{00000000-0005-0000-0000-00001A000000}"/>
    <cellStyle name="20% - Accent6 4" xfId="28" xr:uid="{00000000-0005-0000-0000-00001B000000}"/>
    <cellStyle name="40% - Accent1" xfId="29" builtinId="31" customBuiltin="1"/>
    <cellStyle name="40% - Accent1 2" xfId="30" xr:uid="{00000000-0005-0000-0000-00001D000000}"/>
    <cellStyle name="40% - Accent1 3" xfId="31" xr:uid="{00000000-0005-0000-0000-00001E000000}"/>
    <cellStyle name="40% - Accent1 4" xfId="32" xr:uid="{00000000-0005-0000-0000-00001F000000}"/>
    <cellStyle name="40% - Accent2" xfId="33" builtinId="35" customBuiltin="1"/>
    <cellStyle name="40% - Accent2 2" xfId="34" xr:uid="{00000000-0005-0000-0000-000021000000}"/>
    <cellStyle name="40% - Accent2 3" xfId="35" xr:uid="{00000000-0005-0000-0000-000022000000}"/>
    <cellStyle name="40% - Accent2 4" xfId="36" xr:uid="{00000000-0005-0000-0000-000023000000}"/>
    <cellStyle name="40% - Accent3" xfId="37" builtinId="39" customBuiltin="1"/>
    <cellStyle name="40% - Accent3 2" xfId="38" xr:uid="{00000000-0005-0000-0000-000025000000}"/>
    <cellStyle name="40% - Accent3 3" xfId="39" xr:uid="{00000000-0005-0000-0000-000026000000}"/>
    <cellStyle name="40% - Accent3 4" xfId="40" xr:uid="{00000000-0005-0000-0000-000027000000}"/>
    <cellStyle name="40% - Accent4" xfId="41" builtinId="43" customBuiltin="1"/>
    <cellStyle name="40% - Accent4 2" xfId="42" xr:uid="{00000000-0005-0000-0000-000029000000}"/>
    <cellStyle name="40% - Accent4 3" xfId="43" xr:uid="{00000000-0005-0000-0000-00002A000000}"/>
    <cellStyle name="40% - Accent4 4" xfId="44" xr:uid="{00000000-0005-0000-0000-00002B000000}"/>
    <cellStyle name="40% - Accent5" xfId="45" builtinId="47" customBuiltin="1"/>
    <cellStyle name="40% - Accent5 2" xfId="46" xr:uid="{00000000-0005-0000-0000-00002D000000}"/>
    <cellStyle name="40% - Accent5 3" xfId="47" xr:uid="{00000000-0005-0000-0000-00002E000000}"/>
    <cellStyle name="40% - Accent5 4" xfId="48" xr:uid="{00000000-0005-0000-0000-00002F000000}"/>
    <cellStyle name="40% - Accent6" xfId="49" builtinId="51" customBuiltin="1"/>
    <cellStyle name="40% - Accent6 2" xfId="50" xr:uid="{00000000-0005-0000-0000-000031000000}"/>
    <cellStyle name="40% - Accent6 3" xfId="51" xr:uid="{00000000-0005-0000-0000-000032000000}"/>
    <cellStyle name="40% - Accent6 4" xfId="52" xr:uid="{00000000-0005-0000-0000-000033000000}"/>
    <cellStyle name="60% - Accent1" xfId="53" builtinId="32" customBuiltin="1"/>
    <cellStyle name="60% - Accent2" xfId="54" builtinId="36" customBuiltin="1"/>
    <cellStyle name="60% - Accent3" xfId="55" builtinId="40" customBuiltin="1"/>
    <cellStyle name="60% - Accent4" xfId="56" builtinId="44" customBuiltin="1"/>
    <cellStyle name="60% - Accent5" xfId="57" builtinId="48" customBuiltin="1"/>
    <cellStyle name="60% - Accent6" xfId="58" builtinId="52" customBuiltin="1"/>
    <cellStyle name="Accent1" xfId="59" builtinId="29" customBuiltin="1"/>
    <cellStyle name="Accent2" xfId="60" builtinId="33" customBuiltin="1"/>
    <cellStyle name="Accent3" xfId="61" builtinId="37" customBuiltin="1"/>
    <cellStyle name="Accent4" xfId="62" builtinId="41" customBuiltin="1"/>
    <cellStyle name="Accent5" xfId="63" builtinId="45" customBuiltin="1"/>
    <cellStyle name="Accent6" xfId="64" builtinId="49" customBuiltin="1"/>
    <cellStyle name="Bad" xfId="65" builtinId="27" customBuiltin="1"/>
    <cellStyle name="Calculation" xfId="66" builtinId="22" customBuiltin="1"/>
    <cellStyle name="Check Cell" xfId="67" builtinId="23" customBuiltin="1"/>
    <cellStyle name="Comma" xfId="68" builtinId="3"/>
    <cellStyle name="Comma 2" xfId="69" xr:uid="{00000000-0005-0000-0000-000044000000}"/>
    <cellStyle name="Comma 2 2" xfId="70" xr:uid="{00000000-0005-0000-0000-000045000000}"/>
    <cellStyle name="Comma 2 2 2" xfId="71" xr:uid="{00000000-0005-0000-0000-000046000000}"/>
    <cellStyle name="Comma 2 2 3" xfId="72" xr:uid="{00000000-0005-0000-0000-000047000000}"/>
    <cellStyle name="Comma 2 3" xfId="73" xr:uid="{00000000-0005-0000-0000-000048000000}"/>
    <cellStyle name="Comma 3" xfId="74" xr:uid="{00000000-0005-0000-0000-000049000000}"/>
    <cellStyle name="Comma 3 2" xfId="75" xr:uid="{00000000-0005-0000-0000-00004A000000}"/>
    <cellStyle name="Comma 3 2 2" xfId="76" xr:uid="{00000000-0005-0000-0000-00004B000000}"/>
    <cellStyle name="Comma 3 2 3" xfId="77" xr:uid="{00000000-0005-0000-0000-00004C000000}"/>
    <cellStyle name="Comma 3 3" xfId="78" xr:uid="{00000000-0005-0000-0000-00004D000000}"/>
    <cellStyle name="Comma 3 4" xfId="79" xr:uid="{00000000-0005-0000-0000-00004E000000}"/>
    <cellStyle name="Comma 3 5" xfId="80" xr:uid="{00000000-0005-0000-0000-00004F000000}"/>
    <cellStyle name="Comma 4" xfId="81" xr:uid="{00000000-0005-0000-0000-000050000000}"/>
    <cellStyle name="Currency 2" xfId="82" xr:uid="{00000000-0005-0000-0000-000051000000}"/>
    <cellStyle name="Explanatory Text" xfId="83" builtinId="53" customBuiltin="1"/>
    <cellStyle name="Good" xfId="84" builtinId="26" customBuiltin="1"/>
    <cellStyle name="Heading 1" xfId="85" builtinId="16" customBuiltin="1"/>
    <cellStyle name="Heading 2" xfId="86" builtinId="17" customBuiltin="1"/>
    <cellStyle name="Heading 3" xfId="87" builtinId="18" customBuiltin="1"/>
    <cellStyle name="Heading 4" xfId="88" builtinId="19" customBuiltin="1"/>
    <cellStyle name="Hyperlink" xfId="89" builtinId="8"/>
    <cellStyle name="Input" xfId="90" builtinId="20" customBuiltin="1"/>
    <cellStyle name="Linked Cell" xfId="91" builtinId="24" customBuiltin="1"/>
    <cellStyle name="Neutral" xfId="92" builtinId="28" customBuiltin="1"/>
    <cellStyle name="Normal" xfId="0" builtinId="0"/>
    <cellStyle name="Normal 2" xfId="93" xr:uid="{00000000-0005-0000-0000-00005D000000}"/>
    <cellStyle name="Normal 2 2" xfId="94" xr:uid="{00000000-0005-0000-0000-00005E000000}"/>
    <cellStyle name="Normal 2 2 2" xfId="95" xr:uid="{00000000-0005-0000-0000-00005F000000}"/>
    <cellStyle name="Normal 2 2 3" xfId="96" xr:uid="{00000000-0005-0000-0000-000060000000}"/>
    <cellStyle name="Normal 2 3" xfId="97" xr:uid="{00000000-0005-0000-0000-000061000000}"/>
    <cellStyle name="Normal 2 4" xfId="98" xr:uid="{00000000-0005-0000-0000-000062000000}"/>
    <cellStyle name="Normal 2 5" xfId="99" xr:uid="{00000000-0005-0000-0000-000063000000}"/>
    <cellStyle name="Normal 3" xfId="100" xr:uid="{00000000-0005-0000-0000-000064000000}"/>
    <cellStyle name="Normal 3 2" xfId="101" xr:uid="{00000000-0005-0000-0000-000065000000}"/>
    <cellStyle name="Normal 3 3" xfId="102" xr:uid="{00000000-0005-0000-0000-000066000000}"/>
    <cellStyle name="Normal 4" xfId="103" xr:uid="{00000000-0005-0000-0000-000067000000}"/>
    <cellStyle name="Normal 4 2" xfId="104" xr:uid="{00000000-0005-0000-0000-000068000000}"/>
    <cellStyle name="Normal 5" xfId="105" xr:uid="{00000000-0005-0000-0000-000069000000}"/>
    <cellStyle name="Normal 6" xfId="106" xr:uid="{00000000-0005-0000-0000-00006A000000}"/>
    <cellStyle name="Note" xfId="107" builtinId="10" customBuiltin="1"/>
    <cellStyle name="Note 2" xfId="108" xr:uid="{00000000-0005-0000-0000-00006C000000}"/>
    <cellStyle name="Note 3" xfId="109" xr:uid="{00000000-0005-0000-0000-00006D000000}"/>
    <cellStyle name="Note 4" xfId="110" xr:uid="{00000000-0005-0000-0000-00006E000000}"/>
    <cellStyle name="Output" xfId="111" builtinId="21" customBuiltin="1"/>
    <cellStyle name="Per cent" xfId="112" builtinId="5"/>
    <cellStyle name="Percent 2" xfId="113" xr:uid="{00000000-0005-0000-0000-000071000000}"/>
    <cellStyle name="Percent 2 2" xfId="114" xr:uid="{00000000-0005-0000-0000-000072000000}"/>
    <cellStyle name="Percent 2 3" xfId="115" xr:uid="{00000000-0005-0000-0000-000073000000}"/>
    <cellStyle name="Percent 2 4" xfId="116" xr:uid="{00000000-0005-0000-0000-000074000000}"/>
    <cellStyle name="Percent 2 5" xfId="117" xr:uid="{00000000-0005-0000-0000-000075000000}"/>
    <cellStyle name="Percent 3" xfId="118" xr:uid="{00000000-0005-0000-0000-000076000000}"/>
    <cellStyle name="Title" xfId="119" builtinId="15" customBuiltin="1"/>
    <cellStyle name="Total" xfId="120" builtinId="25" customBuiltin="1"/>
    <cellStyle name="Warning Text" xfId="121" builtinId="11" customBuiltin="1"/>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27525130787"/>
          <c:y val="2.0834767438172364E-2"/>
          <c:w val="0.79180741197385918"/>
          <c:h val="0.45379179430247457"/>
        </c:manualLayout>
      </c:layout>
      <c:barChart>
        <c:barDir val="col"/>
        <c:grouping val="clustered"/>
        <c:varyColors val="0"/>
        <c:ser>
          <c:idx val="4"/>
          <c:order val="0"/>
          <c:tx>
            <c:strRef>
              <c:f>Graphs!$H$53</c:f>
              <c:strCache>
                <c:ptCount val="1"/>
                <c:pt idx="0">
                  <c:v>Admin per pupil (£)</c:v>
                </c:pt>
              </c:strCache>
            </c:strRef>
          </c:tx>
          <c:spPr>
            <a:solidFill>
              <a:schemeClr val="accent4">
                <a:lumMod val="60000"/>
                <a:lumOff val="40000"/>
              </a:schemeClr>
            </a:solidFill>
          </c:spPr>
          <c:invertIfNegative val="0"/>
          <c:dPt>
            <c:idx val="4"/>
            <c:invertIfNegative val="0"/>
            <c:bubble3D val="0"/>
            <c:spPr>
              <a:solidFill>
                <a:schemeClr val="accent5">
                  <a:lumMod val="60000"/>
                  <a:lumOff val="40000"/>
                </a:schemeClr>
              </a:solidFill>
            </c:spPr>
            <c:extLst>
              <c:ext xmlns:c16="http://schemas.microsoft.com/office/drawing/2014/chart" uri="{C3380CC4-5D6E-409C-BE32-E72D297353CC}">
                <c16:uniqueId val="{00000000-3973-46B6-8113-DBBA867064E7}"/>
              </c:ext>
            </c:extLst>
          </c:dPt>
          <c:cat>
            <c:strRef>
              <c:f>Graphs!$E$54:$F$63</c:f>
              <c:strCache>
                <c:ptCount val="10"/>
                <c:pt idx="9">
                  <c:v>Average for Derbyshire  schools</c:v>
                </c:pt>
              </c:strCache>
            </c:strRef>
          </c:cat>
          <c:val>
            <c:numRef>
              <c:f>Graphs!$H$54:$H$63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973-46B6-8113-DBBA867064E7}"/>
            </c:ext>
          </c:extLst>
        </c:ser>
        <c:dLbls>
          <c:showLegendKey val="0"/>
          <c:showVal val="0"/>
          <c:showCatName val="0"/>
          <c:showSerName val="0"/>
          <c:showPercent val="0"/>
          <c:showBubbleSize val="0"/>
        </c:dLbls>
        <c:gapWidth val="150"/>
        <c:overlap val="23"/>
        <c:axId val="404051672"/>
        <c:axId val="1"/>
      </c:barChart>
      <c:catAx>
        <c:axId val="40405167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436929725421333"/>
              <c:y val="0.94244320982719798"/>
            </c:manualLayout>
          </c:layout>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00" b="1" i="0" u="none" strike="noStrike" baseline="0">
                    <a:solidFill>
                      <a:srgbClr val="000000"/>
                    </a:solidFill>
                    <a:latin typeface="Calibri"/>
                    <a:ea typeface="Calibri"/>
                    <a:cs typeface="Calibri"/>
                  </a:defRPr>
                </a:pPr>
                <a:r>
                  <a:rPr lang="en-GB"/>
                  <a:t>Cost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051672"/>
        <c:crosses val="autoZero"/>
        <c:crossBetween val="between"/>
      </c:valAx>
      <c:spPr>
        <a:solidFill>
          <a:sysClr val="window" lastClr="FFFFFF"/>
        </a:solidFill>
        <a:ln w="25400">
          <a:noFill/>
        </a:ln>
      </c:spPr>
    </c:plotArea>
    <c:plotVisOnly val="1"/>
    <c:dispBlanksAs val="gap"/>
    <c:showDLblsOverMax val="0"/>
  </c:chart>
  <c:spPr>
    <a:solidFill>
      <a:sysClr val="window" lastClr="FFFFFF"/>
    </a:solidFill>
    <a:ln w="3175">
      <a:solidFill>
        <a:schemeClr val="tx1"/>
      </a:solidFill>
      <a:prstDash val="solid"/>
    </a:ln>
  </c:spPr>
  <c:txPr>
    <a:bodyPr/>
    <a:lstStyle/>
    <a:p>
      <a:pPr>
        <a:defRPr sz="1000" b="0" i="0" u="none" strike="noStrike" baseline="0">
          <a:solidFill>
            <a:srgbClr val="CCFFFF"/>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27525130787"/>
          <c:y val="2.0834767438172364E-2"/>
          <c:w val="0.8202771628635388"/>
          <c:h val="0.55700667492705547"/>
        </c:manualLayout>
      </c:layout>
      <c:barChart>
        <c:barDir val="col"/>
        <c:grouping val="clustered"/>
        <c:varyColors val="0"/>
        <c:ser>
          <c:idx val="4"/>
          <c:order val="0"/>
          <c:tx>
            <c:strRef>
              <c:f>'Graphs %'!$J$53</c:f>
              <c:strCache>
                <c:ptCount val="1"/>
                <c:pt idx="0">
                  <c:v>%</c:v>
                </c:pt>
              </c:strCache>
            </c:strRef>
          </c:tx>
          <c:spPr>
            <a:solidFill>
              <a:schemeClr val="accent4">
                <a:lumMod val="60000"/>
                <a:lumOff val="40000"/>
              </a:schemeClr>
            </a:solidFill>
          </c:spPr>
          <c:invertIfNegative val="0"/>
          <c:dPt>
            <c:idx val="4"/>
            <c:invertIfNegative val="0"/>
            <c:bubble3D val="0"/>
            <c:spPr>
              <a:solidFill>
                <a:schemeClr val="accent5">
                  <a:lumMod val="60000"/>
                  <a:lumOff val="40000"/>
                </a:schemeClr>
              </a:solidFill>
            </c:spPr>
            <c:extLst>
              <c:ext xmlns:c16="http://schemas.microsoft.com/office/drawing/2014/chart" uri="{C3380CC4-5D6E-409C-BE32-E72D297353CC}">
                <c16:uniqueId val="{00000000-24B2-4493-9A86-D2C073A5BB04}"/>
              </c:ext>
            </c:extLst>
          </c:dPt>
          <c:cat>
            <c:strRef>
              <c:f>'Graphs %'!$F$54:$F$63</c:f>
              <c:strCache>
                <c:ptCount val="10"/>
                <c:pt idx="9">
                  <c:v>Average for Derbyshire  schools</c:v>
                </c:pt>
              </c:strCache>
            </c:strRef>
          </c:cat>
          <c:val>
            <c:numRef>
              <c:f>'Graphs %'!$J$54:$J$63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4B2-4493-9A86-D2C073A5BB04}"/>
            </c:ext>
          </c:extLst>
        </c:ser>
        <c:dLbls>
          <c:showLegendKey val="0"/>
          <c:showVal val="0"/>
          <c:showCatName val="0"/>
          <c:showSerName val="0"/>
          <c:showPercent val="0"/>
          <c:showBubbleSize val="0"/>
        </c:dLbls>
        <c:gapWidth val="150"/>
        <c:overlap val="23"/>
        <c:axId val="404047736"/>
        <c:axId val="1"/>
      </c:barChart>
      <c:catAx>
        <c:axId val="40404773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4369292821448164"/>
              <c:y val="0.9424432402223486"/>
            </c:manualLayout>
          </c:layout>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00" b="1" i="0" u="none" strike="noStrike" baseline="0">
                    <a:solidFill>
                      <a:srgbClr val="000000"/>
                    </a:solidFill>
                    <a:latin typeface="Calibri"/>
                    <a:ea typeface="Calibri"/>
                    <a:cs typeface="Calibri"/>
                  </a:defRPr>
                </a:pPr>
                <a:r>
                  <a:rPr lang="en-GB"/>
                  <a:t>% of Total Expenditure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047736"/>
        <c:crosses val="autoZero"/>
        <c:crossBetween val="between"/>
      </c:valAx>
      <c:spPr>
        <a:solidFill>
          <a:sysClr val="window" lastClr="FFFFFF"/>
        </a:solidFill>
        <a:ln w="25400">
          <a:noFill/>
        </a:ln>
      </c:spPr>
    </c:plotArea>
    <c:plotVisOnly val="1"/>
    <c:dispBlanksAs val="gap"/>
    <c:showDLblsOverMax val="0"/>
  </c:chart>
  <c:spPr>
    <a:solidFill>
      <a:sysClr val="window" lastClr="FFFFFF"/>
    </a:solidFill>
    <a:ln w="3175">
      <a:solidFill>
        <a:schemeClr val="tx1"/>
      </a:solidFill>
      <a:prstDash val="solid"/>
    </a:ln>
  </c:spPr>
  <c:txPr>
    <a:bodyPr/>
    <a:lstStyle/>
    <a:p>
      <a:pPr>
        <a:defRPr sz="1000" b="0" i="0" u="none" strike="noStrike" baseline="0">
          <a:solidFill>
            <a:srgbClr val="CCFFFF"/>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27525130787"/>
          <c:y val="2.0834767438172364E-2"/>
          <c:w val="0.80324846164193719"/>
          <c:h val="0.56709001773780776"/>
        </c:manualLayout>
      </c:layout>
      <c:barChart>
        <c:barDir val="col"/>
        <c:grouping val="clustered"/>
        <c:varyColors val="0"/>
        <c:ser>
          <c:idx val="4"/>
          <c:order val="0"/>
          <c:tx>
            <c:strRef>
              <c:f>'Graphs - select schools'!$H$9</c:f>
              <c:strCache>
                <c:ptCount val="1"/>
                <c:pt idx="0">
                  <c:v>Admin per pupil (£)</c:v>
                </c:pt>
              </c:strCache>
            </c:strRef>
          </c:tx>
          <c:spPr>
            <a:solidFill>
              <a:schemeClr val="accent4">
                <a:lumMod val="60000"/>
                <a:lumOff val="40000"/>
              </a:schemeClr>
            </a:solidFill>
          </c:spPr>
          <c:invertIfNegative val="0"/>
          <c:dPt>
            <c:idx val="0"/>
            <c:invertIfNegative val="0"/>
            <c:bubble3D val="0"/>
            <c:spPr>
              <a:solidFill>
                <a:schemeClr val="accent5">
                  <a:lumMod val="60000"/>
                  <a:lumOff val="40000"/>
                </a:schemeClr>
              </a:solidFill>
            </c:spPr>
            <c:extLst>
              <c:ext xmlns:c16="http://schemas.microsoft.com/office/drawing/2014/chart" uri="{C3380CC4-5D6E-409C-BE32-E72D297353CC}">
                <c16:uniqueId val="{00000000-9C41-4633-94CA-D16BF2581F25}"/>
              </c:ext>
            </c:extLst>
          </c:dPt>
          <c:cat>
            <c:multiLvlStrRef>
              <c:f>('Graphs - select schools'!$E$10:$F$10,'Graphs - select schools'!$E$13:$F$20)</c:f>
              <c:multiLvlStrCache>
                <c:ptCount val="9"/>
                <c:lvl>
                  <c:pt idx="1">
                    <c:v>Abercrombie Community Primary School</c:v>
                  </c:pt>
                  <c:pt idx="2">
                    <c:v>Ambergate Primary School</c:v>
                  </c:pt>
                  <c:pt idx="3">
                    <c:v>Anthony Bek Community Primary School</c:v>
                  </c:pt>
                  <c:pt idx="4">
                    <c:v>Arkwright Primary School</c:v>
                  </c:pt>
                  <c:pt idx="5">
                    <c:v>Ashbrook Infant and Nursery Community School</c:v>
                  </c:pt>
                  <c:pt idx="6">
                    <c:v>Ashover Primary School</c:v>
                  </c:pt>
                  <c:pt idx="7">
                    <c:v>Aston-on-Trent Primary School</c:v>
                  </c:pt>
                  <c:pt idx="8">
                    <c:v>Bamford Primary School</c:v>
                  </c:pt>
                </c:lvl>
                <c:lvl>
                  <c:pt idx="0">
                    <c:v>0</c:v>
                  </c:pt>
                  <c:pt idx="1">
                    <c:v>CIP2296</c:v>
                  </c:pt>
                  <c:pt idx="2">
                    <c:v>CIP2623</c:v>
                  </c:pt>
                  <c:pt idx="3">
                    <c:v>CIP2196</c:v>
                  </c:pt>
                  <c:pt idx="4">
                    <c:v>CIP2245</c:v>
                  </c:pt>
                  <c:pt idx="5">
                    <c:v>CIP2338</c:v>
                  </c:pt>
                  <c:pt idx="6">
                    <c:v>CIP2017</c:v>
                  </c:pt>
                  <c:pt idx="7">
                    <c:v>CIP2018</c:v>
                  </c:pt>
                  <c:pt idx="8">
                    <c:v>CIP2021</c:v>
                  </c:pt>
                </c:lvl>
              </c:multiLvlStrCache>
            </c:multiLvlStrRef>
          </c:cat>
          <c:val>
            <c:numRef>
              <c:f>('Graphs - select schools'!$H$10,'Graphs - select schools'!$H$13:$H$20)</c:f>
              <c:numCache>
                <c:formatCode>#,##0.00</c:formatCode>
                <c:ptCount val="9"/>
                <c:pt idx="0">
                  <c:v>0</c:v>
                </c:pt>
                <c:pt idx="1">
                  <c:v>316.48675610899352</c:v>
                </c:pt>
                <c:pt idx="2">
                  <c:v>325.25679012345688</c:v>
                </c:pt>
                <c:pt idx="3">
                  <c:v>261.49811570481734</c:v>
                </c:pt>
                <c:pt idx="4">
                  <c:v>452.23654546228698</c:v>
                </c:pt>
                <c:pt idx="5">
                  <c:v>313.08128384498991</c:v>
                </c:pt>
                <c:pt idx="6">
                  <c:v>199.10333333333338</c:v>
                </c:pt>
                <c:pt idx="7">
                  <c:v>246.52088082901565</c:v>
                </c:pt>
                <c:pt idx="8">
                  <c:v>307.42342105263162</c:v>
                </c:pt>
              </c:numCache>
            </c:numRef>
          </c:val>
          <c:extLst>
            <c:ext xmlns:c16="http://schemas.microsoft.com/office/drawing/2014/chart" uri="{C3380CC4-5D6E-409C-BE32-E72D297353CC}">
              <c16:uniqueId val="{00000001-9C41-4633-94CA-D16BF2581F25}"/>
            </c:ext>
          </c:extLst>
        </c:ser>
        <c:dLbls>
          <c:showLegendKey val="0"/>
          <c:showVal val="0"/>
          <c:showCatName val="0"/>
          <c:showSerName val="0"/>
          <c:showPercent val="0"/>
          <c:showBubbleSize val="0"/>
        </c:dLbls>
        <c:gapWidth val="150"/>
        <c:overlap val="23"/>
        <c:axId val="404053968"/>
        <c:axId val="1"/>
      </c:barChart>
      <c:catAx>
        <c:axId val="404053968"/>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tx1"/>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GB"/>
                  <a:t>Cost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053968"/>
        <c:crosses val="autoZero"/>
        <c:crossBetween val="between"/>
      </c:valAx>
      <c:spPr>
        <a:solidFill>
          <a:sysClr val="window" lastClr="FFFFFF"/>
        </a:solidFill>
        <a:ln w="25400">
          <a:noFill/>
        </a:ln>
      </c:spPr>
    </c:plotArea>
    <c:plotVisOnly val="1"/>
    <c:dispBlanksAs val="gap"/>
    <c:showDLblsOverMax val="0"/>
  </c:chart>
  <c:spPr>
    <a:solidFill>
      <a:sysClr val="window" lastClr="FFFFFF"/>
    </a:solidFill>
    <a:ln w="3175">
      <a:solidFill>
        <a:schemeClr val="tx1"/>
      </a:solidFill>
      <a:prstDash val="solid"/>
    </a:ln>
  </c:spPr>
  <c:txPr>
    <a:bodyPr/>
    <a:lstStyle/>
    <a:p>
      <a:pPr>
        <a:defRPr sz="1000" b="0" i="0" u="none" strike="noStrike" baseline="0">
          <a:solidFill>
            <a:srgbClr val="CCFFFF"/>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GB"/>
              <a:t>Utility cost per pupil (£)</a:t>
            </a:r>
          </a:p>
        </c:rich>
      </c:tx>
      <c:overlay val="0"/>
    </c:title>
    <c:autoTitleDeleted val="0"/>
    <c:plotArea>
      <c:layout/>
      <c:barChart>
        <c:barDir val="col"/>
        <c:grouping val="stacked"/>
        <c:varyColors val="0"/>
        <c:ser>
          <c:idx val="0"/>
          <c:order val="0"/>
          <c:tx>
            <c:strRef>
              <c:f>'Benchmark Page'!$J$5</c:f>
              <c:strCache>
                <c:ptCount val="1"/>
                <c:pt idx="0">
                  <c:v>Electricity</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Page'!$J$6:$J$15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902-4926-91EB-D0A66568AFF2}"/>
            </c:ext>
          </c:extLst>
        </c:ser>
        <c:ser>
          <c:idx val="1"/>
          <c:order val="1"/>
          <c:tx>
            <c:strRef>
              <c:f>'Benchmark Page'!$K$5</c:f>
              <c:strCache>
                <c:ptCount val="1"/>
                <c:pt idx="0">
                  <c:v>Gas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Page'!$K$6:$K$15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902-4926-91EB-D0A66568AFF2}"/>
            </c:ext>
          </c:extLst>
        </c:ser>
        <c:ser>
          <c:idx val="2"/>
          <c:order val="2"/>
          <c:tx>
            <c:strRef>
              <c:f>'Benchmark Page'!$L$5</c:f>
              <c:strCache>
                <c:ptCount val="1"/>
                <c:pt idx="0">
                  <c:v>Oil</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Page'!$L$6:$L$15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902-4926-91EB-D0A66568AFF2}"/>
            </c:ext>
          </c:extLst>
        </c:ser>
        <c:ser>
          <c:idx val="3"/>
          <c:order val="3"/>
          <c:tx>
            <c:strRef>
              <c:f>'Benchmark Page'!$M$5</c:f>
              <c:strCache>
                <c:ptCount val="1"/>
                <c:pt idx="0">
                  <c:v>Solid Fuels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Page'!$M$6:$M$15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6902-4926-91EB-D0A66568AFF2}"/>
            </c:ext>
          </c:extLst>
        </c:ser>
        <c:ser>
          <c:idx val="4"/>
          <c:order val="4"/>
          <c:tx>
            <c:strRef>
              <c:f>'Benchmark Page'!$N$5</c:f>
              <c:strCache>
                <c:ptCount val="1"/>
                <c:pt idx="0">
                  <c:v>Water Charges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Page'!$N$6:$N$15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6902-4926-91EB-D0A66568AFF2}"/>
            </c:ext>
          </c:extLst>
        </c:ser>
        <c:dLbls>
          <c:showLegendKey val="0"/>
          <c:showVal val="0"/>
          <c:showCatName val="0"/>
          <c:showSerName val="0"/>
          <c:showPercent val="0"/>
          <c:showBubbleSize val="0"/>
        </c:dLbls>
        <c:gapWidth val="150"/>
        <c:overlap val="100"/>
        <c:axId val="404804024"/>
        <c:axId val="1"/>
      </c:barChart>
      <c:catAx>
        <c:axId val="404804024"/>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00" b="0" i="0" u="none" strike="noStrike" baseline="0">
                    <a:solidFill>
                      <a:srgbClr val="000000"/>
                    </a:solidFill>
                    <a:latin typeface="Calibri"/>
                    <a:ea typeface="Calibri"/>
                    <a:cs typeface="Calibri"/>
                  </a:defRPr>
                </a:pPr>
                <a:r>
                  <a:rPr lang="en-GB"/>
                  <a:t>Cost per pupil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804024"/>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spPr>
        <a:solidFill>
          <a:sysClr val="window" lastClr="FFFFFF"/>
        </a:solidFill>
        <a:ln w="25400">
          <a:noFill/>
        </a:ln>
      </c:spPr>
    </c:plotArea>
    <c:legend>
      <c:legendPos val="r"/>
      <c:layout>
        <c:manualLayout>
          <c:xMode val="edge"/>
          <c:yMode val="edge"/>
          <c:x val="0.90052689888959703"/>
          <c:y val="0.29572863808690575"/>
          <c:w val="9.7628383919373007E-2"/>
          <c:h val="0.17903776611256927"/>
        </c:manualLayout>
      </c:layout>
      <c:overlay val="0"/>
      <c:txPr>
        <a:bodyPr/>
        <a:lstStyle/>
        <a:p>
          <a:pPr>
            <a:defRPr sz="10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ysClr val="window" lastClr="FFFFFF"/>
    </a:solidFill>
    <a:ln w="3175">
      <a:solidFill>
        <a:srgbClr val="FBC36E"/>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GB"/>
              <a:t>Teaching cost per pupil (£)</a:t>
            </a:r>
          </a:p>
        </c:rich>
      </c:tx>
      <c:overlay val="0"/>
    </c:title>
    <c:autoTitleDeleted val="0"/>
    <c:plotArea>
      <c:layout/>
      <c:barChart>
        <c:barDir val="col"/>
        <c:grouping val="stacked"/>
        <c:varyColors val="0"/>
        <c:ser>
          <c:idx val="0"/>
          <c:order val="0"/>
          <c:tx>
            <c:strRef>
              <c:f>'Benchmark Page'!$H$5</c:f>
              <c:strCache>
                <c:ptCount val="1"/>
                <c:pt idx="0">
                  <c:v>Teachers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Page'!$H$6:$H$15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BB9-41DA-B31A-45A88C082400}"/>
            </c:ext>
          </c:extLst>
        </c:ser>
        <c:ser>
          <c:idx val="1"/>
          <c:order val="1"/>
          <c:tx>
            <c:strRef>
              <c:f>'Benchmark Page'!$I$5</c:f>
              <c:strCache>
                <c:ptCount val="1"/>
                <c:pt idx="0">
                  <c:v>Supply Teachers inc Agency</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Page'!$I$6:$I$15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BB9-41DA-B31A-45A88C082400}"/>
            </c:ext>
          </c:extLst>
        </c:ser>
        <c:dLbls>
          <c:showLegendKey val="0"/>
          <c:showVal val="0"/>
          <c:showCatName val="0"/>
          <c:showSerName val="0"/>
          <c:showPercent val="0"/>
          <c:showBubbleSize val="0"/>
        </c:dLbls>
        <c:gapWidth val="150"/>
        <c:overlap val="100"/>
        <c:axId val="404802384"/>
        <c:axId val="1"/>
      </c:barChart>
      <c:catAx>
        <c:axId val="404802384"/>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9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50" b="0" i="0" u="none" strike="noStrike" baseline="0">
                    <a:solidFill>
                      <a:srgbClr val="000000"/>
                    </a:solidFill>
                    <a:latin typeface="Calibri"/>
                    <a:ea typeface="Calibri"/>
                    <a:cs typeface="Calibri"/>
                  </a:defRPr>
                </a:pPr>
                <a:r>
                  <a:rPr lang="en-GB"/>
                  <a:t>Cost per pupil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900" b="0" i="0" u="none" strike="noStrike" baseline="0">
                <a:solidFill>
                  <a:srgbClr val="000000"/>
                </a:solidFill>
                <a:latin typeface="Calibri"/>
                <a:ea typeface="Calibri"/>
                <a:cs typeface="Calibri"/>
              </a:defRPr>
            </a:pPr>
            <a:endParaRPr lang="en-US"/>
          </a:p>
        </c:txPr>
        <c:crossAx val="404802384"/>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spPr>
        <a:solidFill>
          <a:sysClr val="window" lastClr="FFFFFF"/>
        </a:solidFill>
        <a:ln w="25400">
          <a:noFill/>
        </a:ln>
      </c:spPr>
    </c:plotArea>
    <c:legend>
      <c:legendPos val="r"/>
      <c:layout>
        <c:manualLayout>
          <c:xMode val="edge"/>
          <c:yMode val="edge"/>
          <c:x val="0.90669991407184714"/>
          <c:y val="0.49290711577719454"/>
          <c:w val="8.6163600647153712E-2"/>
          <c:h val="0.16064858559346751"/>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ysClr val="window" lastClr="FFFFFF"/>
    </a:solidFill>
    <a:ln w="3175">
      <a:solidFill>
        <a:srgbClr val="FBC36E"/>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n-GB"/>
              <a:t>Non teaching staff cost per pupil (£)</a:t>
            </a:r>
          </a:p>
        </c:rich>
      </c:tx>
      <c:overlay val="0"/>
    </c:title>
    <c:autoTitleDeleted val="0"/>
    <c:plotArea>
      <c:layout/>
      <c:barChart>
        <c:barDir val="col"/>
        <c:grouping val="stacked"/>
        <c:varyColors val="0"/>
        <c:ser>
          <c:idx val="0"/>
          <c:order val="0"/>
          <c:tx>
            <c:strRef>
              <c:f>'Benchmark Page'!$P$5</c:f>
              <c:strCache>
                <c:ptCount val="1"/>
                <c:pt idx="0">
                  <c:v>Admin Staff</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Page'!$P$6:$P$15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AC0-43A5-84FB-000640EEEA30}"/>
            </c:ext>
          </c:extLst>
        </c:ser>
        <c:ser>
          <c:idx val="1"/>
          <c:order val="1"/>
          <c:tx>
            <c:strRef>
              <c:f>'Benchmark Page'!$Q$5</c:f>
              <c:strCache>
                <c:ptCount val="1"/>
                <c:pt idx="0">
                  <c:v>SEN TA</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Page'!$Q$6:$Q$15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AC0-43A5-84FB-000640EEEA30}"/>
            </c:ext>
          </c:extLst>
        </c:ser>
        <c:ser>
          <c:idx val="2"/>
          <c:order val="2"/>
          <c:tx>
            <c:strRef>
              <c:f>'Benchmark Page'!$R$5</c:f>
              <c:strCache>
                <c:ptCount val="1"/>
                <c:pt idx="0">
                  <c:v>Midday Supervisors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Page'!$R$6:$R$15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AC0-43A5-84FB-000640EEEA30}"/>
            </c:ext>
          </c:extLst>
        </c:ser>
        <c:ser>
          <c:idx val="3"/>
          <c:order val="3"/>
          <c:tx>
            <c:strRef>
              <c:f>'Benchmark Page'!$S$5</c:f>
              <c:strCache>
                <c:ptCount val="1"/>
                <c:pt idx="0">
                  <c:v>TA</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Page'!$S$6:$S$15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AC0-43A5-84FB-000640EEEA30}"/>
            </c:ext>
          </c:extLst>
        </c:ser>
        <c:ser>
          <c:idx val="4"/>
          <c:order val="4"/>
          <c:tx>
            <c:strRef>
              <c:f>'Benchmark Page'!$T$5</c:f>
              <c:strCache>
                <c:ptCount val="1"/>
                <c:pt idx="0">
                  <c:v>Caretaker costs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Page'!$T$6:$T$15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AC0-43A5-84FB-000640EEEA30}"/>
            </c:ext>
          </c:extLst>
        </c:ser>
        <c:ser>
          <c:idx val="5"/>
          <c:order val="5"/>
          <c:tx>
            <c:strRef>
              <c:f>'Benchmark Page'!$U$5</c:f>
              <c:strCache>
                <c:ptCount val="1"/>
                <c:pt idx="0">
                  <c:v>Cleaning costs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Page'!$U$6:$U$15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7AC0-43A5-84FB-000640EEEA30}"/>
            </c:ext>
          </c:extLst>
        </c:ser>
        <c:ser>
          <c:idx val="6"/>
          <c:order val="6"/>
          <c:tx>
            <c:strRef>
              <c:f>'Benchmark Page'!$V$5</c:f>
              <c:strCache>
                <c:ptCount val="1"/>
                <c:pt idx="0">
                  <c:v>Ancillary staff</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Page'!$V$6:$V$15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7AC0-43A5-84FB-000640EEEA30}"/>
            </c:ext>
          </c:extLst>
        </c:ser>
        <c:ser>
          <c:idx val="7"/>
          <c:order val="7"/>
          <c:tx>
            <c:strRef>
              <c:f>'Benchmark Page'!$W$5</c:f>
              <c:strCache>
                <c:ptCount val="1"/>
                <c:pt idx="0">
                  <c:v>Care staff</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Page'!$W$6:$W$15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7AC0-43A5-84FB-000640EEEA30}"/>
            </c:ext>
          </c:extLst>
        </c:ser>
        <c:ser>
          <c:idx val="8"/>
          <c:order val="8"/>
          <c:tx>
            <c:strRef>
              <c:f>'Benchmark Page'!$X$5</c:f>
              <c:strCache>
                <c:ptCount val="1"/>
                <c:pt idx="0">
                  <c:v>Catering staff</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Page'!$X$6:$X$15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7AC0-43A5-84FB-000640EEEA30}"/>
            </c:ext>
          </c:extLst>
        </c:ser>
        <c:ser>
          <c:idx val="9"/>
          <c:order val="9"/>
          <c:tx>
            <c:strRef>
              <c:f>'Benchmark Page'!$Y$5</c:f>
              <c:strCache>
                <c:ptCount val="1"/>
                <c:pt idx="0">
                  <c:v>Extended Services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Page'!$Y$6:$Y$15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7AC0-43A5-84FB-000640EEEA30}"/>
            </c:ext>
          </c:extLst>
        </c:ser>
        <c:ser>
          <c:idx val="10"/>
          <c:order val="10"/>
          <c:tx>
            <c:strRef>
              <c:f>'Benchmark Page'!$Z$5</c:f>
              <c:strCache>
                <c:ptCount val="1"/>
                <c:pt idx="0">
                  <c:v>Technicians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Page'!$Z$6:$Z$15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7AC0-43A5-84FB-000640EEEA30}"/>
            </c:ext>
          </c:extLst>
        </c:ser>
        <c:ser>
          <c:idx val="11"/>
          <c:order val="11"/>
          <c:tx>
            <c:strRef>
              <c:f>'Benchmark Page'!$AA$5</c:f>
              <c:strCache>
                <c:ptCount val="1"/>
                <c:pt idx="0">
                  <c:v>Cover supervisors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Page'!$AA$6:$AA$15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B-7AC0-43A5-84FB-000640EEEA30}"/>
            </c:ext>
          </c:extLst>
        </c:ser>
        <c:ser>
          <c:idx val="12"/>
          <c:order val="12"/>
          <c:tx>
            <c:strRef>
              <c:f>'Benchmark Page'!$AB$5</c:f>
              <c:strCache>
                <c:ptCount val="1"/>
                <c:pt idx="0">
                  <c:v>Invigilators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Page'!$AB$6:$AB$15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C-7AC0-43A5-84FB-000640EEEA30}"/>
            </c:ext>
          </c:extLst>
        </c:ser>
        <c:dLbls>
          <c:showLegendKey val="0"/>
          <c:showVal val="0"/>
          <c:showCatName val="0"/>
          <c:showSerName val="0"/>
          <c:showPercent val="0"/>
          <c:showBubbleSize val="0"/>
        </c:dLbls>
        <c:gapWidth val="150"/>
        <c:overlap val="100"/>
        <c:axId val="404051344"/>
        <c:axId val="1"/>
      </c:barChart>
      <c:catAx>
        <c:axId val="40405134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00" b="1" i="0" u="none" strike="noStrike" baseline="0">
                    <a:solidFill>
                      <a:srgbClr val="000000"/>
                    </a:solidFill>
                    <a:latin typeface="Calibri"/>
                    <a:ea typeface="Calibri"/>
                    <a:cs typeface="Calibri"/>
                  </a:defRPr>
                </a:pPr>
                <a:r>
                  <a:rPr lang="en-GB"/>
                  <a:t>Cost per pupil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051344"/>
        <c:crosses val="autoZero"/>
        <c:crossBetween val="between"/>
      </c:valAx>
      <c:dTable>
        <c:showHorzBorder val="1"/>
        <c:showVertBorder val="1"/>
        <c:showOutline val="1"/>
        <c:showKeys val="1"/>
        <c:txPr>
          <a:bodyPr/>
          <a:lstStyle/>
          <a:p>
            <a:pPr rtl="0">
              <a:defRPr sz="800" b="0" i="0" u="none" strike="noStrike" baseline="0">
                <a:solidFill>
                  <a:srgbClr val="000000"/>
                </a:solidFill>
                <a:latin typeface="Calibri"/>
                <a:ea typeface="Calibri"/>
                <a:cs typeface="Calibri"/>
              </a:defRPr>
            </a:pPr>
            <a:endParaRPr lang="en-US"/>
          </a:p>
        </c:txPr>
      </c:dTable>
      <c:spPr>
        <a:solidFill>
          <a:sysClr val="window" lastClr="FFFFFF"/>
        </a:solidFill>
        <a:ln w="25400">
          <a:noFill/>
        </a:ln>
      </c:spPr>
    </c:plotArea>
    <c:legend>
      <c:legendPos val="r"/>
      <c:layout>
        <c:manualLayout>
          <c:xMode val="edge"/>
          <c:yMode val="edge"/>
          <c:x val="0.89705147561627885"/>
          <c:y val="0.32329017206182559"/>
          <c:w val="0.10065560377609721"/>
          <c:h val="0.40625284339457568"/>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ysClr val="window" lastClr="FFFFFF"/>
    </a:solidFill>
    <a:ln w="3175">
      <a:solidFill>
        <a:srgbClr val="FBC36E"/>
      </a:solidFill>
      <a:prstDash val="solid"/>
    </a:ln>
  </c:spPr>
  <c:txPr>
    <a:bodyPr/>
    <a:lstStyle/>
    <a:p>
      <a:pPr>
        <a:defRPr sz="1000" b="0" i="0" u="none" strike="noStrike" baseline="0">
          <a:solidFill>
            <a:srgbClr val="CCFFFF"/>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66675</xdr:colOff>
      <xdr:row>3</xdr:row>
      <xdr:rowOff>76200</xdr:rowOff>
    </xdr:from>
    <xdr:to>
      <xdr:col>4</xdr:col>
      <xdr:colOff>2495550</xdr:colOff>
      <xdr:row>3</xdr:row>
      <xdr:rowOff>542925</xdr:rowOff>
    </xdr:to>
    <xdr:sp macro="" textlink="">
      <xdr:nvSpPr>
        <xdr:cNvPr id="2" name="TextBox 1">
          <a:extLst>
            <a:ext uri="{FF2B5EF4-FFF2-40B4-BE49-F238E27FC236}">
              <a16:creationId xmlns:a16="http://schemas.microsoft.com/office/drawing/2014/main" id="{3C776D0E-28C2-E1D4-3E69-DCAF91A1261A}"/>
            </a:ext>
          </a:extLst>
        </xdr:cNvPr>
        <xdr:cNvSpPr txBox="1"/>
      </xdr:nvSpPr>
      <xdr:spPr>
        <a:xfrm>
          <a:off x="4600575" y="847725"/>
          <a:ext cx="2428875" cy="466725"/>
        </a:xfrm>
        <a:prstGeom prst="rect">
          <a:avLst/>
        </a:prstGeom>
        <a:ln>
          <a:solidFill>
            <a:schemeClr val="accent5">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en-GB" sz="1100"/>
            <a:t>Please enter your cost centre starting CIP or CIS, </a:t>
          </a:r>
          <a:r>
            <a:rPr lang="en-GB" sz="1100" b="1" u="sng"/>
            <a:t>not</a:t>
          </a:r>
          <a:r>
            <a:rPr lang="en-GB" sz="1100"/>
            <a:t> your DfE number. </a:t>
          </a:r>
        </a:p>
      </xdr:txBody>
    </xdr:sp>
    <xdr:clientData/>
  </xdr:twoCellAnchor>
  <xdr:twoCellAnchor>
    <xdr:from>
      <xdr:col>3</xdr:col>
      <xdr:colOff>342900</xdr:colOff>
      <xdr:row>3</xdr:row>
      <xdr:rowOff>19050</xdr:rowOff>
    </xdr:from>
    <xdr:to>
      <xdr:col>4</xdr:col>
      <xdr:colOff>66675</xdr:colOff>
      <xdr:row>3</xdr:row>
      <xdr:rowOff>309563</xdr:rowOff>
    </xdr:to>
    <xdr:cxnSp macro="">
      <xdr:nvCxnSpPr>
        <xdr:cNvPr id="4" name="Straight Arrow Connector 3">
          <a:extLst>
            <a:ext uri="{FF2B5EF4-FFF2-40B4-BE49-F238E27FC236}">
              <a16:creationId xmlns:a16="http://schemas.microsoft.com/office/drawing/2014/main" id="{8CF97A64-34D9-19AA-1041-9D0B4DD675F9}"/>
            </a:ext>
            <a:ext uri="{C183D7F6-B498-43B3-948B-1728B52AA6E4}">
              <adec:decorative xmlns:adec="http://schemas.microsoft.com/office/drawing/2017/decorative" val="1"/>
            </a:ext>
          </a:extLst>
        </xdr:cNvPr>
        <xdr:cNvCxnSpPr>
          <a:stCxn id="2" idx="1"/>
        </xdr:cNvCxnSpPr>
      </xdr:nvCxnSpPr>
      <xdr:spPr>
        <a:xfrm flipH="1" flipV="1">
          <a:off x="4114800" y="790575"/>
          <a:ext cx="485775" cy="290513"/>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9</xdr:row>
      <xdr:rowOff>9525</xdr:rowOff>
    </xdr:from>
    <xdr:to>
      <xdr:col>8</xdr:col>
      <xdr:colOff>400050</xdr:colOff>
      <xdr:row>48</xdr:row>
      <xdr:rowOff>85725</xdr:rowOff>
    </xdr:to>
    <xdr:graphicFrame macro="">
      <xdr:nvGraphicFramePr>
        <xdr:cNvPr id="9587" name="Chart 3" descr="Monetary graph whose results change depending on category and comparator selected">
          <a:extLst>
            <a:ext uri="{FF2B5EF4-FFF2-40B4-BE49-F238E27FC236}">
              <a16:creationId xmlns:a16="http://schemas.microsoft.com/office/drawing/2014/main" id="{A0BA16B5-3215-4B0B-9261-5A7BBDF32D7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895350</xdr:colOff>
      <xdr:row>9</xdr:row>
      <xdr:rowOff>28575</xdr:rowOff>
    </xdr:from>
    <xdr:to>
      <xdr:col>9</xdr:col>
      <xdr:colOff>247650</xdr:colOff>
      <xdr:row>48</xdr:row>
      <xdr:rowOff>114300</xdr:rowOff>
    </xdr:to>
    <xdr:graphicFrame macro="">
      <xdr:nvGraphicFramePr>
        <xdr:cNvPr id="107796" name="Chart 3" descr="Percentage graph whose results change depending on category and comparator selected">
          <a:extLst>
            <a:ext uri="{FF2B5EF4-FFF2-40B4-BE49-F238E27FC236}">
              <a16:creationId xmlns:a16="http://schemas.microsoft.com/office/drawing/2014/main" id="{290280A8-DA89-4CBD-B685-18791D2FF66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352425</xdr:colOff>
      <xdr:row>22</xdr:row>
      <xdr:rowOff>57150</xdr:rowOff>
    </xdr:from>
    <xdr:to>
      <xdr:col>9</xdr:col>
      <xdr:colOff>152400</xdr:colOff>
      <xdr:row>62</xdr:row>
      <xdr:rowOff>28575</xdr:rowOff>
    </xdr:to>
    <xdr:graphicFrame macro="">
      <xdr:nvGraphicFramePr>
        <xdr:cNvPr id="18788" name="Chart 3" descr="Graph whose results change depending on category and comparator selected">
          <a:extLst>
            <a:ext uri="{FF2B5EF4-FFF2-40B4-BE49-F238E27FC236}">
              <a16:creationId xmlns:a16="http://schemas.microsoft.com/office/drawing/2014/main" id="{B087E944-370B-418B-B560-2C257BFBFBD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0</xdr:row>
      <xdr:rowOff>190500</xdr:rowOff>
    </xdr:from>
    <xdr:to>
      <xdr:col>18</xdr:col>
      <xdr:colOff>314325</xdr:colOff>
      <xdr:row>37</xdr:row>
      <xdr:rowOff>0</xdr:rowOff>
    </xdr:to>
    <xdr:graphicFrame macro="">
      <xdr:nvGraphicFramePr>
        <xdr:cNvPr id="377009" name="Chart 1" descr="Utility cost per pupil">
          <a:extLst>
            <a:ext uri="{FF2B5EF4-FFF2-40B4-BE49-F238E27FC236}">
              <a16:creationId xmlns:a16="http://schemas.microsoft.com/office/drawing/2014/main" id="{AAB0543A-71BB-44FF-8052-1C22CCDAC8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533400</xdr:colOff>
      <xdr:row>0</xdr:row>
      <xdr:rowOff>142875</xdr:rowOff>
    </xdr:from>
    <xdr:to>
      <xdr:col>18</xdr:col>
      <xdr:colOff>238125</xdr:colOff>
      <xdr:row>36</xdr:row>
      <xdr:rowOff>142875</xdr:rowOff>
    </xdr:to>
    <xdr:graphicFrame macro="">
      <xdr:nvGraphicFramePr>
        <xdr:cNvPr id="382128" name="Chart 1" descr="Teaching cost per pupil">
          <a:extLst>
            <a:ext uri="{FF2B5EF4-FFF2-40B4-BE49-F238E27FC236}">
              <a16:creationId xmlns:a16="http://schemas.microsoft.com/office/drawing/2014/main" id="{82E4AE35-370E-4535-8003-0644887C3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333375</xdr:colOff>
      <xdr:row>0</xdr:row>
      <xdr:rowOff>180975</xdr:rowOff>
    </xdr:from>
    <xdr:to>
      <xdr:col>18</xdr:col>
      <xdr:colOff>438150</xdr:colOff>
      <xdr:row>36</xdr:row>
      <xdr:rowOff>180975</xdr:rowOff>
    </xdr:to>
    <xdr:graphicFrame macro="">
      <xdr:nvGraphicFramePr>
        <xdr:cNvPr id="383152" name="Chart 1" descr="Non teaching staff cost per pupil">
          <a:extLst>
            <a:ext uri="{FF2B5EF4-FFF2-40B4-BE49-F238E27FC236}">
              <a16:creationId xmlns:a16="http://schemas.microsoft.com/office/drawing/2014/main" id="{AF5FF29F-1B2F-421B-98A4-5AF120F12F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ren.sellors@derbyshire.gov.uk"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H51"/>
  <sheetViews>
    <sheetView showGridLines="0" tabSelected="1" zoomScaleNormal="100" workbookViewId="0">
      <selection activeCell="D3" sqref="D3"/>
    </sheetView>
  </sheetViews>
  <sheetFormatPr defaultRowHeight="15" x14ac:dyDescent="0.25"/>
  <cols>
    <col min="1" max="1" width="3.7109375" style="119" customWidth="1"/>
    <col min="2" max="2" width="3" style="184" customWidth="1"/>
    <col min="3" max="3" width="49.85546875" style="119" customWidth="1"/>
    <col min="4" max="4" width="11.42578125" style="119" customWidth="1"/>
    <col min="5" max="5" width="61.28515625" style="119" customWidth="1"/>
    <col min="6" max="6" width="3.7109375" style="119" customWidth="1"/>
    <col min="7" max="7" width="6.85546875" style="6" customWidth="1"/>
    <col min="8" max="8" width="18" style="134" bestFit="1" customWidth="1"/>
  </cols>
  <sheetData>
    <row r="1" spans="1:8" ht="26.25" x14ac:dyDescent="0.25">
      <c r="A1" s="35"/>
      <c r="B1" s="188" t="s">
        <v>1232</v>
      </c>
      <c r="C1" s="35"/>
      <c r="D1" s="35"/>
      <c r="E1" s="35"/>
      <c r="F1" s="35"/>
      <c r="G1" s="6" t="s">
        <v>1212</v>
      </c>
      <c r="H1" s="135" t="s">
        <v>1233</v>
      </c>
    </row>
    <row r="2" spans="1:8" ht="15" customHeight="1" thickBot="1" x14ac:dyDescent="0.3">
      <c r="A2" s="35"/>
      <c r="B2" s="179"/>
      <c r="C2" s="35"/>
      <c r="D2" s="35"/>
      <c r="E2" s="35"/>
      <c r="F2" s="35"/>
    </row>
    <row r="3" spans="1:8" s="119" customFormat="1" ht="19.5" thickBot="1" x14ac:dyDescent="0.35">
      <c r="A3" s="35"/>
      <c r="B3" s="128" t="s">
        <v>1565</v>
      </c>
      <c r="C3" s="35"/>
      <c r="D3" s="208"/>
      <c r="E3" s="72" t="str">
        <f>IF(_xlfn.XLOOKUP(D3,Rankings!K:K,Rankings!P:P)=0,"",_xlfn.XLOOKUP(D3,Rankings!K:K,Rankings!P:P))</f>
        <v/>
      </c>
      <c r="F3" s="35"/>
      <c r="G3" s="6"/>
      <c r="H3" s="134"/>
    </row>
    <row r="4" spans="1:8" s="119" customFormat="1" ht="47.25" customHeight="1" x14ac:dyDescent="0.25">
      <c r="A4" s="35"/>
      <c r="B4" s="180"/>
      <c r="C4" s="35"/>
      <c r="D4" s="35"/>
      <c r="E4" s="35"/>
      <c r="F4" s="35"/>
      <c r="G4" s="6"/>
      <c r="H4" s="134"/>
    </row>
    <row r="5" spans="1:8" s="119" customFormat="1" x14ac:dyDescent="0.25">
      <c r="A5" s="35"/>
      <c r="B5" s="181" t="s">
        <v>1546</v>
      </c>
      <c r="C5" s="35"/>
      <c r="D5" s="35"/>
      <c r="E5" s="35"/>
      <c r="F5" s="35"/>
      <c r="G5" s="6"/>
      <c r="H5" s="134"/>
    </row>
    <row r="6" spans="1:8" s="186" customFormat="1" x14ac:dyDescent="0.25">
      <c r="A6" s="130"/>
      <c r="B6" s="130" t="s">
        <v>1551</v>
      </c>
      <c r="C6" s="130"/>
      <c r="D6" s="130"/>
      <c r="E6" s="130"/>
      <c r="F6" s="130"/>
      <c r="G6" s="131"/>
      <c r="H6" s="134"/>
    </row>
    <row r="7" spans="1:8" s="119" customFormat="1" x14ac:dyDescent="0.25">
      <c r="A7" s="35"/>
      <c r="B7" s="179" t="s">
        <v>1545</v>
      </c>
      <c r="C7" s="234" t="s">
        <v>1552</v>
      </c>
      <c r="D7" s="234"/>
      <c r="E7" s="234"/>
      <c r="F7" s="35"/>
      <c r="G7" s="6"/>
      <c r="H7" s="134"/>
    </row>
    <row r="8" spans="1:8" s="119" customFormat="1" x14ac:dyDescent="0.25">
      <c r="A8" s="35"/>
      <c r="B8" s="130"/>
      <c r="C8" s="35"/>
      <c r="D8" s="35"/>
      <c r="E8" s="35"/>
      <c r="F8" s="35"/>
      <c r="G8" s="6"/>
      <c r="H8" s="134"/>
    </row>
    <row r="9" spans="1:8" x14ac:dyDescent="0.25">
      <c r="A9" s="35"/>
      <c r="B9" s="181" t="s">
        <v>1155</v>
      </c>
      <c r="C9" s="35"/>
      <c r="D9" s="35"/>
      <c r="E9" s="35"/>
      <c r="F9" s="35"/>
    </row>
    <row r="10" spans="1:8" s="108" customFormat="1" x14ac:dyDescent="0.25">
      <c r="A10" s="35"/>
      <c r="B10" s="130" t="s">
        <v>1568</v>
      </c>
      <c r="C10" s="35"/>
      <c r="D10" s="35"/>
      <c r="E10" s="130"/>
      <c r="F10" s="130"/>
      <c r="G10" s="131"/>
      <c r="H10" s="134"/>
    </row>
    <row r="11" spans="1:8" ht="30" customHeight="1" x14ac:dyDescent="0.25">
      <c r="A11" s="35"/>
      <c r="B11" s="179" t="s">
        <v>1545</v>
      </c>
      <c r="C11" s="234" t="s">
        <v>1554</v>
      </c>
      <c r="D11" s="234"/>
      <c r="E11" s="234"/>
      <c r="F11" s="127"/>
      <c r="G11" s="132"/>
    </row>
    <row r="12" spans="1:8" s="108" customFormat="1" x14ac:dyDescent="0.25">
      <c r="A12" s="35"/>
      <c r="B12" s="179" t="s">
        <v>1545</v>
      </c>
      <c r="C12" s="235" t="s">
        <v>1218</v>
      </c>
      <c r="D12" s="235"/>
      <c r="E12" s="235"/>
      <c r="F12" s="127"/>
      <c r="G12" s="132"/>
      <c r="H12" s="134"/>
    </row>
    <row r="13" spans="1:8" s="108" customFormat="1" ht="30" customHeight="1" x14ac:dyDescent="0.25">
      <c r="A13" s="35"/>
      <c r="B13" s="179" t="s">
        <v>1545</v>
      </c>
      <c r="C13" s="234" t="s">
        <v>1548</v>
      </c>
      <c r="D13" s="234"/>
      <c r="E13" s="234"/>
      <c r="F13" s="127"/>
      <c r="G13" s="132"/>
      <c r="H13" s="134"/>
    </row>
    <row r="14" spans="1:8" s="108" customFormat="1" x14ac:dyDescent="0.25">
      <c r="A14" s="35"/>
      <c r="B14" s="179" t="s">
        <v>1545</v>
      </c>
      <c r="C14" s="235" t="s">
        <v>1556</v>
      </c>
      <c r="D14" s="235"/>
      <c r="E14" s="235"/>
      <c r="F14" s="126"/>
      <c r="G14" s="133"/>
      <c r="H14" s="134"/>
    </row>
    <row r="15" spans="1:8" s="108" customFormat="1" x14ac:dyDescent="0.25">
      <c r="A15" s="35"/>
      <c r="B15" s="179" t="s">
        <v>1545</v>
      </c>
      <c r="C15" s="235" t="s">
        <v>1219</v>
      </c>
      <c r="D15" s="235"/>
      <c r="E15" s="235"/>
      <c r="F15" s="126"/>
      <c r="G15" s="133"/>
      <c r="H15" s="134"/>
    </row>
    <row r="16" spans="1:8" x14ac:dyDescent="0.25">
      <c r="A16" s="35"/>
      <c r="B16" s="179"/>
      <c r="C16" s="35"/>
      <c r="D16" s="35"/>
      <c r="E16" s="35"/>
      <c r="F16" s="35"/>
    </row>
    <row r="17" spans="1:8" x14ac:dyDescent="0.25">
      <c r="A17" s="35"/>
      <c r="B17" s="181" t="s">
        <v>1168</v>
      </c>
      <c r="C17" s="35"/>
      <c r="D17" s="35"/>
      <c r="E17" s="35"/>
      <c r="F17" s="35"/>
    </row>
    <row r="18" spans="1:8" x14ac:dyDescent="0.25">
      <c r="A18" s="35"/>
      <c r="B18" s="126" t="s">
        <v>1567</v>
      </c>
      <c r="C18" s="35"/>
      <c r="D18" s="35"/>
      <c r="E18" s="126"/>
      <c r="F18" s="126"/>
      <c r="G18" s="133"/>
    </row>
    <row r="19" spans="1:8" s="119" customFormat="1" x14ac:dyDescent="0.25">
      <c r="A19" s="35"/>
      <c r="B19" s="189" t="s">
        <v>1566</v>
      </c>
      <c r="C19" s="35"/>
      <c r="D19" s="35"/>
      <c r="E19" s="189"/>
      <c r="F19" s="189"/>
      <c r="G19" s="133"/>
      <c r="H19" s="134"/>
    </row>
    <row r="20" spans="1:8" x14ac:dyDescent="0.25">
      <c r="A20" s="35"/>
      <c r="B20" s="179" t="s">
        <v>1545</v>
      </c>
      <c r="C20" s="235" t="s">
        <v>1555</v>
      </c>
      <c r="D20" s="235"/>
      <c r="E20" s="235"/>
      <c r="F20" s="127"/>
      <c r="G20" s="132"/>
    </row>
    <row r="21" spans="1:8" s="108" customFormat="1" x14ac:dyDescent="0.25">
      <c r="A21" s="35"/>
      <c r="B21" s="179" t="s">
        <v>1545</v>
      </c>
      <c r="C21" s="235" t="s">
        <v>1218</v>
      </c>
      <c r="D21" s="235"/>
      <c r="E21" s="235"/>
      <c r="F21" s="127"/>
      <c r="G21" s="132"/>
      <c r="H21" s="134"/>
    </row>
    <row r="22" spans="1:8" s="108" customFormat="1" x14ac:dyDescent="0.25">
      <c r="A22" s="35"/>
      <c r="B22" s="179" t="s">
        <v>1545</v>
      </c>
      <c r="C22" s="234" t="s">
        <v>1550</v>
      </c>
      <c r="D22" s="234"/>
      <c r="E22" s="234"/>
      <c r="F22" s="127"/>
      <c r="G22" s="132"/>
      <c r="H22" s="134"/>
    </row>
    <row r="23" spans="1:8" s="108" customFormat="1" x14ac:dyDescent="0.25">
      <c r="A23" s="35"/>
      <c r="B23" s="179" t="s">
        <v>1545</v>
      </c>
      <c r="C23" s="235" t="s">
        <v>1556</v>
      </c>
      <c r="D23" s="235"/>
      <c r="E23" s="235"/>
      <c r="F23" s="126"/>
      <c r="G23" s="133"/>
      <c r="H23" s="134"/>
    </row>
    <row r="24" spans="1:8" s="108" customFormat="1" x14ac:dyDescent="0.25">
      <c r="A24" s="35"/>
      <c r="B24" s="179" t="s">
        <v>1545</v>
      </c>
      <c r="C24" s="235" t="s">
        <v>1219</v>
      </c>
      <c r="D24" s="235"/>
      <c r="E24" s="235"/>
      <c r="F24" s="126"/>
      <c r="G24" s="133"/>
      <c r="H24" s="134"/>
    </row>
    <row r="25" spans="1:8" s="119" customFormat="1" x14ac:dyDescent="0.25">
      <c r="A25" s="35"/>
      <c r="B25" s="179"/>
      <c r="C25" s="35"/>
      <c r="D25" s="35"/>
      <c r="E25" s="35"/>
      <c r="F25" s="35"/>
      <c r="G25" s="6"/>
      <c r="H25" s="134"/>
    </row>
    <row r="26" spans="1:8" x14ac:dyDescent="0.25">
      <c r="A26" s="35"/>
      <c r="B26" s="181" t="s">
        <v>1175</v>
      </c>
      <c r="C26" s="35"/>
      <c r="D26" s="35"/>
      <c r="E26" s="35"/>
      <c r="F26" s="35"/>
    </row>
    <row r="27" spans="1:8" s="108" customFormat="1" x14ac:dyDescent="0.25">
      <c r="A27" s="35"/>
      <c r="B27" s="126" t="s">
        <v>1561</v>
      </c>
      <c r="C27" s="35"/>
      <c r="D27" s="35"/>
      <c r="E27" s="127"/>
      <c r="F27" s="127"/>
      <c r="G27" s="132"/>
      <c r="H27" s="134"/>
    </row>
    <row r="28" spans="1:8" s="119" customFormat="1" x14ac:dyDescent="0.25">
      <c r="A28" s="35"/>
      <c r="B28" s="126" t="s">
        <v>1559</v>
      </c>
      <c r="C28" s="35"/>
      <c r="D28" s="35"/>
      <c r="E28" s="127"/>
      <c r="F28" s="127"/>
      <c r="G28" s="132"/>
      <c r="H28" s="134"/>
    </row>
    <row r="29" spans="1:8" x14ac:dyDescent="0.25">
      <c r="A29" s="35"/>
      <c r="B29" s="179" t="s">
        <v>1545</v>
      </c>
      <c r="C29" s="235" t="s">
        <v>1555</v>
      </c>
      <c r="D29" s="235"/>
      <c r="E29" s="235"/>
      <c r="F29" s="127"/>
      <c r="G29" s="132"/>
    </row>
    <row r="30" spans="1:8" s="108" customFormat="1" x14ac:dyDescent="0.25">
      <c r="A30" s="35"/>
      <c r="B30" s="179" t="s">
        <v>1545</v>
      </c>
      <c r="C30" s="235" t="s">
        <v>1218</v>
      </c>
      <c r="D30" s="235"/>
      <c r="E30" s="235"/>
      <c r="F30" s="127"/>
      <c r="G30" s="132"/>
      <c r="H30" s="134"/>
    </row>
    <row r="31" spans="1:8" ht="30" customHeight="1" x14ac:dyDescent="0.25">
      <c r="A31" s="35"/>
      <c r="B31" s="179" t="s">
        <v>1545</v>
      </c>
      <c r="C31" s="234" t="s">
        <v>1549</v>
      </c>
      <c r="D31" s="234"/>
      <c r="E31" s="234"/>
      <c r="F31" s="127"/>
      <c r="G31" s="132"/>
    </row>
    <row r="32" spans="1:8" x14ac:dyDescent="0.25">
      <c r="A32" s="35"/>
      <c r="B32" s="179" t="s">
        <v>1545</v>
      </c>
      <c r="C32" s="235" t="s">
        <v>1557</v>
      </c>
      <c r="D32" s="235"/>
      <c r="E32" s="235"/>
      <c r="F32" s="127"/>
      <c r="G32" s="132"/>
    </row>
    <row r="33" spans="1:8" x14ac:dyDescent="0.25">
      <c r="A33" s="35"/>
      <c r="B33" s="179"/>
      <c r="C33" s="35"/>
      <c r="D33" s="35"/>
      <c r="E33" s="35"/>
      <c r="F33" s="35"/>
    </row>
    <row r="34" spans="1:8" x14ac:dyDescent="0.25">
      <c r="A34" s="35"/>
      <c r="B34" s="181" t="s">
        <v>1172</v>
      </c>
      <c r="C34" s="35"/>
      <c r="D34" s="35"/>
      <c r="E34" s="35"/>
      <c r="F34" s="35"/>
    </row>
    <row r="35" spans="1:8" ht="15" customHeight="1" x14ac:dyDescent="0.25">
      <c r="A35" s="35"/>
      <c r="B35" s="130" t="s">
        <v>1558</v>
      </c>
      <c r="C35" s="35"/>
      <c r="D35" s="185"/>
      <c r="E35" s="185"/>
      <c r="F35" s="126"/>
      <c r="G35" s="133"/>
    </row>
    <row r="36" spans="1:8" x14ac:dyDescent="0.25">
      <c r="A36" s="35"/>
      <c r="B36" s="179" t="s">
        <v>1545</v>
      </c>
      <c r="C36" s="234" t="s">
        <v>1562</v>
      </c>
      <c r="D36" s="234"/>
      <c r="E36" s="234"/>
      <c r="F36" s="126"/>
      <c r="G36" s="133"/>
    </row>
    <row r="37" spans="1:8" s="119" customFormat="1" x14ac:dyDescent="0.25">
      <c r="A37" s="35"/>
      <c r="B37" s="179" t="s">
        <v>1545</v>
      </c>
      <c r="C37" s="235" t="s">
        <v>1556</v>
      </c>
      <c r="D37" s="235"/>
      <c r="E37" s="235"/>
      <c r="F37" s="126"/>
      <c r="G37" s="133"/>
      <c r="H37" s="134"/>
    </row>
    <row r="38" spans="1:8" x14ac:dyDescent="0.25">
      <c r="A38" s="35"/>
      <c r="B38" s="179"/>
      <c r="C38" s="35"/>
      <c r="D38" s="35"/>
      <c r="E38" s="35"/>
      <c r="F38" s="35"/>
    </row>
    <row r="39" spans="1:8" x14ac:dyDescent="0.25">
      <c r="A39" s="35"/>
      <c r="B39" s="181" t="s">
        <v>1173</v>
      </c>
      <c r="C39" s="35"/>
      <c r="D39" s="35"/>
      <c r="E39" s="35"/>
      <c r="F39" s="35"/>
    </row>
    <row r="40" spans="1:8" s="119" customFormat="1" x14ac:dyDescent="0.25">
      <c r="A40" s="35"/>
      <c r="B40" s="130" t="s">
        <v>1558</v>
      </c>
      <c r="C40" s="35"/>
      <c r="D40" s="35"/>
      <c r="E40" s="35"/>
      <c r="F40" s="35"/>
      <c r="G40" s="6"/>
      <c r="H40" s="134"/>
    </row>
    <row r="41" spans="1:8" x14ac:dyDescent="0.25">
      <c r="A41" s="35"/>
      <c r="B41" s="179" t="s">
        <v>1545</v>
      </c>
      <c r="C41" s="234" t="s">
        <v>1564</v>
      </c>
      <c r="D41" s="234"/>
      <c r="E41" s="234"/>
      <c r="F41" s="126"/>
      <c r="G41" s="133"/>
    </row>
    <row r="42" spans="1:8" s="119" customFormat="1" x14ac:dyDescent="0.25">
      <c r="A42" s="35"/>
      <c r="B42" s="179" t="s">
        <v>1545</v>
      </c>
      <c r="C42" s="235" t="s">
        <v>1556</v>
      </c>
      <c r="D42" s="235"/>
      <c r="E42" s="235"/>
      <c r="F42" s="126"/>
      <c r="G42" s="133"/>
      <c r="H42" s="134"/>
    </row>
    <row r="43" spans="1:8" x14ac:dyDescent="0.25">
      <c r="A43" s="35"/>
      <c r="B43" s="179"/>
      <c r="C43" s="35"/>
      <c r="D43" s="35"/>
      <c r="E43" s="35"/>
      <c r="F43" s="35"/>
    </row>
    <row r="44" spans="1:8" x14ac:dyDescent="0.25">
      <c r="A44" s="35"/>
      <c r="B44" s="181" t="s">
        <v>1174</v>
      </c>
      <c r="C44" s="35"/>
      <c r="D44" s="35"/>
      <c r="E44" s="35"/>
      <c r="F44" s="35"/>
    </row>
    <row r="45" spans="1:8" s="119" customFormat="1" x14ac:dyDescent="0.25">
      <c r="A45" s="35"/>
      <c r="B45" s="130" t="s">
        <v>1558</v>
      </c>
      <c r="C45" s="35"/>
      <c r="D45" s="35"/>
      <c r="E45" s="35"/>
      <c r="F45" s="35"/>
      <c r="G45" s="6"/>
      <c r="H45" s="134"/>
    </row>
    <row r="46" spans="1:8" s="108" customFormat="1" x14ac:dyDescent="0.25">
      <c r="A46" s="35"/>
      <c r="B46" s="179" t="s">
        <v>1545</v>
      </c>
      <c r="C46" s="234" t="s">
        <v>1563</v>
      </c>
      <c r="D46" s="234"/>
      <c r="E46" s="234"/>
      <c r="F46" s="126"/>
      <c r="G46" s="133"/>
      <c r="H46" s="134"/>
    </row>
    <row r="47" spans="1:8" s="108" customFormat="1" x14ac:dyDescent="0.25">
      <c r="A47" s="35"/>
      <c r="B47" s="179" t="s">
        <v>1545</v>
      </c>
      <c r="C47" s="235" t="s">
        <v>1556</v>
      </c>
      <c r="D47" s="235"/>
      <c r="E47" s="235"/>
      <c r="F47" s="126"/>
      <c r="G47" s="133"/>
      <c r="H47" s="134"/>
    </row>
    <row r="48" spans="1:8" x14ac:dyDescent="0.25">
      <c r="A48" s="35"/>
      <c r="B48" s="179"/>
      <c r="C48" s="35"/>
      <c r="D48" s="35"/>
      <c r="E48" s="35"/>
      <c r="F48" s="35"/>
    </row>
    <row r="49" spans="1:6" x14ac:dyDescent="0.25">
      <c r="A49" s="35"/>
      <c r="B49" s="182" t="s">
        <v>1569</v>
      </c>
      <c r="C49" s="35"/>
      <c r="D49" s="183" t="s">
        <v>1544</v>
      </c>
      <c r="E49" s="35"/>
      <c r="F49" s="35"/>
    </row>
    <row r="50" spans="1:6" x14ac:dyDescent="0.25">
      <c r="A50" s="35"/>
      <c r="B50" s="179"/>
      <c r="C50" s="35"/>
      <c r="D50" s="35"/>
      <c r="E50" s="35"/>
      <c r="F50" s="35"/>
    </row>
    <row r="51" spans="1:6" x14ac:dyDescent="0.25">
      <c r="C51" s="129"/>
      <c r="D51" s="129"/>
    </row>
  </sheetData>
  <sheetProtection algorithmName="SHA-512" hashValue="xsVahFs4PG+LiSTVM3sAqh+fd68ClDHbISeWT0E7x4cBO6vOfNNdGE7NsZgbru2vIz8Cds0ncz74mSrMDH0lWA==" saltValue="IuUXnejE16j79kFSAwAMhg==" spinCount="100000" sheet="1" objects="1" scenarios="1" selectLockedCells="1"/>
  <sortState xmlns:xlrd2="http://schemas.microsoft.com/office/spreadsheetml/2017/richdata2" ref="C35:C36">
    <sortCondition ref="C34:C36"/>
  </sortState>
  <mergeCells count="21">
    <mergeCell ref="C7:E7"/>
    <mergeCell ref="C11:E11"/>
    <mergeCell ref="C12:E12"/>
    <mergeCell ref="C13:E13"/>
    <mergeCell ref="C14:E14"/>
    <mergeCell ref="C15:E15"/>
    <mergeCell ref="C20:E20"/>
    <mergeCell ref="C21:E21"/>
    <mergeCell ref="C22:E22"/>
    <mergeCell ref="C23:E23"/>
    <mergeCell ref="C24:E24"/>
    <mergeCell ref="C29:E29"/>
    <mergeCell ref="C30:E30"/>
    <mergeCell ref="C31:E31"/>
    <mergeCell ref="C32:E32"/>
    <mergeCell ref="C41:E41"/>
    <mergeCell ref="C42:E42"/>
    <mergeCell ref="C46:E46"/>
    <mergeCell ref="C47:E47"/>
    <mergeCell ref="C36:E36"/>
    <mergeCell ref="C37:E37"/>
  </mergeCells>
  <dataValidations count="1">
    <dataValidation allowBlank="1" showErrorMessage="1" prompt="Please enter your cost centre starting CIP or CIS, not your DfE number. " sqref="D3" xr:uid="{B5A8F06F-6203-46F1-9835-4A511D6097C9}"/>
  </dataValidations>
  <hyperlinks>
    <hyperlink ref="D49" r:id="rId1" xr:uid="{AF047624-43AC-43DE-BB4C-60A9CE965AFF}"/>
  </hyperlinks>
  <pageMargins left="0.70866141732283472" right="0.70866141732283472" top="0.74803149606299213" bottom="0.74803149606299213" header="0.31496062992125984" footer="0.31496062992125984"/>
  <pageSetup paperSize="9" scale="74" orientation="portrait" r:id="rId2"/>
  <headerFooter>
    <oddFooter>&amp;C_x000D_&amp;1#&amp;"Calibri"&amp;10&amp;K000000 CONTROLLED&amp;R&amp;"Arial,Regular"&amp;13Public</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sheetPr>
  <dimension ref="A1:F274"/>
  <sheetViews>
    <sheetView topLeftCell="A242" workbookViewId="0">
      <selection activeCell="A253" sqref="A253"/>
    </sheetView>
  </sheetViews>
  <sheetFormatPr defaultRowHeight="15" x14ac:dyDescent="0.25"/>
  <cols>
    <col min="1" max="4" width="11.28515625" style="21" customWidth="1"/>
    <col min="6" max="6" width="18.7109375" style="125" bestFit="1" customWidth="1"/>
  </cols>
  <sheetData>
    <row r="1" spans="1:6" x14ac:dyDescent="0.25">
      <c r="A1" s="9" t="s">
        <v>783</v>
      </c>
      <c r="B1" s="9" t="s">
        <v>786</v>
      </c>
      <c r="C1" s="9" t="s">
        <v>1225</v>
      </c>
      <c r="D1" s="9" t="s">
        <v>784</v>
      </c>
      <c r="F1" s="173" t="s">
        <v>1226</v>
      </c>
    </row>
    <row r="2" spans="1:6" x14ac:dyDescent="0.25">
      <c r="A2" s="21" t="s">
        <v>228</v>
      </c>
      <c r="B2" s="21" t="s">
        <v>795</v>
      </c>
      <c r="C2" s="100">
        <v>35.25578947368421</v>
      </c>
      <c r="D2" s="21">
        <v>1</v>
      </c>
      <c r="F2" s="125" t="str">
        <f>_xlfn.XLOOKUP(A2,Academies!B:B,Academies!C:C,"No")</f>
        <v>No</v>
      </c>
    </row>
    <row r="3" spans="1:6" x14ac:dyDescent="0.25">
      <c r="A3" s="21" t="s">
        <v>337</v>
      </c>
      <c r="B3" s="21" t="s">
        <v>795</v>
      </c>
      <c r="C3" s="120">
        <v>36</v>
      </c>
      <c r="D3" s="21">
        <v>2</v>
      </c>
      <c r="F3" s="125" t="str">
        <f>_xlfn.XLOOKUP(A3,Academies!B:B,Academies!C:C,"No")</f>
        <v>No</v>
      </c>
    </row>
    <row r="4" spans="1:6" x14ac:dyDescent="0.25">
      <c r="A4" s="21" t="s">
        <v>73</v>
      </c>
      <c r="B4" s="21" t="s">
        <v>795</v>
      </c>
      <c r="C4" s="120">
        <v>37.321052631578951</v>
      </c>
      <c r="D4" s="119">
        <v>3</v>
      </c>
      <c r="F4" s="125" t="str">
        <f>_xlfn.XLOOKUP(A4,Academies!B:B,Academies!C:C,"No")</f>
        <v>No</v>
      </c>
    </row>
    <row r="5" spans="1:6" x14ac:dyDescent="0.25">
      <c r="A5" s="21" t="s">
        <v>270</v>
      </c>
      <c r="B5" s="21" t="s">
        <v>795</v>
      </c>
      <c r="C5" s="120">
        <v>38.037894736842105</v>
      </c>
      <c r="D5" s="119">
        <v>4</v>
      </c>
      <c r="F5" s="125" t="str">
        <f>_xlfn.XLOOKUP(A5,Academies!B:B,Academies!C:C,"No")</f>
        <v>No</v>
      </c>
    </row>
    <row r="6" spans="1:6" x14ac:dyDescent="0.25">
      <c r="A6" s="21" t="s">
        <v>475</v>
      </c>
      <c r="B6" s="21" t="s">
        <v>795</v>
      </c>
      <c r="C6" s="120">
        <v>41</v>
      </c>
      <c r="D6" s="119">
        <v>5</v>
      </c>
      <c r="F6" s="125" t="str">
        <f>_xlfn.XLOOKUP(A6,Academies!B:B,Academies!C:C,"No")</f>
        <v>No</v>
      </c>
    </row>
    <row r="7" spans="1:6" x14ac:dyDescent="0.25">
      <c r="A7" s="21" t="s">
        <v>125</v>
      </c>
      <c r="B7" s="21" t="s">
        <v>795</v>
      </c>
      <c r="C7" s="120">
        <v>49</v>
      </c>
      <c r="D7" s="119">
        <v>6</v>
      </c>
      <c r="F7" s="125" t="str">
        <f>_xlfn.XLOOKUP(A7,Academies!B:B,Academies!C:C,"No")</f>
        <v>No</v>
      </c>
    </row>
    <row r="8" spans="1:6" x14ac:dyDescent="0.25">
      <c r="A8" s="21" t="s">
        <v>431</v>
      </c>
      <c r="B8" s="21" t="s">
        <v>795</v>
      </c>
      <c r="C8" s="120">
        <v>52.666666666666671</v>
      </c>
      <c r="D8" s="119">
        <v>7</v>
      </c>
      <c r="F8" s="125" t="str">
        <f>_xlfn.XLOOKUP(A8,Academies!B:B,Academies!C:C,"No")</f>
        <v>No</v>
      </c>
    </row>
    <row r="9" spans="1:6" x14ac:dyDescent="0.25">
      <c r="A9" s="21" t="s">
        <v>436</v>
      </c>
      <c r="B9" s="21" t="s">
        <v>795</v>
      </c>
      <c r="C9" s="120">
        <v>59</v>
      </c>
      <c r="D9" s="119">
        <v>8</v>
      </c>
      <c r="F9" s="125" t="str">
        <f>_xlfn.XLOOKUP(A9,Academies!B:B,Academies!C:C,"No")</f>
        <v>No</v>
      </c>
    </row>
    <row r="10" spans="1:6" x14ac:dyDescent="0.25">
      <c r="A10" s="21" t="s">
        <v>296</v>
      </c>
      <c r="B10" s="21" t="s">
        <v>795</v>
      </c>
      <c r="C10" s="120">
        <v>66.096842105263164</v>
      </c>
      <c r="D10" s="119">
        <v>9</v>
      </c>
      <c r="F10" s="125" t="str">
        <f>_xlfn.XLOOKUP(A10,Academies!B:B,Academies!C:C,"No")</f>
        <v>No</v>
      </c>
    </row>
    <row r="11" spans="1:6" x14ac:dyDescent="0.25">
      <c r="A11" s="21" t="s">
        <v>312</v>
      </c>
      <c r="B11" s="21" t="s">
        <v>795</v>
      </c>
      <c r="C11" s="120">
        <v>81</v>
      </c>
      <c r="D11" s="119">
        <v>10</v>
      </c>
      <c r="F11" s="125" t="str">
        <f>_xlfn.XLOOKUP(A11,Academies!B:B,Academies!C:C,"No")</f>
        <v>No</v>
      </c>
    </row>
    <row r="12" spans="1:6" x14ac:dyDescent="0.25">
      <c r="A12" s="21" t="s">
        <v>377</v>
      </c>
      <c r="B12" s="21" t="s">
        <v>795</v>
      </c>
      <c r="C12" s="120">
        <v>85</v>
      </c>
      <c r="D12" s="119">
        <v>11</v>
      </c>
      <c r="F12" s="125" t="str">
        <f>_xlfn.XLOOKUP(A12,Academies!B:B,Academies!C:C,"No")</f>
        <v>No</v>
      </c>
    </row>
    <row r="13" spans="1:6" x14ac:dyDescent="0.25">
      <c r="A13" s="21" t="s">
        <v>286</v>
      </c>
      <c r="B13" s="21" t="s">
        <v>795</v>
      </c>
      <c r="C13" s="120">
        <v>98</v>
      </c>
      <c r="D13" s="119">
        <v>12</v>
      </c>
      <c r="F13" s="125" t="str">
        <f>_xlfn.XLOOKUP(A13,Academies!B:B,Academies!C:C,"No")</f>
        <v>No</v>
      </c>
    </row>
    <row r="14" spans="1:6" x14ac:dyDescent="0.25">
      <c r="A14" s="21" t="s">
        <v>99</v>
      </c>
      <c r="B14" s="21" t="s">
        <v>795</v>
      </c>
      <c r="C14" s="120">
        <v>107.24526315789474</v>
      </c>
      <c r="D14" s="119">
        <v>13</v>
      </c>
      <c r="F14" s="125" t="str">
        <f>_xlfn.XLOOKUP(A14,Academies!B:B,Academies!C:C,"No")</f>
        <v>No</v>
      </c>
    </row>
    <row r="15" spans="1:6" x14ac:dyDescent="0.25">
      <c r="A15" s="21" t="s">
        <v>379</v>
      </c>
      <c r="B15" s="21" t="s">
        <v>795</v>
      </c>
      <c r="C15" s="120">
        <v>123.49684210526316</v>
      </c>
      <c r="D15" s="119">
        <v>14</v>
      </c>
      <c r="F15" s="125" t="str">
        <f>_xlfn.XLOOKUP(A15,Academies!B:B,Academies!C:C,"No")</f>
        <v>No</v>
      </c>
    </row>
    <row r="16" spans="1:6" x14ac:dyDescent="0.25">
      <c r="A16" s="21" t="s">
        <v>143</v>
      </c>
      <c r="B16" s="21" t="s">
        <v>795</v>
      </c>
      <c r="C16" s="120">
        <v>124.3578947368421</v>
      </c>
      <c r="D16" s="119">
        <v>15</v>
      </c>
      <c r="F16" s="125" t="str">
        <f>_xlfn.XLOOKUP(A16,Academies!B:B,Academies!C:C,"No")</f>
        <v>No</v>
      </c>
    </row>
    <row r="17" spans="1:6" x14ac:dyDescent="0.25">
      <c r="A17" s="21" t="s">
        <v>208</v>
      </c>
      <c r="B17" s="21" t="s">
        <v>795</v>
      </c>
      <c r="C17" s="120">
        <v>127.44736842105263</v>
      </c>
      <c r="D17" s="119">
        <v>16</v>
      </c>
      <c r="F17" s="125" t="str">
        <f>_xlfn.XLOOKUP(A17,Academies!B:B,Academies!C:C,"No")</f>
        <v>No</v>
      </c>
    </row>
    <row r="18" spans="1:6" x14ac:dyDescent="0.25">
      <c r="A18" s="21" t="s">
        <v>284</v>
      </c>
      <c r="B18" s="21" t="s">
        <v>795</v>
      </c>
      <c r="C18" s="120">
        <v>134.93789473684211</v>
      </c>
      <c r="D18" s="119">
        <v>17</v>
      </c>
      <c r="F18" s="125" t="str">
        <f>_xlfn.XLOOKUP(A18,Academies!B:B,Academies!C:C,"No")</f>
        <v>Converted 24-25</v>
      </c>
    </row>
    <row r="19" spans="1:6" x14ac:dyDescent="0.25">
      <c r="A19" s="21" t="s">
        <v>147</v>
      </c>
      <c r="B19" s="21" t="s">
        <v>795</v>
      </c>
      <c r="C19" s="120">
        <v>141.3842105263158</v>
      </c>
      <c r="D19" s="119">
        <v>18</v>
      </c>
      <c r="F19" s="125" t="str">
        <f>_xlfn.XLOOKUP(A19,Academies!B:B,Academies!C:C,"No")</f>
        <v>No</v>
      </c>
    </row>
    <row r="20" spans="1:6" x14ac:dyDescent="0.25">
      <c r="A20" s="21" t="s">
        <v>288</v>
      </c>
      <c r="B20" s="21" t="s">
        <v>795</v>
      </c>
      <c r="C20" s="120">
        <v>144.93894736842105</v>
      </c>
      <c r="D20" s="119">
        <v>19</v>
      </c>
      <c r="F20" s="125" t="str">
        <f>_xlfn.XLOOKUP(A20,Academies!B:B,Academies!C:C,"No")</f>
        <v>No</v>
      </c>
    </row>
    <row r="21" spans="1:6" x14ac:dyDescent="0.25">
      <c r="A21" s="21" t="s">
        <v>294</v>
      </c>
      <c r="B21" s="21" t="s">
        <v>795</v>
      </c>
      <c r="C21" s="120">
        <v>145</v>
      </c>
      <c r="D21" s="119">
        <v>20</v>
      </c>
      <c r="F21" s="125" t="str">
        <f>_xlfn.XLOOKUP(A21,Academies!B:B,Academies!C:C,"No")</f>
        <v>No</v>
      </c>
    </row>
    <row r="22" spans="1:6" x14ac:dyDescent="0.25">
      <c r="A22" s="21" t="s">
        <v>278</v>
      </c>
      <c r="B22" s="21" t="s">
        <v>795</v>
      </c>
      <c r="C22" s="120">
        <v>149</v>
      </c>
      <c r="D22" s="119">
        <v>21</v>
      </c>
      <c r="F22" s="125" t="str">
        <f>_xlfn.XLOOKUP(A22,Academies!B:B,Academies!C:C,"No")</f>
        <v>No</v>
      </c>
    </row>
    <row r="23" spans="1:6" x14ac:dyDescent="0.25">
      <c r="A23" s="21" t="s">
        <v>310</v>
      </c>
      <c r="B23" s="21" t="s">
        <v>795</v>
      </c>
      <c r="C23" s="120">
        <v>150.80526315789473</v>
      </c>
      <c r="D23" s="119">
        <v>22</v>
      </c>
      <c r="F23" s="125" t="str">
        <f>_xlfn.XLOOKUP(A23,Academies!B:B,Academies!C:C,"No")</f>
        <v>No</v>
      </c>
    </row>
    <row r="24" spans="1:6" x14ac:dyDescent="0.25">
      <c r="A24" s="21" t="s">
        <v>18</v>
      </c>
      <c r="B24" s="21" t="s">
        <v>795</v>
      </c>
      <c r="C24" s="120">
        <v>155</v>
      </c>
      <c r="D24" s="119">
        <v>23</v>
      </c>
      <c r="F24" s="125" t="str">
        <f>_xlfn.XLOOKUP(A24,Academies!B:B,Academies!C:C,"No")</f>
        <v>No</v>
      </c>
    </row>
    <row r="25" spans="1:6" x14ac:dyDescent="0.25">
      <c r="A25" s="21" t="s">
        <v>63</v>
      </c>
      <c r="B25" s="21" t="s">
        <v>795</v>
      </c>
      <c r="C25" s="120">
        <v>158.81263157894736</v>
      </c>
      <c r="D25" s="119">
        <v>24</v>
      </c>
      <c r="F25" s="125" t="str">
        <f>_xlfn.XLOOKUP(A25,Academies!B:B,Academies!C:C,"No")</f>
        <v>No</v>
      </c>
    </row>
    <row r="26" spans="1:6" x14ac:dyDescent="0.25">
      <c r="A26" s="21" t="s">
        <v>69</v>
      </c>
      <c r="B26" s="21" t="s">
        <v>795</v>
      </c>
      <c r="C26" s="120">
        <v>160</v>
      </c>
      <c r="D26" s="119">
        <v>25</v>
      </c>
      <c r="F26" s="125" t="str">
        <f>_xlfn.XLOOKUP(A26,Academies!B:B,Academies!C:C,"No")</f>
        <v>No</v>
      </c>
    </row>
    <row r="27" spans="1:6" x14ac:dyDescent="0.25">
      <c r="A27" s="21" t="s">
        <v>188</v>
      </c>
      <c r="B27" s="21" t="s">
        <v>795</v>
      </c>
      <c r="C27" s="120">
        <v>166</v>
      </c>
      <c r="D27" s="119">
        <v>26</v>
      </c>
      <c r="F27" s="125" t="str">
        <f>_xlfn.XLOOKUP(A27,Academies!B:B,Academies!C:C,"No")</f>
        <v>No</v>
      </c>
    </row>
    <row r="28" spans="1:6" x14ac:dyDescent="0.25">
      <c r="A28" s="21" t="s">
        <v>250</v>
      </c>
      <c r="B28" s="21" t="s">
        <v>795</v>
      </c>
      <c r="C28" s="120">
        <v>168.40526315789475</v>
      </c>
      <c r="D28" s="119">
        <v>27</v>
      </c>
      <c r="F28" s="125" t="str">
        <f>_xlfn.XLOOKUP(A28,Academies!B:B,Academies!C:C,"No")</f>
        <v>No</v>
      </c>
    </row>
    <row r="29" spans="1:6" x14ac:dyDescent="0.25">
      <c r="A29" s="21" t="s">
        <v>166</v>
      </c>
      <c r="B29" s="21" t="s">
        <v>795</v>
      </c>
      <c r="C29" s="120">
        <v>174</v>
      </c>
      <c r="D29" s="119">
        <v>28</v>
      </c>
      <c r="F29" s="125" t="str">
        <f>_xlfn.XLOOKUP(A29,Academies!B:B,Academies!C:C,"No")</f>
        <v>No</v>
      </c>
    </row>
    <row r="30" spans="1:6" x14ac:dyDescent="0.25">
      <c r="A30" s="21" t="s">
        <v>200</v>
      </c>
      <c r="B30" s="21" t="s">
        <v>795</v>
      </c>
      <c r="C30" s="120">
        <v>175</v>
      </c>
      <c r="D30" s="119">
        <v>29</v>
      </c>
      <c r="F30" s="125" t="str">
        <f>_xlfn.XLOOKUP(A30,Academies!B:B,Academies!C:C,"No")</f>
        <v>No</v>
      </c>
    </row>
    <row r="31" spans="1:6" x14ac:dyDescent="0.25">
      <c r="A31" s="21" t="s">
        <v>302</v>
      </c>
      <c r="B31" s="21" t="s">
        <v>795</v>
      </c>
      <c r="C31" s="120">
        <v>177.08947368421053</v>
      </c>
      <c r="D31" s="119">
        <v>30</v>
      </c>
      <c r="F31" s="125" t="str">
        <f>_xlfn.XLOOKUP(A31,Academies!B:B,Academies!C:C,"No")</f>
        <v>No</v>
      </c>
    </row>
    <row r="32" spans="1:6" x14ac:dyDescent="0.25">
      <c r="A32" s="21" t="s">
        <v>224</v>
      </c>
      <c r="B32" s="21" t="s">
        <v>795</v>
      </c>
      <c r="C32" s="120">
        <v>177.99052631578948</v>
      </c>
      <c r="D32" s="119">
        <v>31</v>
      </c>
      <c r="F32" s="125" t="str">
        <f>_xlfn.XLOOKUP(A32,Academies!B:B,Academies!C:C,"No")</f>
        <v>No</v>
      </c>
    </row>
    <row r="33" spans="1:6" x14ac:dyDescent="0.25">
      <c r="A33" s="21" t="s">
        <v>153</v>
      </c>
      <c r="B33" s="21" t="s">
        <v>795</v>
      </c>
      <c r="C33" s="120">
        <v>198.62631578947369</v>
      </c>
      <c r="D33" s="119">
        <v>32</v>
      </c>
      <c r="F33" s="125" t="str">
        <f>_xlfn.XLOOKUP(A33,Academies!B:B,Academies!C:C,"No")</f>
        <v>No</v>
      </c>
    </row>
    <row r="34" spans="1:6" x14ac:dyDescent="0.25">
      <c r="A34" s="21" t="s">
        <v>264</v>
      </c>
      <c r="B34" s="21" t="s">
        <v>795</v>
      </c>
      <c r="C34" s="120">
        <v>202.3578947368421</v>
      </c>
      <c r="D34" s="119">
        <v>33</v>
      </c>
      <c r="F34" s="125" t="str">
        <f>_xlfn.XLOOKUP(A34,Academies!B:B,Academies!C:C,"No")</f>
        <v>No</v>
      </c>
    </row>
    <row r="35" spans="1:6" x14ac:dyDescent="0.25">
      <c r="A35" s="21" t="s">
        <v>329</v>
      </c>
      <c r="B35" s="21" t="s">
        <v>795</v>
      </c>
      <c r="C35" s="120">
        <v>206</v>
      </c>
      <c r="D35" s="119">
        <v>34</v>
      </c>
      <c r="F35" s="125" t="str">
        <f>_xlfn.XLOOKUP(A35,Academies!B:B,Academies!C:C,"No")</f>
        <v>No</v>
      </c>
    </row>
    <row r="36" spans="1:6" x14ac:dyDescent="0.25">
      <c r="A36" s="21" t="s">
        <v>266</v>
      </c>
      <c r="B36" s="21" t="s">
        <v>795</v>
      </c>
      <c r="C36" s="120">
        <v>207.6421052631579</v>
      </c>
      <c r="D36" s="119">
        <v>35</v>
      </c>
      <c r="F36" s="125" t="str">
        <f>_xlfn.XLOOKUP(A36,Academies!B:B,Academies!C:C,"No")</f>
        <v>No</v>
      </c>
    </row>
    <row r="37" spans="1:6" x14ac:dyDescent="0.25">
      <c r="A37" s="21" t="s">
        <v>355</v>
      </c>
      <c r="B37" s="21" t="s">
        <v>795</v>
      </c>
      <c r="C37" s="120">
        <v>208.94736842105263</v>
      </c>
      <c r="D37" s="119">
        <v>36</v>
      </c>
      <c r="F37" s="125" t="str">
        <f>_xlfn.XLOOKUP(A37,Academies!B:B,Academies!C:C,"No")</f>
        <v>No</v>
      </c>
    </row>
    <row r="38" spans="1:6" x14ac:dyDescent="0.25">
      <c r="A38" s="21" t="s">
        <v>22</v>
      </c>
      <c r="B38" s="21" t="s">
        <v>795</v>
      </c>
      <c r="C38" s="120">
        <v>210.2578947368421</v>
      </c>
      <c r="D38" s="119">
        <v>37</v>
      </c>
      <c r="F38" s="125" t="str">
        <f>_xlfn.XLOOKUP(A38,Academies!B:B,Academies!C:C,"No")</f>
        <v>No</v>
      </c>
    </row>
    <row r="39" spans="1:6" x14ac:dyDescent="0.25">
      <c r="A39" s="21" t="s">
        <v>135</v>
      </c>
      <c r="B39" s="21" t="s">
        <v>795</v>
      </c>
      <c r="C39" s="120">
        <v>215.7421052631579</v>
      </c>
      <c r="D39" s="119">
        <v>38</v>
      </c>
      <c r="F39" s="125" t="str">
        <f>_xlfn.XLOOKUP(A39,Academies!B:B,Academies!C:C,"No")</f>
        <v>No</v>
      </c>
    </row>
    <row r="40" spans="1:6" x14ac:dyDescent="0.25">
      <c r="A40" s="21" t="s">
        <v>218</v>
      </c>
      <c r="B40" s="21" t="s">
        <v>795</v>
      </c>
      <c r="C40" s="120">
        <v>217.39052631578949</v>
      </c>
      <c r="D40" s="119">
        <v>39</v>
      </c>
      <c r="F40" s="125" t="str">
        <f>_xlfn.XLOOKUP(A40,Academies!B:B,Academies!C:C,"No")</f>
        <v>No</v>
      </c>
    </row>
    <row r="41" spans="1:6" x14ac:dyDescent="0.25">
      <c r="A41" s="21" t="s">
        <v>190</v>
      </c>
      <c r="B41" s="21" t="s">
        <v>795</v>
      </c>
      <c r="C41" s="120">
        <v>223.67052631578946</v>
      </c>
      <c r="D41" s="119">
        <v>40</v>
      </c>
      <c r="F41" s="125" t="str">
        <f>_xlfn.XLOOKUP(A41,Academies!B:B,Academies!C:C,"No")</f>
        <v>No</v>
      </c>
    </row>
    <row r="42" spans="1:6" x14ac:dyDescent="0.25">
      <c r="A42" s="21" t="s">
        <v>52</v>
      </c>
      <c r="B42" s="21" t="s">
        <v>795</v>
      </c>
      <c r="C42" s="120">
        <v>227.31368421052633</v>
      </c>
      <c r="D42" s="119">
        <v>41</v>
      </c>
      <c r="F42" s="125" t="str">
        <f>_xlfn.XLOOKUP(A42,Academies!B:B,Academies!C:C,"No")</f>
        <v>No</v>
      </c>
    </row>
    <row r="43" spans="1:6" x14ac:dyDescent="0.25">
      <c r="A43" s="21" t="s">
        <v>95</v>
      </c>
      <c r="B43" s="21" t="s">
        <v>795</v>
      </c>
      <c r="C43" s="120">
        <v>235</v>
      </c>
      <c r="D43" s="119">
        <v>42</v>
      </c>
      <c r="F43" s="125" t="str">
        <f>_xlfn.XLOOKUP(A43,Academies!B:B,Academies!C:C,"No")</f>
        <v>No</v>
      </c>
    </row>
    <row r="44" spans="1:6" x14ac:dyDescent="0.25">
      <c r="A44" s="21" t="s">
        <v>141</v>
      </c>
      <c r="B44" s="21" t="s">
        <v>795</v>
      </c>
      <c r="C44" s="120">
        <v>279.05052631578945</v>
      </c>
      <c r="D44" s="119">
        <v>43</v>
      </c>
      <c r="F44" s="125" t="str">
        <f>_xlfn.XLOOKUP(A44,Academies!B:B,Academies!C:C,"No")</f>
        <v>No</v>
      </c>
    </row>
    <row r="45" spans="1:6" x14ac:dyDescent="0.25">
      <c r="A45" s="21" t="s">
        <v>81</v>
      </c>
      <c r="B45" s="21" t="s">
        <v>795</v>
      </c>
      <c r="C45" s="120">
        <v>290.03157894736842</v>
      </c>
      <c r="D45" s="119">
        <v>44</v>
      </c>
      <c r="F45" s="125" t="str">
        <f>_xlfn.XLOOKUP(A45,Academies!B:B,Academies!C:C,"No")</f>
        <v>No</v>
      </c>
    </row>
    <row r="46" spans="1:6" x14ac:dyDescent="0.25">
      <c r="A46" s="21" t="s">
        <v>256</v>
      </c>
      <c r="B46" s="21" t="s">
        <v>795</v>
      </c>
      <c r="C46" s="120">
        <v>333.98421052631579</v>
      </c>
      <c r="D46" s="119">
        <v>45</v>
      </c>
      <c r="F46" s="125" t="str">
        <f>_xlfn.XLOOKUP(A46,Academies!B:B,Academies!C:C,"No")</f>
        <v>No</v>
      </c>
    </row>
    <row r="47" spans="1:6" x14ac:dyDescent="0.25">
      <c r="C47" s="120"/>
      <c r="D47" s="119">
        <v>46</v>
      </c>
    </row>
    <row r="48" spans="1:6" x14ac:dyDescent="0.25">
      <c r="C48" s="120"/>
      <c r="D48" s="119">
        <v>47</v>
      </c>
    </row>
    <row r="49" spans="1:6" x14ac:dyDescent="0.25">
      <c r="C49" s="120"/>
      <c r="D49" s="119">
        <v>48</v>
      </c>
    </row>
    <row r="50" spans="1:6" x14ac:dyDescent="0.25">
      <c r="C50" s="120"/>
      <c r="D50" s="119">
        <v>49</v>
      </c>
    </row>
    <row r="51" spans="1:6" x14ac:dyDescent="0.25">
      <c r="C51" s="120"/>
      <c r="D51" s="119">
        <v>50</v>
      </c>
    </row>
    <row r="52" spans="1:6" x14ac:dyDescent="0.25">
      <c r="C52" s="120"/>
      <c r="D52" s="119">
        <v>51</v>
      </c>
    </row>
    <row r="53" spans="1:6" x14ac:dyDescent="0.25">
      <c r="A53" s="21" t="s">
        <v>226</v>
      </c>
      <c r="B53" s="21" t="s">
        <v>796</v>
      </c>
      <c r="C53" s="120">
        <v>49</v>
      </c>
      <c r="D53" s="119">
        <v>52</v>
      </c>
      <c r="F53" s="125" t="str">
        <f>_xlfn.XLOOKUP(A53,Academies!B:B,Academies!C:C,"No")</f>
        <v>No</v>
      </c>
    </row>
    <row r="54" spans="1:6" x14ac:dyDescent="0.25">
      <c r="A54" s="21" t="s">
        <v>83</v>
      </c>
      <c r="B54" s="21" t="s">
        <v>796</v>
      </c>
      <c r="C54" s="120">
        <v>77</v>
      </c>
      <c r="D54" s="119">
        <v>53</v>
      </c>
      <c r="F54" s="125" t="str">
        <f>_xlfn.XLOOKUP(A54,Academies!B:B,Academies!C:C,"No")</f>
        <v>No</v>
      </c>
    </row>
    <row r="55" spans="1:6" x14ac:dyDescent="0.25">
      <c r="A55" s="21" t="s">
        <v>248</v>
      </c>
      <c r="B55" s="21" t="s">
        <v>796</v>
      </c>
      <c r="C55" s="120">
        <v>92</v>
      </c>
      <c r="D55" s="119">
        <v>54</v>
      </c>
      <c r="F55" s="125" t="str">
        <f>_xlfn.XLOOKUP(A55,Academies!B:B,Academies!C:C,"No")</f>
        <v>No</v>
      </c>
    </row>
    <row r="56" spans="1:6" x14ac:dyDescent="0.25">
      <c r="A56" s="21" t="s">
        <v>145</v>
      </c>
      <c r="B56" s="21" t="s">
        <v>796</v>
      </c>
      <c r="C56" s="120">
        <v>122</v>
      </c>
      <c r="D56" s="119">
        <v>55</v>
      </c>
      <c r="F56" s="125" t="str">
        <f>_xlfn.XLOOKUP(A56,Academies!B:B,Academies!C:C,"No")</f>
        <v>No</v>
      </c>
    </row>
    <row r="57" spans="1:6" x14ac:dyDescent="0.25">
      <c r="A57" s="21" t="s">
        <v>123</v>
      </c>
      <c r="B57" s="21" t="s">
        <v>796</v>
      </c>
      <c r="C57" s="120">
        <v>123</v>
      </c>
      <c r="D57" s="119">
        <v>56</v>
      </c>
      <c r="F57" s="125" t="str">
        <f>_xlfn.XLOOKUP(A57,Academies!B:B,Academies!C:C,"No")</f>
        <v>No</v>
      </c>
    </row>
    <row r="58" spans="1:6" x14ac:dyDescent="0.25">
      <c r="A58" s="21" t="s">
        <v>240</v>
      </c>
      <c r="B58" s="21" t="s">
        <v>796</v>
      </c>
      <c r="C58" s="120">
        <v>126</v>
      </c>
      <c r="D58" s="119">
        <v>57</v>
      </c>
      <c r="F58" s="125" t="str">
        <f>_xlfn.XLOOKUP(A58,Academies!B:B,Academies!C:C,"No")</f>
        <v>No</v>
      </c>
    </row>
    <row r="59" spans="1:6" x14ac:dyDescent="0.25">
      <c r="A59" s="21" t="s">
        <v>300</v>
      </c>
      <c r="B59" s="21" t="s">
        <v>796</v>
      </c>
      <c r="C59" s="120">
        <v>143</v>
      </c>
      <c r="D59" s="119">
        <v>58</v>
      </c>
      <c r="F59" s="125" t="str">
        <f>_xlfn.XLOOKUP(A59,Academies!B:B,Academies!C:C,"No")</f>
        <v>No</v>
      </c>
    </row>
    <row r="60" spans="1:6" x14ac:dyDescent="0.25">
      <c r="A60" s="21" t="s">
        <v>206</v>
      </c>
      <c r="B60" s="21" t="s">
        <v>796</v>
      </c>
      <c r="C60" s="120">
        <v>147</v>
      </c>
      <c r="D60" s="119">
        <v>59</v>
      </c>
      <c r="F60" s="125" t="str">
        <f>_xlfn.XLOOKUP(A60,Academies!B:B,Academies!C:C,"No")</f>
        <v>No</v>
      </c>
    </row>
    <row r="61" spans="1:6" x14ac:dyDescent="0.25">
      <c r="A61" s="21" t="s">
        <v>222</v>
      </c>
      <c r="B61" s="21" t="s">
        <v>796</v>
      </c>
      <c r="C61" s="120">
        <v>172</v>
      </c>
      <c r="D61" s="119">
        <v>60</v>
      </c>
      <c r="F61" s="125" t="str">
        <f>_xlfn.XLOOKUP(A61,Academies!B:B,Academies!C:C,"No")</f>
        <v>No</v>
      </c>
    </row>
    <row r="62" spans="1:6" x14ac:dyDescent="0.25">
      <c r="A62" s="21" t="s">
        <v>282</v>
      </c>
      <c r="B62" s="21" t="s">
        <v>796</v>
      </c>
      <c r="C62" s="120">
        <v>177</v>
      </c>
      <c r="D62" s="119">
        <v>61</v>
      </c>
      <c r="F62" s="125" t="str">
        <f>_xlfn.XLOOKUP(A62,Academies!B:B,Academies!C:C,"No")</f>
        <v>No</v>
      </c>
    </row>
    <row r="63" spans="1:6" x14ac:dyDescent="0.25">
      <c r="A63" s="21" t="s">
        <v>381</v>
      </c>
      <c r="B63" s="21" t="s">
        <v>796</v>
      </c>
      <c r="C63" s="120">
        <v>180</v>
      </c>
      <c r="D63" s="119">
        <v>62</v>
      </c>
      <c r="F63" s="125" t="str">
        <f>_xlfn.XLOOKUP(A63,Academies!B:B,Academies!C:C,"No")</f>
        <v>No</v>
      </c>
    </row>
    <row r="64" spans="1:6" x14ac:dyDescent="0.25">
      <c r="A64" s="21" t="s">
        <v>16</v>
      </c>
      <c r="B64" s="21" t="s">
        <v>796</v>
      </c>
      <c r="C64" s="120">
        <v>182</v>
      </c>
      <c r="D64" s="119">
        <v>63</v>
      </c>
      <c r="F64" s="125" t="str">
        <f>_xlfn.XLOOKUP(A64,Academies!B:B,Academies!C:C,"No")</f>
        <v>No</v>
      </c>
    </row>
    <row r="65" spans="1:6" x14ac:dyDescent="0.25">
      <c r="A65" s="21" t="s">
        <v>252</v>
      </c>
      <c r="B65" s="21" t="s">
        <v>796</v>
      </c>
      <c r="C65" s="120">
        <v>183</v>
      </c>
      <c r="D65" s="119">
        <v>64</v>
      </c>
      <c r="F65" s="125" t="str">
        <f>_xlfn.XLOOKUP(A65,Academies!B:B,Academies!C:C,"No")</f>
        <v>No</v>
      </c>
    </row>
    <row r="66" spans="1:6" x14ac:dyDescent="0.25">
      <c r="A66" s="21" t="s">
        <v>343</v>
      </c>
      <c r="B66" s="21" t="s">
        <v>796</v>
      </c>
      <c r="C66" s="120">
        <v>197</v>
      </c>
      <c r="D66" s="119">
        <v>65</v>
      </c>
      <c r="F66" s="125" t="str">
        <f>_xlfn.XLOOKUP(A66,Academies!B:B,Academies!C:C,"No")</f>
        <v>No</v>
      </c>
    </row>
    <row r="67" spans="1:6" x14ac:dyDescent="0.25">
      <c r="A67" s="21" t="s">
        <v>274</v>
      </c>
      <c r="B67" s="21" t="s">
        <v>796</v>
      </c>
      <c r="C67" s="120">
        <v>210</v>
      </c>
      <c r="D67" s="119">
        <v>66</v>
      </c>
      <c r="F67" s="125" t="str">
        <f>_xlfn.XLOOKUP(A67,Academies!B:B,Academies!C:C,"No")</f>
        <v>No</v>
      </c>
    </row>
    <row r="68" spans="1:6" x14ac:dyDescent="0.25">
      <c r="A68" s="21" t="s">
        <v>20</v>
      </c>
      <c r="B68" s="21" t="s">
        <v>796</v>
      </c>
      <c r="C68" s="120">
        <v>212</v>
      </c>
      <c r="D68" s="119">
        <v>67</v>
      </c>
      <c r="F68" s="125" t="str">
        <f>_xlfn.XLOOKUP(A68,Academies!B:B,Academies!C:C,"No")</f>
        <v>No</v>
      </c>
    </row>
    <row r="69" spans="1:6" x14ac:dyDescent="0.25">
      <c r="A69" s="21" t="s">
        <v>139</v>
      </c>
      <c r="B69" s="21" t="s">
        <v>796</v>
      </c>
      <c r="C69" s="120">
        <v>220</v>
      </c>
      <c r="D69" s="119">
        <v>68</v>
      </c>
      <c r="F69" s="125" t="str">
        <f>_xlfn.XLOOKUP(A69,Academies!B:B,Academies!C:C,"No")</f>
        <v>No</v>
      </c>
    </row>
    <row r="70" spans="1:6" x14ac:dyDescent="0.25">
      <c r="A70" s="21" t="s">
        <v>440</v>
      </c>
      <c r="B70" s="21" t="s">
        <v>796</v>
      </c>
      <c r="C70" s="120">
        <v>227</v>
      </c>
      <c r="D70" s="119">
        <v>69</v>
      </c>
      <c r="F70" s="125" t="str">
        <f>_xlfn.XLOOKUP(A70,Academies!B:B,Academies!C:C,"No")</f>
        <v>No</v>
      </c>
    </row>
    <row r="71" spans="1:6" x14ac:dyDescent="0.25">
      <c r="A71" s="21" t="s">
        <v>151</v>
      </c>
      <c r="B71" s="21" t="s">
        <v>796</v>
      </c>
      <c r="C71" s="120">
        <v>230</v>
      </c>
      <c r="D71" s="119">
        <v>70</v>
      </c>
      <c r="F71" s="125" t="str">
        <f>_xlfn.XLOOKUP(A71,Academies!B:B,Academies!C:C,"No")</f>
        <v>No</v>
      </c>
    </row>
    <row r="72" spans="1:6" x14ac:dyDescent="0.25">
      <c r="A72" s="21" t="s">
        <v>67</v>
      </c>
      <c r="B72" s="21" t="s">
        <v>796</v>
      </c>
      <c r="C72" s="120">
        <v>233</v>
      </c>
      <c r="D72" s="119">
        <v>71</v>
      </c>
      <c r="F72" s="125" t="str">
        <f>_xlfn.XLOOKUP(A72,Academies!B:B,Academies!C:C,"No")</f>
        <v>No</v>
      </c>
    </row>
    <row r="73" spans="1:6" x14ac:dyDescent="0.25">
      <c r="A73" s="21" t="s">
        <v>292</v>
      </c>
      <c r="B73" s="21" t="s">
        <v>796</v>
      </c>
      <c r="C73" s="120">
        <v>247</v>
      </c>
      <c r="D73" s="119">
        <v>72</v>
      </c>
      <c r="F73" s="125" t="str">
        <f>_xlfn.XLOOKUP(A73,Academies!B:B,Academies!C:C,"No")</f>
        <v>No</v>
      </c>
    </row>
    <row r="74" spans="1:6" x14ac:dyDescent="0.25">
      <c r="A74" s="21" t="s">
        <v>164</v>
      </c>
      <c r="B74" s="21" t="s">
        <v>796</v>
      </c>
      <c r="C74" s="120">
        <v>257</v>
      </c>
      <c r="D74" s="119">
        <v>73</v>
      </c>
      <c r="F74" s="125" t="str">
        <f>_xlfn.XLOOKUP(A74,Academies!B:B,Academies!C:C,"No")</f>
        <v>No</v>
      </c>
    </row>
    <row r="75" spans="1:6" x14ac:dyDescent="0.25">
      <c r="A75" s="21" t="s">
        <v>109</v>
      </c>
      <c r="B75" s="21" t="s">
        <v>796</v>
      </c>
      <c r="C75" s="120">
        <v>258</v>
      </c>
      <c r="D75" s="119">
        <v>74</v>
      </c>
      <c r="F75" s="125" t="str">
        <f>_xlfn.XLOOKUP(A75,Academies!B:B,Academies!C:C,"No")</f>
        <v>No</v>
      </c>
    </row>
    <row r="76" spans="1:6" x14ac:dyDescent="0.25">
      <c r="A76" s="21" t="s">
        <v>280</v>
      </c>
      <c r="B76" s="21" t="s">
        <v>796</v>
      </c>
      <c r="C76" s="120">
        <v>269</v>
      </c>
      <c r="D76" s="119">
        <v>75</v>
      </c>
      <c r="F76" s="125" t="str">
        <f>_xlfn.XLOOKUP(A76,Academies!B:B,Academies!C:C,"No")</f>
        <v>No</v>
      </c>
    </row>
    <row r="77" spans="1:6" x14ac:dyDescent="0.25">
      <c r="A77" s="21" t="s">
        <v>133</v>
      </c>
      <c r="B77" s="21" t="s">
        <v>796</v>
      </c>
      <c r="C77" s="120">
        <v>292</v>
      </c>
      <c r="D77" s="119">
        <v>76</v>
      </c>
      <c r="F77" s="125" t="str">
        <f>_xlfn.XLOOKUP(A77,Academies!B:B,Academies!C:C,"No")</f>
        <v>No</v>
      </c>
    </row>
    <row r="78" spans="1:6" x14ac:dyDescent="0.25">
      <c r="A78" s="21" t="s">
        <v>216</v>
      </c>
      <c r="B78" s="21" t="s">
        <v>796</v>
      </c>
      <c r="C78" s="120">
        <v>295</v>
      </c>
      <c r="D78" s="119">
        <v>77</v>
      </c>
      <c r="F78" s="125" t="str">
        <f>_xlfn.XLOOKUP(A78,Academies!B:B,Academies!C:C,"No")</f>
        <v>Converted 24-25</v>
      </c>
    </row>
    <row r="79" spans="1:6" x14ac:dyDescent="0.25">
      <c r="A79" s="21" t="s">
        <v>137</v>
      </c>
      <c r="B79" s="21" t="s">
        <v>796</v>
      </c>
      <c r="C79" s="120">
        <v>319</v>
      </c>
      <c r="D79" s="119">
        <v>78</v>
      </c>
      <c r="F79" s="125" t="str">
        <f>_xlfn.XLOOKUP(A79,Academies!B:B,Academies!C:C,"No")</f>
        <v>No</v>
      </c>
    </row>
    <row r="80" spans="1:6" x14ac:dyDescent="0.25">
      <c r="A80" s="21" t="s">
        <v>186</v>
      </c>
      <c r="B80" s="21" t="s">
        <v>796</v>
      </c>
      <c r="C80" s="120">
        <v>331</v>
      </c>
      <c r="D80" s="119">
        <v>79</v>
      </c>
      <c r="F80" s="125" t="str">
        <f>_xlfn.XLOOKUP(A80,Academies!B:B,Academies!C:C,"No")</f>
        <v>No</v>
      </c>
    </row>
    <row r="81" spans="1:6" x14ac:dyDescent="0.25">
      <c r="A81" s="21" t="s">
        <v>93</v>
      </c>
      <c r="B81" s="21" t="s">
        <v>796</v>
      </c>
      <c r="C81" s="120">
        <v>349</v>
      </c>
      <c r="D81" s="119">
        <v>80</v>
      </c>
      <c r="F81" s="125" t="str">
        <f>_xlfn.XLOOKUP(A81,Academies!B:B,Academies!C:C,"No")</f>
        <v>No</v>
      </c>
    </row>
    <row r="82" spans="1:6" x14ac:dyDescent="0.25">
      <c r="A82" s="21" t="s">
        <v>79</v>
      </c>
      <c r="B82" s="21" t="s">
        <v>796</v>
      </c>
      <c r="C82" s="120">
        <v>355</v>
      </c>
      <c r="D82" s="119">
        <v>81</v>
      </c>
      <c r="F82" s="125" t="str">
        <f>_xlfn.XLOOKUP(A82,Academies!B:B,Academies!C:C,"No")</f>
        <v>No</v>
      </c>
    </row>
    <row r="83" spans="1:6" x14ac:dyDescent="0.25">
      <c r="A83" s="21" t="s">
        <v>254</v>
      </c>
      <c r="B83" s="21" t="s">
        <v>796</v>
      </c>
      <c r="C83" s="120">
        <v>376</v>
      </c>
      <c r="D83" s="119">
        <v>82</v>
      </c>
      <c r="F83" s="125" t="str">
        <f>_xlfn.XLOOKUP(A83,Academies!B:B,Academies!C:C,"No")</f>
        <v>No</v>
      </c>
    </row>
    <row r="84" spans="1:6" x14ac:dyDescent="0.25">
      <c r="A84" s="21" t="s">
        <v>202</v>
      </c>
      <c r="B84" s="21" t="s">
        <v>796</v>
      </c>
      <c r="C84" s="120">
        <v>389</v>
      </c>
      <c r="D84" s="119">
        <v>83</v>
      </c>
      <c r="F84" s="125" t="str">
        <f>_xlfn.XLOOKUP(A84,Academies!B:B,Academies!C:C,"No")</f>
        <v>No</v>
      </c>
    </row>
    <row r="85" spans="1:6" x14ac:dyDescent="0.25">
      <c r="C85" s="120"/>
      <c r="D85" s="119">
        <v>84</v>
      </c>
    </row>
    <row r="86" spans="1:6" x14ac:dyDescent="0.25">
      <c r="C86" s="120"/>
      <c r="D86" s="119">
        <v>85</v>
      </c>
    </row>
    <row r="87" spans="1:6" x14ac:dyDescent="0.25">
      <c r="C87" s="120"/>
      <c r="D87" s="119">
        <v>86</v>
      </c>
    </row>
    <row r="88" spans="1:6" x14ac:dyDescent="0.25">
      <c r="C88" s="120"/>
      <c r="D88" s="119">
        <v>87</v>
      </c>
    </row>
    <row r="89" spans="1:6" x14ac:dyDescent="0.25">
      <c r="C89" s="120"/>
      <c r="D89" s="119">
        <v>88</v>
      </c>
    </row>
    <row r="90" spans="1:6" x14ac:dyDescent="0.25">
      <c r="C90" s="120"/>
      <c r="D90" s="119">
        <v>89</v>
      </c>
    </row>
    <row r="91" spans="1:6" x14ac:dyDescent="0.25">
      <c r="A91" s="21" t="s">
        <v>423</v>
      </c>
      <c r="B91" s="21" t="s">
        <v>787</v>
      </c>
      <c r="C91" s="120">
        <v>11.07578947368421</v>
      </c>
      <c r="D91" s="119">
        <v>90</v>
      </c>
      <c r="F91" s="125" t="str">
        <f>_xlfn.XLOOKUP(A91,Academies!B:B,Academies!C:C,"No")</f>
        <v>No</v>
      </c>
    </row>
    <row r="92" spans="1:6" x14ac:dyDescent="0.25">
      <c r="A92" s="21" t="s">
        <v>371</v>
      </c>
      <c r="B92" s="21" t="s">
        <v>787</v>
      </c>
      <c r="C92" s="120">
        <v>18</v>
      </c>
      <c r="D92" s="119">
        <v>91</v>
      </c>
      <c r="F92" s="125" t="str">
        <f>_xlfn.XLOOKUP(A92,Academies!B:B,Academies!C:C,"No")</f>
        <v>No</v>
      </c>
    </row>
    <row r="93" spans="1:6" x14ac:dyDescent="0.25">
      <c r="A93" s="21" t="s">
        <v>353</v>
      </c>
      <c r="B93" s="21" t="s">
        <v>787</v>
      </c>
      <c r="C93" s="120">
        <v>19</v>
      </c>
      <c r="D93" s="119">
        <v>92</v>
      </c>
      <c r="F93" s="125" t="str">
        <f>_xlfn.XLOOKUP(A93,Academies!B:B,Academies!C:C,"No")</f>
        <v>No</v>
      </c>
    </row>
    <row r="94" spans="1:6" x14ac:dyDescent="0.25">
      <c r="A94" s="21" t="s">
        <v>178</v>
      </c>
      <c r="B94" s="21" t="s">
        <v>787</v>
      </c>
      <c r="C94" s="120">
        <v>20</v>
      </c>
      <c r="D94" s="119">
        <v>93</v>
      </c>
      <c r="F94" s="125" t="str">
        <f>_xlfn.XLOOKUP(A94,Academies!B:B,Academies!C:C,"No")</f>
        <v>No</v>
      </c>
    </row>
    <row r="95" spans="1:6" x14ac:dyDescent="0.25">
      <c r="A95" s="21" t="s">
        <v>365</v>
      </c>
      <c r="B95" s="21" t="s">
        <v>787</v>
      </c>
      <c r="C95" s="120">
        <v>21.695789473684211</v>
      </c>
      <c r="D95" s="119">
        <v>94</v>
      </c>
      <c r="F95" s="125" t="str">
        <f>_xlfn.XLOOKUP(A95,Academies!B:B,Academies!C:C,"No")</f>
        <v>No</v>
      </c>
    </row>
    <row r="96" spans="1:6" x14ac:dyDescent="0.25">
      <c r="A96" s="21" t="s">
        <v>373</v>
      </c>
      <c r="B96" s="21" t="s">
        <v>787</v>
      </c>
      <c r="C96" s="120">
        <v>23</v>
      </c>
      <c r="D96" s="119">
        <v>95</v>
      </c>
      <c r="F96" s="125" t="str">
        <f>_xlfn.XLOOKUP(A96,Academies!B:B,Academies!C:C,"No")</f>
        <v>No</v>
      </c>
    </row>
    <row r="97" spans="1:6" x14ac:dyDescent="0.25">
      <c r="A97" s="21" t="s">
        <v>429</v>
      </c>
      <c r="B97" s="21" t="s">
        <v>787</v>
      </c>
      <c r="C97" s="120">
        <v>23</v>
      </c>
      <c r="D97" s="119">
        <v>96</v>
      </c>
      <c r="F97" s="125" t="str">
        <f>_xlfn.XLOOKUP(A97,Academies!B:B,Academies!C:C,"No")</f>
        <v>No</v>
      </c>
    </row>
    <row r="98" spans="1:6" x14ac:dyDescent="0.25">
      <c r="A98" s="21" t="s">
        <v>345</v>
      </c>
      <c r="B98" s="21" t="s">
        <v>787</v>
      </c>
      <c r="C98" s="120">
        <v>23.001052631578947</v>
      </c>
      <c r="D98" s="119">
        <v>97</v>
      </c>
      <c r="F98" s="125" t="str">
        <f>_xlfn.XLOOKUP(A98,Academies!B:B,Academies!C:C,"No")</f>
        <v>No</v>
      </c>
    </row>
    <row r="99" spans="1:6" x14ac:dyDescent="0.25">
      <c r="A99" s="21" t="s">
        <v>357</v>
      </c>
      <c r="B99" s="21" t="s">
        <v>787</v>
      </c>
      <c r="C99" s="120">
        <v>25</v>
      </c>
      <c r="D99" s="119">
        <v>98</v>
      </c>
      <c r="F99" s="125" t="str">
        <f>_xlfn.XLOOKUP(A99,Academies!B:B,Academies!C:C,"No")</f>
        <v>No</v>
      </c>
    </row>
    <row r="100" spans="1:6" x14ac:dyDescent="0.25">
      <c r="A100" s="21" t="s">
        <v>335</v>
      </c>
      <c r="B100" s="21" t="s">
        <v>787</v>
      </c>
      <c r="C100" s="120">
        <v>27</v>
      </c>
      <c r="D100" s="119">
        <v>99</v>
      </c>
      <c r="F100" s="125" t="str">
        <f>_xlfn.XLOOKUP(A100,Academies!B:B,Academies!C:C,"No")</f>
        <v>No</v>
      </c>
    </row>
    <row r="101" spans="1:6" x14ac:dyDescent="0.25">
      <c r="A101" s="21" t="s">
        <v>410</v>
      </c>
      <c r="B101" s="21" t="s">
        <v>787</v>
      </c>
      <c r="C101" s="120">
        <v>28</v>
      </c>
      <c r="D101" s="119">
        <v>100</v>
      </c>
      <c r="F101" s="125" t="str">
        <f>_xlfn.XLOOKUP(A101,Academies!B:B,Academies!C:C,"No")</f>
        <v>No</v>
      </c>
    </row>
    <row r="102" spans="1:6" x14ac:dyDescent="0.25">
      <c r="A102" s="21" t="s">
        <v>369</v>
      </c>
      <c r="B102" s="21" t="s">
        <v>787</v>
      </c>
      <c r="C102" s="120">
        <v>34</v>
      </c>
      <c r="D102" s="119">
        <v>101</v>
      </c>
      <c r="F102" s="125" t="str">
        <f>_xlfn.XLOOKUP(A102,Academies!B:B,Academies!C:C,"No")</f>
        <v>No</v>
      </c>
    </row>
    <row r="103" spans="1:6" x14ac:dyDescent="0.25">
      <c r="A103" s="21" t="s">
        <v>434</v>
      </c>
      <c r="B103" s="21" t="s">
        <v>787</v>
      </c>
      <c r="C103" s="120">
        <v>39.068421052631578</v>
      </c>
      <c r="D103" s="119">
        <v>102</v>
      </c>
      <c r="F103" s="125" t="str">
        <f>_xlfn.XLOOKUP(A103,Academies!B:B,Academies!C:C,"No")</f>
        <v>No</v>
      </c>
    </row>
    <row r="104" spans="1:6" x14ac:dyDescent="0.25">
      <c r="A104" s="21" t="s">
        <v>455</v>
      </c>
      <c r="B104" s="21" t="s">
        <v>787</v>
      </c>
      <c r="C104" s="120">
        <v>41</v>
      </c>
      <c r="D104" s="119">
        <v>103</v>
      </c>
      <c r="F104" s="125" t="str">
        <f>_xlfn.XLOOKUP(A104,Academies!B:B,Academies!C:C,"No")</f>
        <v>No</v>
      </c>
    </row>
    <row r="105" spans="1:6" x14ac:dyDescent="0.25">
      <c r="A105" s="21" t="s">
        <v>401</v>
      </c>
      <c r="B105" s="21" t="s">
        <v>787</v>
      </c>
      <c r="C105" s="120">
        <v>43</v>
      </c>
      <c r="D105" s="119">
        <v>104</v>
      </c>
      <c r="F105" s="125" t="str">
        <f>_xlfn.XLOOKUP(A105,Academies!B:B,Academies!C:C,"No")</f>
        <v>No</v>
      </c>
    </row>
    <row r="106" spans="1:6" x14ac:dyDescent="0.25">
      <c r="A106" s="21" t="s">
        <v>387</v>
      </c>
      <c r="B106" s="21" t="s">
        <v>787</v>
      </c>
      <c r="C106" s="120">
        <v>43</v>
      </c>
      <c r="D106" s="119">
        <v>105</v>
      </c>
      <c r="F106" s="125" t="str">
        <f>_xlfn.XLOOKUP(A106,Academies!B:B,Academies!C:C,"No")</f>
        <v>No</v>
      </c>
    </row>
    <row r="107" spans="1:6" x14ac:dyDescent="0.25">
      <c r="A107" s="21" t="s">
        <v>397</v>
      </c>
      <c r="B107" s="21" t="s">
        <v>787</v>
      </c>
      <c r="C107" s="120">
        <v>44</v>
      </c>
      <c r="D107" s="119">
        <v>106</v>
      </c>
      <c r="F107" s="125" t="str">
        <f>_xlfn.XLOOKUP(A107,Academies!B:B,Academies!C:C,"No")</f>
        <v>No</v>
      </c>
    </row>
    <row r="108" spans="1:6" x14ac:dyDescent="0.25">
      <c r="A108" s="21" t="s">
        <v>59</v>
      </c>
      <c r="B108" s="21" t="s">
        <v>787</v>
      </c>
      <c r="C108" s="120">
        <v>46</v>
      </c>
      <c r="D108" s="119">
        <v>107</v>
      </c>
      <c r="F108" s="125" t="str">
        <f>_xlfn.XLOOKUP(A108,Academies!B:B,Academies!C:C,"No")</f>
        <v>No</v>
      </c>
    </row>
    <row r="109" spans="1:6" x14ac:dyDescent="0.25">
      <c r="A109" s="21" t="s">
        <v>425</v>
      </c>
      <c r="B109" s="21" t="s">
        <v>787</v>
      </c>
      <c r="C109" s="120">
        <v>47</v>
      </c>
      <c r="D109" s="119">
        <v>108</v>
      </c>
      <c r="F109" s="125" t="str">
        <f>_xlfn.XLOOKUP(A109,Academies!B:B,Academies!C:C,"No")</f>
        <v>No</v>
      </c>
    </row>
    <row r="110" spans="1:6" x14ac:dyDescent="0.25">
      <c r="A110" s="21" t="s">
        <v>469</v>
      </c>
      <c r="B110" s="21" t="s">
        <v>787</v>
      </c>
      <c r="C110" s="120">
        <v>47</v>
      </c>
      <c r="D110" s="119">
        <v>109</v>
      </c>
      <c r="F110" s="125" t="str">
        <f>_xlfn.XLOOKUP(A110,Academies!B:B,Academies!C:C,"No")</f>
        <v>No</v>
      </c>
    </row>
    <row r="111" spans="1:6" x14ac:dyDescent="0.25">
      <c r="A111" s="21" t="s">
        <v>427</v>
      </c>
      <c r="B111" s="21" t="s">
        <v>787</v>
      </c>
      <c r="C111" s="120">
        <v>47</v>
      </c>
      <c r="D111" s="119">
        <v>110</v>
      </c>
      <c r="F111" s="125" t="str">
        <f>_xlfn.XLOOKUP(A111,Academies!B:B,Academies!C:C,"No")</f>
        <v>No</v>
      </c>
    </row>
    <row r="112" spans="1:6" x14ac:dyDescent="0.25">
      <c r="A112" s="21" t="s">
        <v>57</v>
      </c>
      <c r="B112" s="21" t="s">
        <v>787</v>
      </c>
      <c r="C112" s="120">
        <v>49</v>
      </c>
      <c r="D112" s="119">
        <v>111</v>
      </c>
      <c r="F112" s="125" t="str">
        <f>_xlfn.XLOOKUP(A112,Academies!B:B,Academies!C:C,"No")</f>
        <v>No</v>
      </c>
    </row>
    <row r="113" spans="1:6" x14ac:dyDescent="0.25">
      <c r="A113" s="21" t="s">
        <v>212</v>
      </c>
      <c r="B113" s="21" t="s">
        <v>787</v>
      </c>
      <c r="C113" s="120">
        <v>49</v>
      </c>
      <c r="D113" s="119">
        <v>112</v>
      </c>
      <c r="F113" s="125" t="str">
        <f>_xlfn.XLOOKUP(A113,Academies!B:B,Academies!C:C,"No")</f>
        <v>No</v>
      </c>
    </row>
    <row r="114" spans="1:6" x14ac:dyDescent="0.25">
      <c r="A114" s="21" t="s">
        <v>347</v>
      </c>
      <c r="B114" s="21" t="s">
        <v>787</v>
      </c>
      <c r="C114" s="120">
        <v>51</v>
      </c>
      <c r="D114" s="119">
        <v>113</v>
      </c>
      <c r="F114" s="125" t="str">
        <f>_xlfn.XLOOKUP(A114,Academies!B:B,Academies!C:C,"No")</f>
        <v>No</v>
      </c>
    </row>
    <row r="115" spans="1:6" x14ac:dyDescent="0.25">
      <c r="A115" s="21" t="s">
        <v>131</v>
      </c>
      <c r="B115" s="21" t="s">
        <v>787</v>
      </c>
      <c r="C115" s="120">
        <v>52</v>
      </c>
      <c r="D115" s="119">
        <v>114</v>
      </c>
      <c r="F115" s="125" t="str">
        <f>_xlfn.XLOOKUP(A115,Academies!B:B,Academies!C:C,"No")</f>
        <v>No</v>
      </c>
    </row>
    <row r="116" spans="1:6" x14ac:dyDescent="0.25">
      <c r="A116" s="21" t="s">
        <v>129</v>
      </c>
      <c r="B116" s="21" t="s">
        <v>787</v>
      </c>
      <c r="C116" s="120">
        <v>52</v>
      </c>
      <c r="D116" s="119">
        <v>115</v>
      </c>
      <c r="F116" s="125" t="str">
        <f>_xlfn.XLOOKUP(A116,Academies!B:B,Academies!C:C,"No")</f>
        <v>No</v>
      </c>
    </row>
    <row r="117" spans="1:6" x14ac:dyDescent="0.25">
      <c r="A117" s="21" t="s">
        <v>473</v>
      </c>
      <c r="B117" s="21" t="s">
        <v>787</v>
      </c>
      <c r="C117" s="120">
        <v>54</v>
      </c>
      <c r="D117" s="119">
        <v>116</v>
      </c>
      <c r="F117" s="125" t="str">
        <f>_xlfn.XLOOKUP(A117,Academies!B:B,Academies!C:C,"No")</f>
        <v>No</v>
      </c>
    </row>
    <row r="118" spans="1:6" x14ac:dyDescent="0.25">
      <c r="A118" s="21" t="s">
        <v>391</v>
      </c>
      <c r="B118" s="21" t="s">
        <v>787</v>
      </c>
      <c r="C118" s="120">
        <v>55</v>
      </c>
      <c r="D118" s="119">
        <v>117</v>
      </c>
      <c r="F118" s="125" t="str">
        <f>_xlfn.XLOOKUP(A118,Academies!B:B,Academies!C:C,"No")</f>
        <v>No</v>
      </c>
    </row>
    <row r="119" spans="1:6" x14ac:dyDescent="0.25">
      <c r="A119" s="21" t="s">
        <v>113</v>
      </c>
      <c r="B119" s="21" t="s">
        <v>787</v>
      </c>
      <c r="C119" s="120">
        <v>55</v>
      </c>
      <c r="D119" s="119">
        <v>118</v>
      </c>
      <c r="F119" s="125" t="str">
        <f>_xlfn.XLOOKUP(A119,Academies!B:B,Academies!C:C,"No")</f>
        <v>No</v>
      </c>
    </row>
    <row r="120" spans="1:6" x14ac:dyDescent="0.25">
      <c r="A120" s="21" t="s">
        <v>385</v>
      </c>
      <c r="B120" s="21" t="s">
        <v>787</v>
      </c>
      <c r="C120" s="120">
        <v>55</v>
      </c>
      <c r="D120" s="119">
        <v>119</v>
      </c>
      <c r="F120" s="125" t="str">
        <f>_xlfn.XLOOKUP(A120,Academies!B:B,Academies!C:C,"No")</f>
        <v>No</v>
      </c>
    </row>
    <row r="121" spans="1:6" x14ac:dyDescent="0.25">
      <c r="A121" s="21" t="s">
        <v>403</v>
      </c>
      <c r="B121" s="21" t="s">
        <v>787</v>
      </c>
      <c r="C121" s="120">
        <v>55</v>
      </c>
      <c r="D121" s="119">
        <v>120</v>
      </c>
      <c r="F121" s="125" t="str">
        <f>_xlfn.XLOOKUP(A121,Academies!B:B,Academies!C:C,"No")</f>
        <v>No</v>
      </c>
    </row>
    <row r="122" spans="1:6" x14ac:dyDescent="0.25">
      <c r="A122" s="21" t="s">
        <v>367</v>
      </c>
      <c r="B122" s="21" t="s">
        <v>787</v>
      </c>
      <c r="C122" s="120">
        <v>57</v>
      </c>
      <c r="D122" s="119">
        <v>121</v>
      </c>
      <c r="F122" s="125" t="str">
        <f>_xlfn.XLOOKUP(A122,Academies!B:B,Academies!C:C,"No")</f>
        <v>No</v>
      </c>
    </row>
    <row r="123" spans="1:6" x14ac:dyDescent="0.25">
      <c r="A123" s="21" t="s">
        <v>399</v>
      </c>
      <c r="B123" s="21" t="s">
        <v>787</v>
      </c>
      <c r="C123" s="120">
        <v>57</v>
      </c>
      <c r="D123" s="119">
        <v>122</v>
      </c>
      <c r="F123" s="125" t="str">
        <f>_xlfn.XLOOKUP(A123,Academies!B:B,Academies!C:C,"No")</f>
        <v>No</v>
      </c>
    </row>
    <row r="124" spans="1:6" x14ac:dyDescent="0.25">
      <c r="A124" s="21" t="s">
        <v>479</v>
      </c>
      <c r="B124" s="21" t="s">
        <v>787</v>
      </c>
      <c r="C124" s="120">
        <v>59</v>
      </c>
      <c r="D124" s="119">
        <v>123</v>
      </c>
      <c r="F124" s="125" t="str">
        <f>_xlfn.XLOOKUP(A124,Academies!B:B,Academies!C:C,"No")</f>
        <v>No</v>
      </c>
    </row>
    <row r="125" spans="1:6" x14ac:dyDescent="0.25">
      <c r="A125" s="21" t="s">
        <v>107</v>
      </c>
      <c r="B125" s="21" t="s">
        <v>787</v>
      </c>
      <c r="C125" s="120">
        <v>60</v>
      </c>
      <c r="D125" s="119">
        <v>124</v>
      </c>
      <c r="F125" s="125" t="str">
        <f>_xlfn.XLOOKUP(A125,Academies!B:B,Academies!C:C,"No")</f>
        <v>No</v>
      </c>
    </row>
    <row r="126" spans="1:6" x14ac:dyDescent="0.25">
      <c r="A126" s="21" t="s">
        <v>463</v>
      </c>
      <c r="B126" s="21" t="s">
        <v>787</v>
      </c>
      <c r="C126" s="120">
        <v>61</v>
      </c>
      <c r="D126" s="119">
        <v>125</v>
      </c>
      <c r="F126" s="125" t="str">
        <f>_xlfn.XLOOKUP(A126,Academies!B:B,Academies!C:C,"No")</f>
        <v>No</v>
      </c>
    </row>
    <row r="127" spans="1:6" x14ac:dyDescent="0.25">
      <c r="A127" s="21" t="s">
        <v>421</v>
      </c>
      <c r="B127" s="21" t="s">
        <v>787</v>
      </c>
      <c r="C127" s="120">
        <v>61</v>
      </c>
      <c r="D127" s="119">
        <v>126</v>
      </c>
      <c r="F127" s="125" t="str">
        <f>_xlfn.XLOOKUP(A127,Academies!B:B,Academies!C:C,"No")</f>
        <v>No</v>
      </c>
    </row>
    <row r="128" spans="1:6" x14ac:dyDescent="0.25">
      <c r="A128" s="21" t="s">
        <v>359</v>
      </c>
      <c r="B128" s="21" t="s">
        <v>787</v>
      </c>
      <c r="C128" s="120">
        <v>64</v>
      </c>
      <c r="D128" s="119">
        <v>127</v>
      </c>
      <c r="F128" s="125" t="str">
        <f>_xlfn.XLOOKUP(A128,Academies!B:B,Academies!C:C,"No")</f>
        <v>No</v>
      </c>
    </row>
    <row r="129" spans="1:6" x14ac:dyDescent="0.25">
      <c r="A129" s="21" t="s">
        <v>416</v>
      </c>
      <c r="B129" s="21" t="s">
        <v>787</v>
      </c>
      <c r="C129" s="120">
        <v>65</v>
      </c>
      <c r="D129" s="119">
        <v>128</v>
      </c>
      <c r="F129" s="125" t="str">
        <f>_xlfn.XLOOKUP(A129,Academies!B:B,Academies!C:C,"No")</f>
        <v>No</v>
      </c>
    </row>
    <row r="130" spans="1:6" x14ac:dyDescent="0.25">
      <c r="A130" s="21" t="s">
        <v>393</v>
      </c>
      <c r="B130" s="21" t="s">
        <v>787</v>
      </c>
      <c r="C130" s="120">
        <v>66</v>
      </c>
      <c r="D130" s="119">
        <v>129</v>
      </c>
      <c r="F130" s="125" t="str">
        <f>_xlfn.XLOOKUP(A130,Academies!B:B,Academies!C:C,"No")</f>
        <v>No</v>
      </c>
    </row>
    <row r="131" spans="1:6" x14ac:dyDescent="0.25">
      <c r="A131" s="21" t="s">
        <v>38</v>
      </c>
      <c r="B131" s="21" t="s">
        <v>787</v>
      </c>
      <c r="C131" s="120">
        <v>67</v>
      </c>
      <c r="D131" s="119">
        <v>130</v>
      </c>
      <c r="F131" s="125" t="str">
        <f>_xlfn.XLOOKUP(A131,Academies!B:B,Academies!C:C,"No")</f>
        <v>No</v>
      </c>
    </row>
    <row r="132" spans="1:6" x14ac:dyDescent="0.25">
      <c r="A132" s="21" t="s">
        <v>489</v>
      </c>
      <c r="B132" s="21" t="s">
        <v>787</v>
      </c>
      <c r="C132" s="120">
        <v>67</v>
      </c>
      <c r="D132" s="119">
        <v>131</v>
      </c>
      <c r="F132" s="125" t="str">
        <f>_xlfn.XLOOKUP(A132,Academies!B:B,Academies!C:C,"No")</f>
        <v>No</v>
      </c>
    </row>
    <row r="133" spans="1:6" x14ac:dyDescent="0.25">
      <c r="A133" s="21" t="s">
        <v>395</v>
      </c>
      <c r="B133" s="21" t="s">
        <v>787</v>
      </c>
      <c r="C133" s="120">
        <v>68</v>
      </c>
      <c r="D133" s="119">
        <v>132</v>
      </c>
      <c r="F133" s="125" t="str">
        <f>_xlfn.XLOOKUP(A133,Academies!B:B,Academies!C:C,"No")</f>
        <v>No</v>
      </c>
    </row>
    <row r="134" spans="1:6" x14ac:dyDescent="0.25">
      <c r="A134" s="21" t="s">
        <v>46</v>
      </c>
      <c r="B134" s="21" t="s">
        <v>787</v>
      </c>
      <c r="C134" s="120">
        <v>68</v>
      </c>
      <c r="D134" s="119">
        <v>133</v>
      </c>
      <c r="F134" s="125" t="str">
        <f>_xlfn.XLOOKUP(A134,Academies!B:B,Academies!C:C,"No")</f>
        <v>No</v>
      </c>
    </row>
    <row r="135" spans="1:6" x14ac:dyDescent="0.25">
      <c r="A135" s="21" t="s">
        <v>477</v>
      </c>
      <c r="B135" s="21" t="s">
        <v>787</v>
      </c>
      <c r="C135" s="120">
        <v>68.347368421052636</v>
      </c>
      <c r="D135" s="119">
        <v>134</v>
      </c>
      <c r="F135" s="125" t="str">
        <f>_xlfn.XLOOKUP(A135,Academies!B:B,Academies!C:C,"No")</f>
        <v>No</v>
      </c>
    </row>
    <row r="136" spans="1:6" x14ac:dyDescent="0.25">
      <c r="A136" s="21" t="s">
        <v>405</v>
      </c>
      <c r="B136" s="21" t="s">
        <v>787</v>
      </c>
      <c r="C136" s="120">
        <v>73</v>
      </c>
      <c r="D136" s="119">
        <v>135</v>
      </c>
      <c r="F136" s="125" t="str">
        <f>_xlfn.XLOOKUP(A136,Academies!B:B,Academies!C:C,"No")</f>
        <v>No</v>
      </c>
    </row>
    <row r="137" spans="1:6" x14ac:dyDescent="0.25">
      <c r="A137" s="21" t="s">
        <v>443</v>
      </c>
      <c r="B137" s="21" t="s">
        <v>787</v>
      </c>
      <c r="C137" s="120">
        <v>74</v>
      </c>
      <c r="D137" s="119">
        <v>136</v>
      </c>
      <c r="F137" s="125" t="str">
        <f>_xlfn.XLOOKUP(A137,Academies!B:B,Academies!C:C,"No")</f>
        <v>No</v>
      </c>
    </row>
    <row r="138" spans="1:6" x14ac:dyDescent="0.25">
      <c r="A138" s="21" t="s">
        <v>85</v>
      </c>
      <c r="B138" s="21" t="s">
        <v>787</v>
      </c>
      <c r="C138" s="120">
        <v>75</v>
      </c>
      <c r="D138" s="119">
        <v>137</v>
      </c>
      <c r="F138" s="125" t="str">
        <f>_xlfn.XLOOKUP(A138,Academies!B:B,Academies!C:C,"No")</f>
        <v>No</v>
      </c>
    </row>
    <row r="139" spans="1:6" x14ac:dyDescent="0.25">
      <c r="A139" s="21" t="s">
        <v>89</v>
      </c>
      <c r="B139" s="21" t="s">
        <v>787</v>
      </c>
      <c r="C139" s="120">
        <v>75</v>
      </c>
      <c r="D139" s="119">
        <v>138</v>
      </c>
      <c r="F139" s="125" t="str">
        <f>_xlfn.XLOOKUP(A139,Academies!B:B,Academies!C:C,"No")</f>
        <v>No</v>
      </c>
    </row>
    <row r="140" spans="1:6" x14ac:dyDescent="0.25">
      <c r="A140" s="21" t="s">
        <v>246</v>
      </c>
      <c r="B140" s="21" t="s">
        <v>787</v>
      </c>
      <c r="C140" s="120">
        <v>76</v>
      </c>
      <c r="D140" s="119">
        <v>139</v>
      </c>
      <c r="F140" s="125" t="str">
        <f>_xlfn.XLOOKUP(A140,Academies!B:B,Academies!C:C,"No")</f>
        <v>No</v>
      </c>
    </row>
    <row r="141" spans="1:6" x14ac:dyDescent="0.25">
      <c r="A141" s="21" t="s">
        <v>457</v>
      </c>
      <c r="B141" s="21" t="s">
        <v>787</v>
      </c>
      <c r="C141" s="120">
        <v>77.84210526315789</v>
      </c>
      <c r="D141" s="119">
        <v>140</v>
      </c>
      <c r="F141" s="125" t="str">
        <f>_xlfn.XLOOKUP(A141,Academies!B:B,Academies!C:C,"No")</f>
        <v>No</v>
      </c>
    </row>
    <row r="142" spans="1:6" x14ac:dyDescent="0.25">
      <c r="A142" s="21" t="s">
        <v>174</v>
      </c>
      <c r="B142" s="21" t="s">
        <v>787</v>
      </c>
      <c r="C142" s="120">
        <v>78</v>
      </c>
      <c r="D142" s="119">
        <v>141</v>
      </c>
      <c r="F142" s="125" t="str">
        <f>_xlfn.XLOOKUP(A142,Academies!B:B,Academies!C:C,"No")</f>
        <v>No</v>
      </c>
    </row>
    <row r="143" spans="1:6" x14ac:dyDescent="0.25">
      <c r="A143" s="21" t="s">
        <v>162</v>
      </c>
      <c r="B143" s="21" t="s">
        <v>787</v>
      </c>
      <c r="C143" s="120">
        <v>81</v>
      </c>
      <c r="D143" s="119">
        <v>142</v>
      </c>
      <c r="F143" s="125" t="str">
        <f>_xlfn.XLOOKUP(A143,Academies!B:B,Academies!C:C,"No")</f>
        <v>No</v>
      </c>
    </row>
    <row r="144" spans="1:6" x14ac:dyDescent="0.25">
      <c r="A144" s="21" t="s">
        <v>168</v>
      </c>
      <c r="B144" s="21" t="s">
        <v>787</v>
      </c>
      <c r="C144" s="120">
        <v>81</v>
      </c>
      <c r="D144" s="119">
        <v>143</v>
      </c>
      <c r="F144" s="125" t="str">
        <f>_xlfn.XLOOKUP(A144,Academies!B:B,Academies!C:C,"No")</f>
        <v>No</v>
      </c>
    </row>
    <row r="145" spans="1:6" x14ac:dyDescent="0.25">
      <c r="A145" s="21" t="s">
        <v>321</v>
      </c>
      <c r="B145" s="21" t="s">
        <v>787</v>
      </c>
      <c r="C145" s="120">
        <v>81</v>
      </c>
      <c r="D145" s="119">
        <v>144</v>
      </c>
      <c r="F145" s="125" t="str">
        <f>_xlfn.XLOOKUP(A145,Academies!B:B,Academies!C:C,"No")</f>
        <v>No</v>
      </c>
    </row>
    <row r="146" spans="1:6" x14ac:dyDescent="0.25">
      <c r="A146" s="21" t="s">
        <v>172</v>
      </c>
      <c r="B146" s="21" t="s">
        <v>787</v>
      </c>
      <c r="C146" s="120">
        <v>83</v>
      </c>
      <c r="D146" s="119">
        <v>145</v>
      </c>
      <c r="F146" s="125" t="str">
        <f>_xlfn.XLOOKUP(A146,Academies!B:B,Academies!C:C,"No")</f>
        <v>No</v>
      </c>
    </row>
    <row r="147" spans="1:6" x14ac:dyDescent="0.25">
      <c r="A147" s="21" t="s">
        <v>331</v>
      </c>
      <c r="B147" s="21" t="s">
        <v>787</v>
      </c>
      <c r="C147" s="120">
        <v>85</v>
      </c>
      <c r="D147" s="119">
        <v>146</v>
      </c>
      <c r="F147" s="125" t="str">
        <f>_xlfn.XLOOKUP(A147,Academies!B:B,Academies!C:C,"No")</f>
        <v>No</v>
      </c>
    </row>
    <row r="148" spans="1:6" x14ac:dyDescent="0.25">
      <c r="A148" s="21" t="s">
        <v>383</v>
      </c>
      <c r="B148" s="21" t="s">
        <v>787</v>
      </c>
      <c r="C148" s="120">
        <v>88</v>
      </c>
      <c r="D148" s="119">
        <v>147</v>
      </c>
      <c r="F148" s="125" t="str">
        <f>_xlfn.XLOOKUP(A148,Academies!B:B,Academies!C:C,"No")</f>
        <v>No</v>
      </c>
    </row>
    <row r="149" spans="1:6" x14ac:dyDescent="0.25">
      <c r="A149" s="21" t="s">
        <v>230</v>
      </c>
      <c r="B149" s="21" t="s">
        <v>787</v>
      </c>
      <c r="C149" s="120">
        <v>89.3</v>
      </c>
      <c r="D149" s="119">
        <v>148</v>
      </c>
      <c r="F149" s="125" t="str">
        <f>_xlfn.XLOOKUP(A149,Academies!B:B,Academies!C:C,"No")</f>
        <v>No</v>
      </c>
    </row>
    <row r="150" spans="1:6" x14ac:dyDescent="0.25">
      <c r="A150" s="21" t="s">
        <v>418</v>
      </c>
      <c r="B150" s="21" t="s">
        <v>787</v>
      </c>
      <c r="C150" s="120">
        <v>94</v>
      </c>
      <c r="D150" s="119">
        <v>149</v>
      </c>
      <c r="F150" s="125" t="str">
        <f>_xlfn.XLOOKUP(A150,Academies!B:B,Academies!C:C,"No")</f>
        <v>No</v>
      </c>
    </row>
    <row r="151" spans="1:6" x14ac:dyDescent="0.25">
      <c r="A151" s="21" t="s">
        <v>243</v>
      </c>
      <c r="B151" s="21" t="s">
        <v>787</v>
      </c>
      <c r="C151" s="120">
        <v>95</v>
      </c>
      <c r="D151" s="119">
        <v>150</v>
      </c>
      <c r="F151" s="125" t="str">
        <f>_xlfn.XLOOKUP(A151,Academies!B:B,Academies!C:C,"No")</f>
        <v>No</v>
      </c>
    </row>
    <row r="152" spans="1:6" x14ac:dyDescent="0.25">
      <c r="A152" s="21" t="s">
        <v>234</v>
      </c>
      <c r="B152" s="21" t="s">
        <v>787</v>
      </c>
      <c r="C152" s="120">
        <v>95.578947368421055</v>
      </c>
      <c r="D152" s="119">
        <v>151</v>
      </c>
      <c r="F152" s="125" t="str">
        <f>_xlfn.XLOOKUP(A152,Academies!B:B,Academies!C:C,"No")</f>
        <v>No</v>
      </c>
    </row>
    <row r="153" spans="1:6" x14ac:dyDescent="0.25">
      <c r="A153" s="21" t="s">
        <v>193</v>
      </c>
      <c r="B153" s="21" t="s">
        <v>787</v>
      </c>
      <c r="C153" s="120">
        <v>97</v>
      </c>
      <c r="D153" s="119">
        <v>152</v>
      </c>
      <c r="F153" s="125" t="str">
        <f>_xlfn.XLOOKUP(A153,Academies!B:B,Academies!C:C,"No")</f>
        <v>No</v>
      </c>
    </row>
    <row r="154" spans="1:6" x14ac:dyDescent="0.25">
      <c r="A154" s="21" t="s">
        <v>389</v>
      </c>
      <c r="B154" s="21" t="s">
        <v>787</v>
      </c>
      <c r="C154" s="120">
        <v>97</v>
      </c>
      <c r="D154" s="119">
        <v>153</v>
      </c>
      <c r="F154" s="125" t="str">
        <f>_xlfn.XLOOKUP(A154,Academies!B:B,Academies!C:C,"No")</f>
        <v>No</v>
      </c>
    </row>
    <row r="155" spans="1:6" x14ac:dyDescent="0.25">
      <c r="A155" s="21" t="s">
        <v>214</v>
      </c>
      <c r="B155" s="21" t="s">
        <v>787</v>
      </c>
      <c r="C155" s="120">
        <v>98.890526315789472</v>
      </c>
      <c r="D155" s="119">
        <v>154</v>
      </c>
      <c r="F155" s="125" t="str">
        <f>_xlfn.XLOOKUP(A155,Academies!B:B,Academies!C:C,"No")</f>
        <v>No</v>
      </c>
    </row>
    <row r="156" spans="1:6" x14ac:dyDescent="0.25">
      <c r="A156" s="21" t="s">
        <v>325</v>
      </c>
      <c r="B156" s="21" t="s">
        <v>787</v>
      </c>
      <c r="C156" s="120">
        <v>99</v>
      </c>
      <c r="D156" s="119">
        <v>155</v>
      </c>
      <c r="F156" s="125" t="str">
        <f>_xlfn.XLOOKUP(A156,Academies!B:B,Academies!C:C,"No")</f>
        <v>No</v>
      </c>
    </row>
    <row r="157" spans="1:6" x14ac:dyDescent="0.25">
      <c r="A157" s="21" t="s">
        <v>349</v>
      </c>
      <c r="B157" s="21" t="s">
        <v>787</v>
      </c>
      <c r="C157" s="120">
        <v>102</v>
      </c>
      <c r="D157" s="119">
        <v>156</v>
      </c>
      <c r="F157" s="125" t="str">
        <f>_xlfn.XLOOKUP(A157,Academies!B:B,Academies!C:C,"No")</f>
        <v>No</v>
      </c>
    </row>
    <row r="158" spans="1:6" x14ac:dyDescent="0.25">
      <c r="A158" s="21" t="s">
        <v>471</v>
      </c>
      <c r="B158" s="21" t="s">
        <v>787</v>
      </c>
      <c r="C158" s="120">
        <v>102</v>
      </c>
      <c r="D158" s="119">
        <v>157</v>
      </c>
      <c r="F158" s="125" t="str">
        <f>_xlfn.XLOOKUP(A158,Academies!B:B,Academies!C:C,"No")</f>
        <v>No</v>
      </c>
    </row>
    <row r="159" spans="1:6" x14ac:dyDescent="0.25">
      <c r="A159" s="21" t="s">
        <v>55</v>
      </c>
      <c r="B159" s="21" t="s">
        <v>787</v>
      </c>
      <c r="C159" s="120">
        <v>103</v>
      </c>
      <c r="D159" s="119">
        <v>158</v>
      </c>
      <c r="F159" s="125" t="str">
        <f>_xlfn.XLOOKUP(A159,Academies!B:B,Academies!C:C,"No")</f>
        <v>No</v>
      </c>
    </row>
    <row r="160" spans="1:6" x14ac:dyDescent="0.25">
      <c r="A160" s="21" t="s">
        <v>75</v>
      </c>
      <c r="B160" s="21" t="s">
        <v>787</v>
      </c>
      <c r="C160" s="120">
        <v>104</v>
      </c>
      <c r="D160" s="119">
        <v>159</v>
      </c>
      <c r="F160" s="125" t="str">
        <f>_xlfn.XLOOKUP(A160,Academies!B:B,Academies!C:C,"No")</f>
        <v>No</v>
      </c>
    </row>
    <row r="161" spans="1:6" x14ac:dyDescent="0.25">
      <c r="A161" s="21" t="s">
        <v>451</v>
      </c>
      <c r="B161" s="21" t="s">
        <v>787</v>
      </c>
      <c r="C161" s="120">
        <v>109</v>
      </c>
      <c r="D161" s="119">
        <v>160</v>
      </c>
      <c r="F161" s="125" t="str">
        <f>_xlfn.XLOOKUP(A161,Academies!B:B,Academies!C:C,"No")</f>
        <v>No</v>
      </c>
    </row>
    <row r="162" spans="1:6" x14ac:dyDescent="0.25">
      <c r="A162" s="21" t="s">
        <v>414</v>
      </c>
      <c r="B162" s="21" t="s">
        <v>787</v>
      </c>
      <c r="C162" s="120">
        <v>113</v>
      </c>
      <c r="D162" s="119">
        <v>161</v>
      </c>
      <c r="F162" s="125" t="str">
        <f>_xlfn.XLOOKUP(A162,Academies!B:B,Academies!C:C,"No")</f>
        <v>No</v>
      </c>
    </row>
    <row r="163" spans="1:6" x14ac:dyDescent="0.25">
      <c r="A163" s="21" t="s">
        <v>42</v>
      </c>
      <c r="B163" s="21" t="s">
        <v>787</v>
      </c>
      <c r="C163" s="120">
        <v>113.87894736842105</v>
      </c>
      <c r="D163" s="119">
        <v>162</v>
      </c>
      <c r="F163" s="125" t="str">
        <f>_xlfn.XLOOKUP(A163,Academies!B:B,Academies!C:C,"No")</f>
        <v>No</v>
      </c>
    </row>
    <row r="164" spans="1:6" x14ac:dyDescent="0.25">
      <c r="A164" s="21" t="s">
        <v>117</v>
      </c>
      <c r="B164" s="21" t="s">
        <v>787</v>
      </c>
      <c r="C164" s="120">
        <v>115</v>
      </c>
      <c r="D164" s="119">
        <v>163</v>
      </c>
      <c r="F164" s="125" t="str">
        <f>_xlfn.XLOOKUP(A164,Academies!B:B,Academies!C:C,"No")</f>
        <v>No</v>
      </c>
    </row>
    <row r="165" spans="1:6" x14ac:dyDescent="0.25">
      <c r="A165" s="21" t="s">
        <v>487</v>
      </c>
      <c r="B165" s="21" t="s">
        <v>787</v>
      </c>
      <c r="C165" s="120">
        <v>115.51894736842105</v>
      </c>
      <c r="D165" s="119">
        <v>164</v>
      </c>
      <c r="F165" s="125" t="str">
        <f>_xlfn.XLOOKUP(A165,Academies!B:B,Academies!C:C,"No")</f>
        <v>No</v>
      </c>
    </row>
    <row r="166" spans="1:6" x14ac:dyDescent="0.25">
      <c r="A166" s="21" t="s">
        <v>341</v>
      </c>
      <c r="B166" s="21" t="s">
        <v>787</v>
      </c>
      <c r="C166" s="120">
        <v>116</v>
      </c>
      <c r="D166" s="119">
        <v>165</v>
      </c>
      <c r="F166" s="125" t="str">
        <f>_xlfn.XLOOKUP(A166,Academies!B:B,Academies!C:C,"No")</f>
        <v>No</v>
      </c>
    </row>
    <row r="167" spans="1:6" x14ac:dyDescent="0.25">
      <c r="A167" s="21" t="s">
        <v>375</v>
      </c>
      <c r="B167" s="21" t="s">
        <v>787</v>
      </c>
      <c r="C167" s="120">
        <v>116.39263157894737</v>
      </c>
      <c r="D167" s="119">
        <v>166</v>
      </c>
      <c r="F167" s="125" t="str">
        <f>_xlfn.XLOOKUP(A167,Academies!B:B,Academies!C:C,"No")</f>
        <v>No</v>
      </c>
    </row>
    <row r="168" spans="1:6" x14ac:dyDescent="0.25">
      <c r="A168" s="21" t="s">
        <v>459</v>
      </c>
      <c r="B168" s="21" t="s">
        <v>787</v>
      </c>
      <c r="C168" s="120">
        <v>123</v>
      </c>
      <c r="D168" s="119">
        <v>167</v>
      </c>
      <c r="F168" s="125" t="str">
        <f>_xlfn.XLOOKUP(A168,Academies!B:B,Academies!C:C,"No")</f>
        <v>No</v>
      </c>
    </row>
    <row r="169" spans="1:6" x14ac:dyDescent="0.25">
      <c r="A169" s="21" t="s">
        <v>333</v>
      </c>
      <c r="B169" s="21" t="s">
        <v>787</v>
      </c>
      <c r="C169" s="120">
        <v>125</v>
      </c>
      <c r="D169" s="119">
        <v>168</v>
      </c>
      <c r="F169" s="125" t="str">
        <f>_xlfn.XLOOKUP(A169,Academies!B:B,Academies!C:C,"No")</f>
        <v>No</v>
      </c>
    </row>
    <row r="170" spans="1:6" x14ac:dyDescent="0.25">
      <c r="A170" s="21" t="s">
        <v>50</v>
      </c>
      <c r="B170" s="21" t="s">
        <v>787</v>
      </c>
      <c r="C170" s="120">
        <v>125.21789473684211</v>
      </c>
      <c r="D170" s="119">
        <v>169</v>
      </c>
      <c r="F170" s="125" t="str">
        <f>_xlfn.XLOOKUP(A170,Academies!B:B,Academies!C:C,"No")</f>
        <v>No</v>
      </c>
    </row>
    <row r="171" spans="1:6" x14ac:dyDescent="0.25">
      <c r="A171" s="21" t="s">
        <v>501</v>
      </c>
      <c r="B171" s="21" t="s">
        <v>787</v>
      </c>
      <c r="C171" s="120">
        <v>126</v>
      </c>
      <c r="D171" s="119">
        <v>170</v>
      </c>
      <c r="F171" s="125" t="str">
        <f>_xlfn.XLOOKUP(A171,Academies!B:B,Academies!C:C,"No")</f>
        <v>No</v>
      </c>
    </row>
    <row r="172" spans="1:6" x14ac:dyDescent="0.25">
      <c r="A172" s="21" t="s">
        <v>232</v>
      </c>
      <c r="B172" s="21" t="s">
        <v>787</v>
      </c>
      <c r="C172" s="120">
        <v>130</v>
      </c>
      <c r="D172" s="119">
        <v>171</v>
      </c>
      <c r="F172" s="125" t="str">
        <f>_xlfn.XLOOKUP(A172,Academies!B:B,Academies!C:C,"No")</f>
        <v>No</v>
      </c>
    </row>
    <row r="173" spans="1:6" x14ac:dyDescent="0.25">
      <c r="A173" s="21" t="s">
        <v>467</v>
      </c>
      <c r="B173" s="21" t="s">
        <v>787</v>
      </c>
      <c r="C173" s="120">
        <v>132.80552753977969</v>
      </c>
      <c r="D173" s="119">
        <v>172</v>
      </c>
      <c r="F173" s="125" t="str">
        <f>_xlfn.XLOOKUP(A173,Academies!B:B,Academies!C:C,"No")</f>
        <v>No</v>
      </c>
    </row>
    <row r="174" spans="1:6" x14ac:dyDescent="0.25">
      <c r="A174" s="21" t="s">
        <v>339</v>
      </c>
      <c r="B174" s="21" t="s">
        <v>787</v>
      </c>
      <c r="C174" s="120">
        <v>132.93789473684211</v>
      </c>
      <c r="D174" s="119">
        <v>173</v>
      </c>
      <c r="F174" s="125" t="str">
        <f>_xlfn.XLOOKUP(A174,Academies!B:B,Academies!C:C,"No")</f>
        <v>No</v>
      </c>
    </row>
    <row r="175" spans="1:6" x14ac:dyDescent="0.25">
      <c r="A175" s="21" t="s">
        <v>351</v>
      </c>
      <c r="B175" s="21" t="s">
        <v>787</v>
      </c>
      <c r="C175" s="120">
        <v>135</v>
      </c>
      <c r="D175" s="119">
        <v>174</v>
      </c>
      <c r="F175" s="125" t="str">
        <f>_xlfn.XLOOKUP(A175,Academies!B:B,Academies!C:C,"No")</f>
        <v>No</v>
      </c>
    </row>
    <row r="176" spans="1:6" x14ac:dyDescent="0.25">
      <c r="A176" s="21" t="s">
        <v>204</v>
      </c>
      <c r="B176" s="21" t="s">
        <v>787</v>
      </c>
      <c r="C176" s="120">
        <v>136</v>
      </c>
      <c r="D176" s="119">
        <v>175</v>
      </c>
      <c r="F176" s="125" t="str">
        <f>_xlfn.XLOOKUP(A176,Academies!B:B,Academies!C:C,"No")</f>
        <v>No</v>
      </c>
    </row>
    <row r="177" spans="1:6" x14ac:dyDescent="0.25">
      <c r="A177" s="21" t="s">
        <v>465</v>
      </c>
      <c r="B177" s="21" t="s">
        <v>787</v>
      </c>
      <c r="C177" s="120">
        <v>137</v>
      </c>
      <c r="D177" s="119">
        <v>176</v>
      </c>
      <c r="F177" s="125" t="str">
        <f>_xlfn.XLOOKUP(A177,Academies!B:B,Academies!C:C,"No")</f>
        <v>No</v>
      </c>
    </row>
    <row r="178" spans="1:6" x14ac:dyDescent="0.25">
      <c r="A178" s="21" t="s">
        <v>87</v>
      </c>
      <c r="B178" s="21" t="s">
        <v>787</v>
      </c>
      <c r="C178" s="120">
        <v>137</v>
      </c>
      <c r="D178" s="119">
        <v>177</v>
      </c>
      <c r="F178" s="125" t="str">
        <f>_xlfn.XLOOKUP(A178,Academies!B:B,Academies!C:C,"No")</f>
        <v>No</v>
      </c>
    </row>
    <row r="179" spans="1:6" x14ac:dyDescent="0.25">
      <c r="A179" s="21" t="s">
        <v>44</v>
      </c>
      <c r="B179" s="21" t="s">
        <v>787</v>
      </c>
      <c r="C179" s="120">
        <v>137</v>
      </c>
      <c r="D179" s="119">
        <v>178</v>
      </c>
      <c r="F179" s="125" t="str">
        <f>_xlfn.XLOOKUP(A179,Academies!B:B,Academies!C:C,"No")</f>
        <v>No</v>
      </c>
    </row>
    <row r="180" spans="1:6" x14ac:dyDescent="0.25">
      <c r="A180" s="21" t="s">
        <v>272</v>
      </c>
      <c r="B180" s="21" t="s">
        <v>787</v>
      </c>
      <c r="C180" s="120">
        <v>139</v>
      </c>
      <c r="D180" s="119">
        <v>179</v>
      </c>
      <c r="F180" s="125" t="str">
        <f>_xlfn.XLOOKUP(A180,Academies!B:B,Academies!C:C,"No")</f>
        <v>No</v>
      </c>
    </row>
    <row r="181" spans="1:6" x14ac:dyDescent="0.25">
      <c r="A181" s="21" t="s">
        <v>101</v>
      </c>
      <c r="B181" s="21" t="s">
        <v>787</v>
      </c>
      <c r="C181" s="120">
        <v>140</v>
      </c>
      <c r="D181" s="119">
        <v>180</v>
      </c>
      <c r="F181" s="125" t="str">
        <f>_xlfn.XLOOKUP(A181,Academies!B:B,Academies!C:C,"No")</f>
        <v>No</v>
      </c>
    </row>
    <row r="182" spans="1:6" x14ac:dyDescent="0.25">
      <c r="A182" s="21" t="s">
        <v>481</v>
      </c>
      <c r="B182" s="21" t="s">
        <v>787</v>
      </c>
      <c r="C182" s="120">
        <v>149</v>
      </c>
      <c r="D182" s="119">
        <v>181</v>
      </c>
      <c r="F182" s="125" t="str">
        <f>_xlfn.XLOOKUP(A182,Academies!B:B,Academies!C:C,"No")</f>
        <v>No</v>
      </c>
    </row>
    <row r="183" spans="1:6" x14ac:dyDescent="0.25">
      <c r="A183" s="21" t="s">
        <v>36</v>
      </c>
      <c r="B183" s="21" t="s">
        <v>787</v>
      </c>
      <c r="C183" s="120">
        <v>149.9</v>
      </c>
      <c r="D183" s="119">
        <v>182</v>
      </c>
      <c r="F183" s="125" t="str">
        <f>_xlfn.XLOOKUP(A183,Academies!B:B,Academies!C:C,"No")</f>
        <v>No</v>
      </c>
    </row>
    <row r="184" spans="1:6" x14ac:dyDescent="0.25">
      <c r="A184" s="21" t="s">
        <v>408</v>
      </c>
      <c r="B184" s="21" t="s">
        <v>787</v>
      </c>
      <c r="C184" s="120">
        <v>154</v>
      </c>
      <c r="D184" s="119">
        <v>183</v>
      </c>
      <c r="F184" s="125" t="str">
        <f>_xlfn.XLOOKUP(A184,Academies!B:B,Academies!C:C,"No")</f>
        <v>No</v>
      </c>
    </row>
    <row r="185" spans="1:6" x14ac:dyDescent="0.25">
      <c r="A185" s="21" t="s">
        <v>220</v>
      </c>
      <c r="B185" s="21" t="s">
        <v>787</v>
      </c>
      <c r="C185" s="120">
        <v>157</v>
      </c>
      <c r="D185" s="119">
        <v>184</v>
      </c>
      <c r="F185" s="125" t="str">
        <f>_xlfn.XLOOKUP(A185,Academies!B:B,Academies!C:C,"No")</f>
        <v>No</v>
      </c>
    </row>
    <row r="186" spans="1:6" x14ac:dyDescent="0.25">
      <c r="A186" s="21" t="s">
        <v>449</v>
      </c>
      <c r="B186" s="21" t="s">
        <v>787</v>
      </c>
      <c r="C186" s="120">
        <v>161.61894736842106</v>
      </c>
      <c r="D186" s="119">
        <v>185</v>
      </c>
      <c r="F186" s="125" t="str">
        <f>_xlfn.XLOOKUP(A186,Academies!B:B,Academies!C:C,"No")</f>
        <v>No</v>
      </c>
    </row>
    <row r="187" spans="1:6" x14ac:dyDescent="0.25">
      <c r="A187" s="21" t="s">
        <v>91</v>
      </c>
      <c r="B187" s="21" t="s">
        <v>787</v>
      </c>
      <c r="C187" s="120">
        <v>163.4957894736842</v>
      </c>
      <c r="D187" s="119">
        <v>186</v>
      </c>
      <c r="F187" s="125" t="str">
        <f>_xlfn.XLOOKUP(A187,Academies!B:B,Academies!C:C,"No")</f>
        <v>Converted 24-25</v>
      </c>
    </row>
    <row r="188" spans="1:6" x14ac:dyDescent="0.25">
      <c r="A188" s="21" t="s">
        <v>491</v>
      </c>
      <c r="B188" s="21" t="s">
        <v>787</v>
      </c>
      <c r="C188" s="120">
        <v>167.40526315789475</v>
      </c>
      <c r="D188" s="119">
        <v>187</v>
      </c>
      <c r="F188" s="125" t="str">
        <f>_xlfn.XLOOKUP(A188,Academies!B:B,Academies!C:C,"No")</f>
        <v>No</v>
      </c>
    </row>
    <row r="189" spans="1:6" x14ac:dyDescent="0.25">
      <c r="A189" s="21" t="s">
        <v>197</v>
      </c>
      <c r="B189" s="21" t="s">
        <v>787</v>
      </c>
      <c r="C189" s="120">
        <v>168</v>
      </c>
      <c r="D189" s="119">
        <v>188</v>
      </c>
      <c r="F189" s="125" t="str">
        <f>_xlfn.XLOOKUP(A189,Academies!B:B,Academies!C:C,"No")</f>
        <v>No</v>
      </c>
    </row>
    <row r="190" spans="1:6" x14ac:dyDescent="0.25">
      <c r="A190" s="21" t="s">
        <v>210</v>
      </c>
      <c r="B190" s="21" t="s">
        <v>787</v>
      </c>
      <c r="C190" s="120">
        <v>170.59368421052631</v>
      </c>
      <c r="D190" s="119">
        <v>189</v>
      </c>
      <c r="F190" s="125" t="str">
        <f>_xlfn.XLOOKUP(A190,Academies!B:B,Academies!C:C,"No")</f>
        <v>No</v>
      </c>
    </row>
    <row r="191" spans="1:6" x14ac:dyDescent="0.25">
      <c r="A191" s="21" t="s">
        <v>195</v>
      </c>
      <c r="B191" s="21" t="s">
        <v>787</v>
      </c>
      <c r="C191" s="120">
        <v>171</v>
      </c>
      <c r="D191" s="119">
        <v>190</v>
      </c>
      <c r="F191" s="125" t="str">
        <f>_xlfn.XLOOKUP(A191,Academies!B:B,Academies!C:C,"No")</f>
        <v>No</v>
      </c>
    </row>
    <row r="192" spans="1:6" x14ac:dyDescent="0.25">
      <c r="A192" s="21" t="s">
        <v>314</v>
      </c>
      <c r="B192" s="21" t="s">
        <v>787</v>
      </c>
      <c r="C192" s="120">
        <v>174</v>
      </c>
      <c r="D192" s="119">
        <v>191</v>
      </c>
      <c r="F192" s="125" t="str">
        <f>_xlfn.XLOOKUP(A192,Academies!B:B,Academies!C:C,"No")</f>
        <v>No</v>
      </c>
    </row>
    <row r="193" spans="1:6" x14ac:dyDescent="0.25">
      <c r="A193" s="21" t="s">
        <v>306</v>
      </c>
      <c r="B193" s="21" t="s">
        <v>787</v>
      </c>
      <c r="C193" s="120">
        <v>176.3</v>
      </c>
      <c r="D193" s="119">
        <v>192</v>
      </c>
      <c r="F193" s="125" t="str">
        <f>_xlfn.XLOOKUP(A193,Academies!B:B,Academies!C:C,"No")</f>
        <v>No</v>
      </c>
    </row>
    <row r="194" spans="1:6" x14ac:dyDescent="0.25">
      <c r="A194" s="21" t="s">
        <v>34</v>
      </c>
      <c r="B194" s="21" t="s">
        <v>787</v>
      </c>
      <c r="C194" s="120">
        <v>187</v>
      </c>
      <c r="D194" s="119">
        <v>193</v>
      </c>
      <c r="F194" s="125" t="str">
        <f>_xlfn.XLOOKUP(A194,Academies!B:B,Academies!C:C,"No")</f>
        <v>No</v>
      </c>
    </row>
    <row r="195" spans="1:6" x14ac:dyDescent="0.25">
      <c r="A195" s="21" t="s">
        <v>105</v>
      </c>
      <c r="B195" s="21" t="s">
        <v>787</v>
      </c>
      <c r="C195" s="120">
        <v>191</v>
      </c>
      <c r="D195" s="119">
        <v>194</v>
      </c>
      <c r="F195" s="125" t="str">
        <f>_xlfn.XLOOKUP(A195,Academies!B:B,Academies!C:C,"No")</f>
        <v>No</v>
      </c>
    </row>
    <row r="196" spans="1:6" x14ac:dyDescent="0.25">
      <c r="A196" s="21" t="s">
        <v>327</v>
      </c>
      <c r="B196" s="21" t="s">
        <v>787</v>
      </c>
      <c r="C196" s="120">
        <v>191</v>
      </c>
      <c r="D196" s="119">
        <v>195</v>
      </c>
      <c r="F196" s="125" t="str">
        <f>_xlfn.XLOOKUP(A196,Academies!B:B,Academies!C:C,"No")</f>
        <v>No</v>
      </c>
    </row>
    <row r="197" spans="1:6" x14ac:dyDescent="0.25">
      <c r="A197" s="21" t="s">
        <v>121</v>
      </c>
      <c r="B197" s="21" t="s">
        <v>787</v>
      </c>
      <c r="C197" s="120">
        <v>199</v>
      </c>
      <c r="D197" s="119">
        <v>196</v>
      </c>
      <c r="F197" s="125" t="str">
        <f>_xlfn.XLOOKUP(A197,Academies!B:B,Academies!C:C,"No")</f>
        <v>No</v>
      </c>
    </row>
    <row r="198" spans="1:6" x14ac:dyDescent="0.25">
      <c r="A198" s="21" t="s">
        <v>160</v>
      </c>
      <c r="B198" s="21" t="s">
        <v>787</v>
      </c>
      <c r="C198" s="120">
        <v>199</v>
      </c>
      <c r="D198" s="119">
        <v>197</v>
      </c>
      <c r="F198" s="125" t="str">
        <f>_xlfn.XLOOKUP(A198,Academies!B:B,Academies!C:C,"No")</f>
        <v>No</v>
      </c>
    </row>
    <row r="199" spans="1:6" x14ac:dyDescent="0.25">
      <c r="A199" s="21" t="s">
        <v>103</v>
      </c>
      <c r="B199" s="21" t="s">
        <v>787</v>
      </c>
      <c r="C199" s="120">
        <v>200.23052631578946</v>
      </c>
      <c r="D199" s="119">
        <v>198</v>
      </c>
      <c r="F199" s="125" t="str">
        <f>_xlfn.XLOOKUP(A199,Academies!B:B,Academies!C:C,"No")</f>
        <v>No</v>
      </c>
    </row>
    <row r="200" spans="1:6" x14ac:dyDescent="0.25">
      <c r="A200" s="21" t="s">
        <v>40</v>
      </c>
      <c r="B200" s="21" t="s">
        <v>787</v>
      </c>
      <c r="C200" s="120">
        <v>201</v>
      </c>
      <c r="D200" s="119">
        <v>199</v>
      </c>
      <c r="F200" s="125" t="str">
        <f>_xlfn.XLOOKUP(A200,Academies!B:B,Academies!C:C,"No")</f>
        <v>No</v>
      </c>
    </row>
    <row r="201" spans="1:6" x14ac:dyDescent="0.25">
      <c r="A201" s="21" t="s">
        <v>97</v>
      </c>
      <c r="B201" s="21" t="s">
        <v>787</v>
      </c>
      <c r="C201" s="120">
        <v>202</v>
      </c>
      <c r="D201" s="119">
        <v>200</v>
      </c>
      <c r="F201" s="125" t="str">
        <f>_xlfn.XLOOKUP(A201,Academies!B:B,Academies!C:C,"No")</f>
        <v>No</v>
      </c>
    </row>
    <row r="202" spans="1:6" x14ac:dyDescent="0.25">
      <c r="A202" s="21" t="s">
        <v>182</v>
      </c>
      <c r="B202" s="21" t="s">
        <v>787</v>
      </c>
      <c r="C202" s="120">
        <v>205</v>
      </c>
      <c r="D202" s="119">
        <v>201</v>
      </c>
      <c r="F202" s="125" t="str">
        <f>_xlfn.XLOOKUP(A202,Academies!B:B,Academies!C:C,"No")</f>
        <v>No</v>
      </c>
    </row>
    <row r="203" spans="1:6" x14ac:dyDescent="0.25">
      <c r="A203" s="21" t="s">
        <v>176</v>
      </c>
      <c r="B203" s="21" t="s">
        <v>787</v>
      </c>
      <c r="C203" s="120">
        <v>208</v>
      </c>
      <c r="D203" s="119">
        <v>202</v>
      </c>
      <c r="F203" s="125" t="str">
        <f>_xlfn.XLOOKUP(A203,Academies!B:B,Academies!C:C,"No")</f>
        <v>No</v>
      </c>
    </row>
    <row r="204" spans="1:6" x14ac:dyDescent="0.25">
      <c r="A204" s="21" t="s">
        <v>184</v>
      </c>
      <c r="B204" s="21" t="s">
        <v>787</v>
      </c>
      <c r="C204" s="120">
        <v>208.37052631578948</v>
      </c>
      <c r="D204" s="119">
        <v>203</v>
      </c>
      <c r="F204" s="125" t="str">
        <f>_xlfn.XLOOKUP(A204,Academies!B:B,Academies!C:C,"No")</f>
        <v>No</v>
      </c>
    </row>
    <row r="205" spans="1:6" x14ac:dyDescent="0.25">
      <c r="A205" s="21" t="s">
        <v>170</v>
      </c>
      <c r="B205" s="21" t="s">
        <v>787</v>
      </c>
      <c r="C205" s="120">
        <v>209</v>
      </c>
      <c r="D205" s="119">
        <v>204</v>
      </c>
      <c r="F205" s="125" t="str">
        <f>_xlfn.XLOOKUP(A205,Academies!B:B,Academies!C:C,"No")</f>
        <v>No</v>
      </c>
    </row>
    <row r="206" spans="1:6" x14ac:dyDescent="0.25">
      <c r="A206" s="21" t="s">
        <v>497</v>
      </c>
      <c r="B206" s="21" t="s">
        <v>787</v>
      </c>
      <c r="C206" s="120">
        <v>210</v>
      </c>
      <c r="D206" s="119">
        <v>205</v>
      </c>
      <c r="F206" s="125" t="str">
        <f>_xlfn.XLOOKUP(A206,Academies!B:B,Academies!C:C,"No")</f>
        <v>No</v>
      </c>
    </row>
    <row r="207" spans="1:6" x14ac:dyDescent="0.25">
      <c r="A207" s="21" t="s">
        <v>180</v>
      </c>
      <c r="B207" s="21" t="s">
        <v>787</v>
      </c>
      <c r="C207" s="120">
        <v>210.79894736842107</v>
      </c>
      <c r="D207" s="119">
        <v>206</v>
      </c>
      <c r="F207" s="125" t="str">
        <f>_xlfn.XLOOKUP(A207,Academies!B:B,Academies!C:C,"No")</f>
        <v>No</v>
      </c>
    </row>
    <row r="208" spans="1:6" x14ac:dyDescent="0.25">
      <c r="A208" s="21" t="s">
        <v>361</v>
      </c>
      <c r="B208" s="21" t="s">
        <v>787</v>
      </c>
      <c r="C208" s="120">
        <v>213</v>
      </c>
      <c r="D208" s="119">
        <v>207</v>
      </c>
      <c r="F208" s="125" t="str">
        <f>_xlfn.XLOOKUP(A208,Academies!B:B,Academies!C:C,"No")</f>
        <v>No</v>
      </c>
    </row>
    <row r="209" spans="1:6" x14ac:dyDescent="0.25">
      <c r="A209" s="21" t="s">
        <v>304</v>
      </c>
      <c r="B209" s="21" t="s">
        <v>787</v>
      </c>
      <c r="C209" s="120">
        <v>213</v>
      </c>
      <c r="D209" s="119">
        <v>208</v>
      </c>
      <c r="F209" s="125" t="str">
        <f>_xlfn.XLOOKUP(A209,Academies!B:B,Academies!C:C,"No")</f>
        <v>No</v>
      </c>
    </row>
    <row r="210" spans="1:6" x14ac:dyDescent="0.25">
      <c r="A210" s="21" t="s">
        <v>276</v>
      </c>
      <c r="B210" s="21" t="s">
        <v>787</v>
      </c>
      <c r="C210" s="120">
        <v>215</v>
      </c>
      <c r="D210" s="119">
        <v>209</v>
      </c>
      <c r="F210" s="125" t="str">
        <f>_xlfn.XLOOKUP(A210,Academies!B:B,Academies!C:C,"No")</f>
        <v>No</v>
      </c>
    </row>
    <row r="211" spans="1:6" x14ac:dyDescent="0.25">
      <c r="A211" s="21" t="s">
        <v>149</v>
      </c>
      <c r="B211" s="21" t="s">
        <v>787</v>
      </c>
      <c r="C211" s="120">
        <v>215</v>
      </c>
      <c r="D211" s="119">
        <v>210</v>
      </c>
      <c r="F211" s="125" t="str">
        <f>_xlfn.XLOOKUP(A211,Academies!B:B,Academies!C:C,"No")</f>
        <v>No</v>
      </c>
    </row>
    <row r="212" spans="1:6" x14ac:dyDescent="0.25">
      <c r="A212" s="21" t="s">
        <v>485</v>
      </c>
      <c r="B212" s="21" t="s">
        <v>787</v>
      </c>
      <c r="C212" s="120">
        <v>216</v>
      </c>
      <c r="D212" s="119">
        <v>211</v>
      </c>
      <c r="F212" s="125" t="str">
        <f>_xlfn.XLOOKUP(A212,Academies!B:B,Academies!C:C,"No")</f>
        <v>No</v>
      </c>
    </row>
    <row r="213" spans="1:6" x14ac:dyDescent="0.25">
      <c r="A213" s="21" t="s">
        <v>445</v>
      </c>
      <c r="B213" s="21" t="s">
        <v>787</v>
      </c>
      <c r="C213" s="120">
        <v>216</v>
      </c>
      <c r="D213" s="119">
        <v>212</v>
      </c>
      <c r="F213" s="125" t="str">
        <f>_xlfn.XLOOKUP(A213,Academies!B:B,Academies!C:C,"No")</f>
        <v>No</v>
      </c>
    </row>
    <row r="214" spans="1:6" x14ac:dyDescent="0.25">
      <c r="A214" s="21" t="s">
        <v>461</v>
      </c>
      <c r="B214" s="21" t="s">
        <v>787</v>
      </c>
      <c r="C214" s="120">
        <v>217.96</v>
      </c>
      <c r="D214" s="119">
        <v>213</v>
      </c>
      <c r="F214" s="125" t="str">
        <f>_xlfn.XLOOKUP(A214,Academies!B:B,Academies!C:C,"No")</f>
        <v>No</v>
      </c>
    </row>
    <row r="215" spans="1:6" x14ac:dyDescent="0.25">
      <c r="A215" s="21" t="s">
        <v>115</v>
      </c>
      <c r="B215" s="21" t="s">
        <v>787</v>
      </c>
      <c r="C215" s="120">
        <v>219.52387270501836</v>
      </c>
      <c r="D215" s="119">
        <v>214</v>
      </c>
      <c r="F215" s="125" t="str">
        <f>_xlfn.XLOOKUP(A215,Academies!B:B,Academies!C:C,"No")</f>
        <v>No</v>
      </c>
    </row>
    <row r="216" spans="1:6" x14ac:dyDescent="0.25">
      <c r="A216" s="21" t="s">
        <v>127</v>
      </c>
      <c r="B216" s="21" t="s">
        <v>787</v>
      </c>
      <c r="C216" s="120">
        <v>221.07368421052632</v>
      </c>
      <c r="D216" s="119">
        <v>215</v>
      </c>
      <c r="F216" s="125" t="str">
        <f>_xlfn.XLOOKUP(A216,Academies!B:B,Academies!C:C,"No")</f>
        <v>No</v>
      </c>
    </row>
    <row r="217" spans="1:6" x14ac:dyDescent="0.25">
      <c r="A217" s="21" t="s">
        <v>28</v>
      </c>
      <c r="B217" s="21" t="s">
        <v>787</v>
      </c>
      <c r="C217" s="120">
        <v>229.00789718482253</v>
      </c>
      <c r="D217" s="119">
        <v>216</v>
      </c>
      <c r="F217" s="125" t="str">
        <f>_xlfn.XLOOKUP(A217,Academies!B:B,Academies!C:C,"No")</f>
        <v>No</v>
      </c>
    </row>
    <row r="218" spans="1:6" x14ac:dyDescent="0.25">
      <c r="A218" s="21" t="s">
        <v>77</v>
      </c>
      <c r="B218" s="21" t="s">
        <v>787</v>
      </c>
      <c r="C218" s="120">
        <v>231.5821052631579</v>
      </c>
      <c r="D218" s="119">
        <v>217</v>
      </c>
      <c r="F218" s="125" t="str">
        <f>_xlfn.XLOOKUP(A218,Academies!B:B,Academies!C:C,"No")</f>
        <v>No</v>
      </c>
    </row>
    <row r="219" spans="1:6" x14ac:dyDescent="0.25">
      <c r="A219" s="21" t="s">
        <v>503</v>
      </c>
      <c r="B219" s="21" t="s">
        <v>787</v>
      </c>
      <c r="C219" s="120">
        <v>232.05789473684212</v>
      </c>
      <c r="D219" s="119">
        <v>218</v>
      </c>
      <c r="F219" s="125" t="str">
        <f>_xlfn.XLOOKUP(A219,Academies!B:B,Academies!C:C,"No")</f>
        <v>No</v>
      </c>
    </row>
    <row r="220" spans="1:6" x14ac:dyDescent="0.25">
      <c r="A220" s="21" t="s">
        <v>119</v>
      </c>
      <c r="B220" s="21" t="s">
        <v>787</v>
      </c>
      <c r="C220" s="120">
        <v>236.41947368421052</v>
      </c>
      <c r="D220" s="119">
        <v>219</v>
      </c>
      <c r="F220" s="125" t="str">
        <f>_xlfn.XLOOKUP(A220,Academies!B:B,Academies!C:C,"No")</f>
        <v>No</v>
      </c>
    </row>
    <row r="221" spans="1:6" x14ac:dyDescent="0.25">
      <c r="A221" s="21" t="s">
        <v>262</v>
      </c>
      <c r="B221" s="21" t="s">
        <v>787</v>
      </c>
      <c r="C221" s="120">
        <v>238.04421052631579</v>
      </c>
      <c r="D221" s="119">
        <v>220</v>
      </c>
      <c r="F221" s="125" t="str">
        <f>_xlfn.XLOOKUP(A221,Academies!B:B,Academies!C:C,"No")</f>
        <v>No</v>
      </c>
    </row>
    <row r="222" spans="1:6" x14ac:dyDescent="0.25">
      <c r="A222" s="21" t="s">
        <v>319</v>
      </c>
      <c r="B222" s="21" t="s">
        <v>787</v>
      </c>
      <c r="C222" s="120">
        <v>240.83473684210526</v>
      </c>
      <c r="D222" s="119">
        <v>221</v>
      </c>
      <c r="F222" s="125" t="str">
        <f>_xlfn.XLOOKUP(A222,Academies!B:B,Academies!C:C,"No")</f>
        <v>No</v>
      </c>
    </row>
    <row r="223" spans="1:6" x14ac:dyDescent="0.25">
      <c r="A223" s="21" t="s">
        <v>32</v>
      </c>
      <c r="B223" s="21" t="s">
        <v>787</v>
      </c>
      <c r="C223" s="120">
        <v>241.13549816401468</v>
      </c>
      <c r="D223" s="119">
        <v>222</v>
      </c>
      <c r="F223" s="125" t="str">
        <f>_xlfn.XLOOKUP(A223,Academies!B:B,Academies!C:C,"No")</f>
        <v>No</v>
      </c>
    </row>
    <row r="224" spans="1:6" x14ac:dyDescent="0.25">
      <c r="A224" s="21" t="s">
        <v>505</v>
      </c>
      <c r="B224" s="21" t="s">
        <v>787</v>
      </c>
      <c r="C224" s="120">
        <v>243.26210526315791</v>
      </c>
      <c r="D224" s="119">
        <v>223</v>
      </c>
      <c r="F224" s="125" t="str">
        <f>_xlfn.XLOOKUP(A224,Academies!B:B,Academies!C:C,"No")</f>
        <v>No</v>
      </c>
    </row>
    <row r="225" spans="1:6" x14ac:dyDescent="0.25">
      <c r="A225" s="21" t="s">
        <v>48</v>
      </c>
      <c r="B225" s="21" t="s">
        <v>787</v>
      </c>
      <c r="C225" s="120">
        <v>244.7021052631579</v>
      </c>
      <c r="D225" s="119">
        <v>224</v>
      </c>
      <c r="F225" s="125" t="str">
        <f>_xlfn.XLOOKUP(A225,Academies!B:B,Academies!C:C,"No")</f>
        <v>No</v>
      </c>
    </row>
    <row r="226" spans="1:6" x14ac:dyDescent="0.25">
      <c r="A226" s="21" t="s">
        <v>453</v>
      </c>
      <c r="B226" s="21" t="s">
        <v>787</v>
      </c>
      <c r="C226" s="120">
        <v>247.36105263157896</v>
      </c>
      <c r="D226" s="119">
        <v>225</v>
      </c>
      <c r="F226" s="125" t="str">
        <f>_xlfn.XLOOKUP(A226,Academies!B:B,Academies!C:C,"No")</f>
        <v>No</v>
      </c>
    </row>
    <row r="227" spans="1:6" x14ac:dyDescent="0.25">
      <c r="A227" s="21" t="s">
        <v>236</v>
      </c>
      <c r="B227" s="21" t="s">
        <v>787</v>
      </c>
      <c r="C227" s="120">
        <v>264.3</v>
      </c>
      <c r="D227" s="119">
        <v>226</v>
      </c>
      <c r="F227" s="125" t="str">
        <f>_xlfn.XLOOKUP(A227,Academies!B:B,Academies!C:C,"No")</f>
        <v>No</v>
      </c>
    </row>
    <row r="228" spans="1:6" x14ac:dyDescent="0.25">
      <c r="A228" s="21" t="s">
        <v>499</v>
      </c>
      <c r="B228" s="21" t="s">
        <v>787</v>
      </c>
      <c r="C228" s="120">
        <v>287.55368421052634</v>
      </c>
      <c r="D228" s="119">
        <v>227</v>
      </c>
      <c r="F228" s="125" t="str">
        <f>_xlfn.XLOOKUP(A228,Academies!B:B,Academies!C:C,"No")</f>
        <v>No</v>
      </c>
    </row>
    <row r="229" spans="1:6" x14ac:dyDescent="0.25">
      <c r="A229" s="21" t="s">
        <v>363</v>
      </c>
      <c r="B229" s="21" t="s">
        <v>787</v>
      </c>
      <c r="C229" s="120">
        <v>295.34368421052631</v>
      </c>
      <c r="D229" s="119">
        <v>228</v>
      </c>
      <c r="F229" s="125" t="str">
        <f>_xlfn.XLOOKUP(A229,Academies!B:B,Academies!C:C,"No")</f>
        <v>No</v>
      </c>
    </row>
    <row r="230" spans="1:6" x14ac:dyDescent="0.25">
      <c r="A230" s="21" t="s">
        <v>26</v>
      </c>
      <c r="B230" s="21" t="s">
        <v>787</v>
      </c>
      <c r="C230" s="120">
        <v>297.22000000000003</v>
      </c>
      <c r="D230" s="119">
        <v>229</v>
      </c>
      <c r="F230" s="125" t="str">
        <f>_xlfn.XLOOKUP(A230,Academies!B:B,Academies!C:C,"No")</f>
        <v>No</v>
      </c>
    </row>
    <row r="231" spans="1:6" x14ac:dyDescent="0.25">
      <c r="A231" s="21" t="s">
        <v>308</v>
      </c>
      <c r="B231" s="21" t="s">
        <v>787</v>
      </c>
      <c r="C231" s="120">
        <v>302</v>
      </c>
      <c r="D231" s="119">
        <v>230</v>
      </c>
      <c r="F231" s="125" t="str">
        <f>_xlfn.XLOOKUP(A231,Academies!B:B,Academies!C:C,"No")</f>
        <v>No</v>
      </c>
    </row>
    <row r="232" spans="1:6" x14ac:dyDescent="0.25">
      <c r="A232" s="21" t="s">
        <v>298</v>
      </c>
      <c r="B232" s="21" t="s">
        <v>787</v>
      </c>
      <c r="C232" s="120">
        <v>304.05590697674421</v>
      </c>
      <c r="D232" s="119">
        <v>231</v>
      </c>
      <c r="F232" s="125" t="str">
        <f>_xlfn.XLOOKUP(A232,Academies!B:B,Academies!C:C,"No")</f>
        <v>No</v>
      </c>
    </row>
    <row r="233" spans="1:6" x14ac:dyDescent="0.25">
      <c r="A233" s="21" t="s">
        <v>111</v>
      </c>
      <c r="B233" s="21" t="s">
        <v>787</v>
      </c>
      <c r="C233" s="120">
        <v>308</v>
      </c>
      <c r="D233" s="119">
        <v>232</v>
      </c>
      <c r="F233" s="125" t="str">
        <f>_xlfn.XLOOKUP(A233,Academies!B:B,Academies!C:C,"No")</f>
        <v>No</v>
      </c>
    </row>
    <row r="234" spans="1:6" x14ac:dyDescent="0.25">
      <c r="A234" s="21" t="s">
        <v>71</v>
      </c>
      <c r="B234" s="21" t="s">
        <v>787</v>
      </c>
      <c r="C234" s="120">
        <v>314.55368421052634</v>
      </c>
      <c r="D234" s="119">
        <v>233</v>
      </c>
      <c r="F234" s="125" t="str">
        <f>_xlfn.XLOOKUP(A234,Academies!B:B,Academies!C:C,"No")</f>
        <v>No</v>
      </c>
    </row>
    <row r="235" spans="1:6" x14ac:dyDescent="0.25">
      <c r="A235" s="21" t="s">
        <v>290</v>
      </c>
      <c r="B235" s="21" t="s">
        <v>787</v>
      </c>
      <c r="C235" s="120">
        <v>315</v>
      </c>
      <c r="D235" s="119">
        <v>234</v>
      </c>
      <c r="F235" s="125" t="str">
        <f>_xlfn.XLOOKUP(A235,Academies!B:B,Academies!C:C,"No")</f>
        <v>No</v>
      </c>
    </row>
    <row r="236" spans="1:6" x14ac:dyDescent="0.25">
      <c r="A236" s="21" t="s">
        <v>323</v>
      </c>
      <c r="B236" s="21" t="s">
        <v>787</v>
      </c>
      <c r="C236" s="120">
        <v>316</v>
      </c>
      <c r="D236" s="119">
        <v>235</v>
      </c>
      <c r="F236" s="125" t="str">
        <f>_xlfn.XLOOKUP(A236,Academies!B:B,Academies!C:C,"No")</f>
        <v>No</v>
      </c>
    </row>
    <row r="237" spans="1:6" x14ac:dyDescent="0.25">
      <c r="A237" s="21" t="s">
        <v>438</v>
      </c>
      <c r="B237" s="21" t="s">
        <v>787</v>
      </c>
      <c r="C237" s="120">
        <v>318.38947368421054</v>
      </c>
      <c r="D237" s="119">
        <v>236</v>
      </c>
      <c r="F237" s="125" t="str">
        <f>_xlfn.XLOOKUP(A237,Academies!B:B,Academies!C:C,"No")</f>
        <v>No</v>
      </c>
    </row>
    <row r="238" spans="1:6" x14ac:dyDescent="0.25">
      <c r="A238" s="21" t="s">
        <v>258</v>
      </c>
      <c r="B238" s="21" t="s">
        <v>787</v>
      </c>
      <c r="C238" s="120">
        <v>324.97684210526313</v>
      </c>
      <c r="D238" s="119">
        <v>237</v>
      </c>
      <c r="F238" s="125" t="str">
        <f>_xlfn.XLOOKUP(A238,Academies!B:B,Academies!C:C,"No")</f>
        <v>Converted 24-25</v>
      </c>
    </row>
    <row r="239" spans="1:6" x14ac:dyDescent="0.25">
      <c r="A239" s="21" t="s">
        <v>238</v>
      </c>
      <c r="B239" s="21" t="s">
        <v>787</v>
      </c>
      <c r="C239" s="120">
        <v>345</v>
      </c>
      <c r="D239" s="119">
        <v>238</v>
      </c>
      <c r="F239" s="125" t="str">
        <f>_xlfn.XLOOKUP(A239,Academies!B:B,Academies!C:C,"No")</f>
        <v>No</v>
      </c>
    </row>
    <row r="240" spans="1:6" x14ac:dyDescent="0.25">
      <c r="A240" s="21" t="s">
        <v>65</v>
      </c>
      <c r="B240" s="21" t="s">
        <v>787</v>
      </c>
      <c r="C240" s="120">
        <v>347</v>
      </c>
      <c r="D240" s="119">
        <v>239</v>
      </c>
      <c r="F240" s="125" t="str">
        <f>_xlfn.XLOOKUP(A240,Academies!B:B,Academies!C:C,"No")</f>
        <v>No</v>
      </c>
    </row>
    <row r="241" spans="1:6" x14ac:dyDescent="0.25">
      <c r="A241" s="21" t="s">
        <v>268</v>
      </c>
      <c r="B241" s="21" t="s">
        <v>787</v>
      </c>
      <c r="C241" s="120">
        <v>350.5526315789474</v>
      </c>
      <c r="D241" s="119">
        <v>240</v>
      </c>
      <c r="F241" s="125" t="str">
        <f>_xlfn.XLOOKUP(A241,Academies!B:B,Academies!C:C,"No")</f>
        <v>No</v>
      </c>
    </row>
    <row r="242" spans="1:6" x14ac:dyDescent="0.25">
      <c r="A242" s="21" t="s">
        <v>316</v>
      </c>
      <c r="B242" s="21" t="s">
        <v>787</v>
      </c>
      <c r="C242" s="120">
        <v>354</v>
      </c>
      <c r="D242" s="119">
        <v>241</v>
      </c>
      <c r="F242" s="125" t="str">
        <f>_xlfn.XLOOKUP(A242,Academies!B:B,Academies!C:C,"No")</f>
        <v>No</v>
      </c>
    </row>
    <row r="243" spans="1:6" x14ac:dyDescent="0.25">
      <c r="A243" s="21" t="s">
        <v>412</v>
      </c>
      <c r="B243" s="21" t="s">
        <v>787</v>
      </c>
      <c r="C243" s="120">
        <v>356.14736842105265</v>
      </c>
      <c r="D243" s="119">
        <v>242</v>
      </c>
      <c r="F243" s="125" t="str">
        <f>_xlfn.XLOOKUP(A243,Academies!B:B,Academies!C:C,"No")</f>
        <v>No</v>
      </c>
    </row>
    <row r="244" spans="1:6" x14ac:dyDescent="0.25">
      <c r="A244" s="21" t="s">
        <v>495</v>
      </c>
      <c r="B244" s="21" t="s">
        <v>787</v>
      </c>
      <c r="C244" s="120">
        <v>390</v>
      </c>
      <c r="D244" s="119">
        <v>243</v>
      </c>
      <c r="F244" s="125" t="str">
        <f>_xlfn.XLOOKUP(A244,Academies!B:B,Academies!C:C,"No")</f>
        <v>No</v>
      </c>
    </row>
    <row r="245" spans="1:6" x14ac:dyDescent="0.25">
      <c r="A245" s="21" t="s">
        <v>24</v>
      </c>
      <c r="B245" s="21" t="s">
        <v>787</v>
      </c>
      <c r="C245" s="120">
        <v>399</v>
      </c>
      <c r="D245" s="119">
        <v>244</v>
      </c>
      <c r="F245" s="125" t="str">
        <f>_xlfn.XLOOKUP(A245,Academies!B:B,Academies!C:C,"No")</f>
        <v>No</v>
      </c>
    </row>
    <row r="246" spans="1:6" x14ac:dyDescent="0.25">
      <c r="A246" s="21" t="s">
        <v>493</v>
      </c>
      <c r="B246" s="21" t="s">
        <v>787</v>
      </c>
      <c r="C246" s="120">
        <v>404</v>
      </c>
      <c r="D246" s="119">
        <v>245</v>
      </c>
      <c r="F246" s="125" t="str">
        <f>_xlfn.XLOOKUP(A246,Academies!B:B,Academies!C:C,"No")</f>
        <v>No</v>
      </c>
    </row>
    <row r="247" spans="1:6" x14ac:dyDescent="0.25">
      <c r="A247" s="21" t="s">
        <v>61</v>
      </c>
      <c r="B247" s="21" t="s">
        <v>787</v>
      </c>
      <c r="C247" s="120">
        <v>406</v>
      </c>
      <c r="D247" s="119">
        <v>246</v>
      </c>
      <c r="F247" s="125" t="str">
        <f>_xlfn.XLOOKUP(A247,Academies!B:B,Academies!C:C,"No")</f>
        <v>No</v>
      </c>
    </row>
    <row r="248" spans="1:6" x14ac:dyDescent="0.25">
      <c r="A248" s="21" t="s">
        <v>447</v>
      </c>
      <c r="B248" s="21" t="s">
        <v>787</v>
      </c>
      <c r="C248" s="120">
        <v>413.25473684210527</v>
      </c>
      <c r="D248" s="119">
        <v>247</v>
      </c>
      <c r="F248" s="125" t="str">
        <f>_xlfn.XLOOKUP(A248,Academies!B:B,Academies!C:C,"No")</f>
        <v>No</v>
      </c>
    </row>
    <row r="249" spans="1:6" x14ac:dyDescent="0.25">
      <c r="A249" s="21" t="s">
        <v>260</v>
      </c>
      <c r="B249" s="21" t="s">
        <v>787</v>
      </c>
      <c r="C249" s="120">
        <v>416.33894736842103</v>
      </c>
      <c r="D249" s="119">
        <v>248</v>
      </c>
      <c r="F249" s="125" t="str">
        <f>_xlfn.XLOOKUP(A249,Academies!B:B,Academies!C:C,"No")</f>
        <v>No</v>
      </c>
    </row>
    <row r="250" spans="1:6" x14ac:dyDescent="0.25">
      <c r="A250" s="21" t="s">
        <v>157</v>
      </c>
      <c r="B250" s="21" t="s">
        <v>787</v>
      </c>
      <c r="C250" s="120">
        <v>417.91263157894736</v>
      </c>
      <c r="D250" s="119">
        <v>249</v>
      </c>
      <c r="F250" s="125" t="str">
        <f>_xlfn.XLOOKUP(A250,Academies!B:B,Academies!C:C,"No")</f>
        <v>No</v>
      </c>
    </row>
    <row r="251" spans="1:6" x14ac:dyDescent="0.25">
      <c r="A251" s="21" t="s">
        <v>483</v>
      </c>
      <c r="B251" s="21" t="s">
        <v>787</v>
      </c>
      <c r="C251" s="120">
        <v>420</v>
      </c>
      <c r="D251" s="119">
        <v>250</v>
      </c>
      <c r="F251" s="125" t="str">
        <f>_xlfn.XLOOKUP(A251,Academies!B:B,Academies!C:C,"No")</f>
        <v>No</v>
      </c>
    </row>
    <row r="252" spans="1:6" x14ac:dyDescent="0.25">
      <c r="A252" s="21" t="s">
        <v>155</v>
      </c>
      <c r="B252" s="21" t="s">
        <v>787</v>
      </c>
      <c r="C252" s="120">
        <v>424.73684210526318</v>
      </c>
      <c r="D252" s="119">
        <v>251</v>
      </c>
      <c r="F252" s="125" t="str">
        <f>_xlfn.XLOOKUP(A252,Academies!B:B,Academies!C:C,"No")</f>
        <v>No</v>
      </c>
    </row>
    <row r="253" spans="1:6" x14ac:dyDescent="0.25">
      <c r="A253" s="21" t="s">
        <v>30</v>
      </c>
      <c r="B253" s="21" t="s">
        <v>787</v>
      </c>
      <c r="C253" s="120">
        <v>468.5515789473684</v>
      </c>
      <c r="D253" s="119">
        <v>252</v>
      </c>
      <c r="F253" s="125" t="str">
        <f>_xlfn.XLOOKUP(A253,Academies!B:B,Academies!C:C,"No")</f>
        <v>No</v>
      </c>
    </row>
    <row r="254" spans="1:6" x14ac:dyDescent="0.25">
      <c r="C254" s="120"/>
      <c r="D254" s="119">
        <v>253</v>
      </c>
    </row>
    <row r="255" spans="1:6" x14ac:dyDescent="0.25">
      <c r="C255" s="120"/>
      <c r="D255" s="119">
        <v>254</v>
      </c>
    </row>
    <row r="256" spans="1:6" x14ac:dyDescent="0.25">
      <c r="C256" s="120"/>
      <c r="D256" s="119">
        <v>255</v>
      </c>
    </row>
    <row r="257" spans="1:6" x14ac:dyDescent="0.25">
      <c r="C257" s="120"/>
      <c r="D257" s="119">
        <v>256</v>
      </c>
    </row>
    <row r="258" spans="1:6" x14ac:dyDescent="0.25">
      <c r="A258" s="21" t="s">
        <v>513</v>
      </c>
      <c r="B258" s="21" t="s">
        <v>788</v>
      </c>
      <c r="C258" s="120">
        <v>542</v>
      </c>
      <c r="D258" s="119">
        <v>257</v>
      </c>
      <c r="F258" s="125" t="str">
        <f>_xlfn.XLOOKUP(A258,Academies!B:B,Academies!C:C,"No")</f>
        <v>No</v>
      </c>
    </row>
    <row r="259" spans="1:6" x14ac:dyDescent="0.25">
      <c r="A259" s="21" t="s">
        <v>509</v>
      </c>
      <c r="B259" s="21" t="s">
        <v>788</v>
      </c>
      <c r="C259" s="120">
        <v>682</v>
      </c>
      <c r="D259" s="119">
        <v>258</v>
      </c>
      <c r="F259" s="125" t="str">
        <f>_xlfn.XLOOKUP(A259,Academies!B:B,Academies!C:C,"No")</f>
        <v>No</v>
      </c>
    </row>
    <row r="260" spans="1:6" x14ac:dyDescent="0.25">
      <c r="A260" s="21" t="s">
        <v>511</v>
      </c>
      <c r="B260" s="21" t="s">
        <v>788</v>
      </c>
      <c r="C260" s="120">
        <v>812</v>
      </c>
      <c r="D260" s="119">
        <v>259</v>
      </c>
      <c r="F260" s="125" t="str">
        <f>_xlfn.XLOOKUP(A260,Academies!B:B,Academies!C:C,"No")</f>
        <v>No</v>
      </c>
    </row>
    <row r="261" spans="1:6" x14ac:dyDescent="0.25">
      <c r="A261" s="21" t="s">
        <v>507</v>
      </c>
      <c r="B261" s="21" t="s">
        <v>788</v>
      </c>
      <c r="C261" s="120">
        <v>933</v>
      </c>
      <c r="D261" s="119">
        <v>260</v>
      </c>
      <c r="F261" s="125" t="str">
        <f>_xlfn.XLOOKUP(A261,Academies!B:B,Academies!C:C,"No")</f>
        <v>No</v>
      </c>
    </row>
    <row r="262" spans="1:6" x14ac:dyDescent="0.25">
      <c r="A262" s="21" t="s">
        <v>520</v>
      </c>
      <c r="B262" s="21" t="s">
        <v>788</v>
      </c>
      <c r="C262" s="120">
        <v>1042</v>
      </c>
      <c r="D262" s="119">
        <v>261</v>
      </c>
      <c r="F262" s="125" t="str">
        <f>_xlfn.XLOOKUP(A262,Academies!B:B,Academies!C:C,"No")</f>
        <v>No</v>
      </c>
    </row>
    <row r="263" spans="1:6" x14ac:dyDescent="0.25">
      <c r="A263" s="21" t="s">
        <v>522</v>
      </c>
      <c r="B263" s="21" t="s">
        <v>788</v>
      </c>
      <c r="C263" s="120">
        <v>1141</v>
      </c>
      <c r="D263" s="119">
        <v>262</v>
      </c>
      <c r="F263" s="125" t="str">
        <f>_xlfn.XLOOKUP(A263,Academies!B:B,Academies!C:C,"No")</f>
        <v>No</v>
      </c>
    </row>
    <row r="264" spans="1:6" x14ac:dyDescent="0.25">
      <c r="A264" s="21" t="s">
        <v>517</v>
      </c>
      <c r="B264" s="21" t="s">
        <v>788</v>
      </c>
      <c r="C264" s="120">
        <v>1523</v>
      </c>
      <c r="D264" s="119">
        <v>263</v>
      </c>
      <c r="F264" s="125" t="str">
        <f>_xlfn.XLOOKUP(A264,Academies!B:B,Academies!C:C,"No")</f>
        <v>No</v>
      </c>
    </row>
    <row r="265" spans="1:6" x14ac:dyDescent="0.25">
      <c r="C265" s="120"/>
      <c r="D265" s="119">
        <v>264</v>
      </c>
    </row>
    <row r="266" spans="1:6" x14ac:dyDescent="0.25">
      <c r="C266" s="120"/>
      <c r="D266" s="119">
        <v>265</v>
      </c>
    </row>
    <row r="267" spans="1:6" x14ac:dyDescent="0.25">
      <c r="C267" s="120"/>
      <c r="D267" s="119">
        <v>266</v>
      </c>
    </row>
    <row r="268" spans="1:6" x14ac:dyDescent="0.25">
      <c r="C268" s="120"/>
      <c r="D268" s="119">
        <v>267</v>
      </c>
    </row>
    <row r="269" spans="1:6" x14ac:dyDescent="0.25">
      <c r="C269" s="120"/>
      <c r="D269" s="119">
        <v>268</v>
      </c>
    </row>
    <row r="270" spans="1:6" x14ac:dyDescent="0.25">
      <c r="A270" s="119" t="s">
        <v>795</v>
      </c>
      <c r="B270" s="119"/>
      <c r="C270" s="120">
        <f>AVERAGE(C2:C46)</f>
        <v>151.00676803118904</v>
      </c>
      <c r="D270" s="119">
        <v>269</v>
      </c>
    </row>
    <row r="271" spans="1:6" x14ac:dyDescent="0.25">
      <c r="A271" s="119" t="s">
        <v>796</v>
      </c>
      <c r="B271" s="119"/>
      <c r="C271" s="120">
        <f>AVERAGE(C53:C84)</f>
        <v>219.96875</v>
      </c>
      <c r="D271" s="119">
        <v>270</v>
      </c>
    </row>
    <row r="272" spans="1:6" x14ac:dyDescent="0.25">
      <c r="A272" s="119" t="s">
        <v>787</v>
      </c>
      <c r="B272" s="119"/>
      <c r="C272" s="120">
        <f>AVERAGE(C91:C253)</f>
        <v>157.17250414880115</v>
      </c>
      <c r="D272" s="119">
        <v>271</v>
      </c>
    </row>
    <row r="273" spans="1:4" x14ac:dyDescent="0.25">
      <c r="A273" s="119" t="s">
        <v>807</v>
      </c>
      <c r="B273" s="119"/>
      <c r="C273" s="120">
        <f>AVERAGE(C258:C264)</f>
        <v>953.57142857142856</v>
      </c>
      <c r="D273" s="119">
        <v>272</v>
      </c>
    </row>
    <row r="274" spans="1:4" x14ac:dyDescent="0.25">
      <c r="D274" s="119">
        <v>273</v>
      </c>
    </row>
  </sheetData>
  <autoFilter ref="A1:F273" xr:uid="{00000000-0001-0000-0C00-000000000000}"/>
  <sortState xmlns:xlrd2="http://schemas.microsoft.com/office/spreadsheetml/2017/richdata2" ref="A258:C264">
    <sortCondition ref="C258:C264"/>
  </sortState>
  <pageMargins left="0.7" right="0.7" top="0.75" bottom="0.75" header="0.3" footer="0.3"/>
  <headerFooter>
    <oddFooter>&amp;C_x000D_&amp;1#&amp;"Calibri"&amp;10&amp;K000000 CONTROLLED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C000"/>
  </sheetPr>
  <dimension ref="A1:M274"/>
  <sheetViews>
    <sheetView topLeftCell="A237" workbookViewId="0">
      <selection activeCell="A253" sqref="A253"/>
    </sheetView>
  </sheetViews>
  <sheetFormatPr defaultRowHeight="15" x14ac:dyDescent="0.25"/>
  <cols>
    <col min="1" max="5" width="9.140625" style="21"/>
    <col min="6" max="6" width="18.140625" style="125" customWidth="1"/>
    <col min="7" max="7" width="10.7109375" style="21" bestFit="1" customWidth="1"/>
    <col min="8" max="9" width="9.140625" style="21"/>
    <col min="10" max="10" width="23.42578125" style="21" bestFit="1" customWidth="1"/>
    <col min="11" max="11" width="10.5703125" style="21" bestFit="1" customWidth="1"/>
    <col min="12" max="12" width="12.85546875" style="21" bestFit="1" customWidth="1"/>
    <col min="13" max="16384" width="9.140625" style="21"/>
  </cols>
  <sheetData>
    <row r="1" spans="1:13" x14ac:dyDescent="0.25">
      <c r="A1" s="9" t="s">
        <v>525</v>
      </c>
      <c r="B1" s="9" t="s">
        <v>1227</v>
      </c>
      <c r="C1" s="9" t="s">
        <v>1228</v>
      </c>
      <c r="D1" s="9" t="s">
        <v>784</v>
      </c>
      <c r="E1" s="9"/>
      <c r="F1" s="173" t="s">
        <v>1226</v>
      </c>
      <c r="J1" s="9"/>
      <c r="K1" s="119"/>
      <c r="L1" s="119"/>
      <c r="M1" s="119"/>
    </row>
    <row r="2" spans="1:13" x14ac:dyDescent="0.25">
      <c r="A2" s="21" t="s">
        <v>73</v>
      </c>
      <c r="B2" s="21" t="s">
        <v>795</v>
      </c>
      <c r="C2" s="66">
        <v>146.9</v>
      </c>
      <c r="D2" s="21">
        <v>1</v>
      </c>
      <c r="F2" s="125" t="str">
        <f>_xlfn.XLOOKUP(A2,Academies!B:B,Academies!C:C,"No")</f>
        <v>No</v>
      </c>
      <c r="G2" s="125"/>
      <c r="J2" s="119"/>
      <c r="K2" s="139"/>
      <c r="L2" s="22"/>
      <c r="M2" s="119"/>
    </row>
    <row r="3" spans="1:13" x14ac:dyDescent="0.25">
      <c r="A3" s="21" t="s">
        <v>125</v>
      </c>
      <c r="B3" s="21" t="s">
        <v>795</v>
      </c>
      <c r="C3" s="66">
        <v>199.44</v>
      </c>
      <c r="D3" s="21">
        <v>2</v>
      </c>
      <c r="E3" s="119"/>
      <c r="F3" s="125" t="str">
        <f>_xlfn.XLOOKUP(A3,Academies!B:B,Academies!C:C,"No")</f>
        <v>No</v>
      </c>
      <c r="G3" s="125"/>
      <c r="J3" s="119"/>
      <c r="K3" s="139"/>
      <c r="L3" s="119"/>
      <c r="M3" s="119"/>
    </row>
    <row r="4" spans="1:13" x14ac:dyDescent="0.25">
      <c r="A4" s="21" t="s">
        <v>436</v>
      </c>
      <c r="B4" s="21" t="s">
        <v>795</v>
      </c>
      <c r="C4" s="66">
        <v>283.18</v>
      </c>
      <c r="D4" s="119">
        <v>3</v>
      </c>
      <c r="E4" s="119"/>
      <c r="F4" s="125" t="str">
        <f>_xlfn.XLOOKUP(A4,Academies!B:B,Academies!C:C,"No")</f>
        <v>No</v>
      </c>
      <c r="G4" s="125"/>
      <c r="J4" s="119"/>
      <c r="K4" s="139"/>
      <c r="L4" s="119"/>
      <c r="M4" s="119"/>
    </row>
    <row r="5" spans="1:13" x14ac:dyDescent="0.25">
      <c r="A5" s="21" t="s">
        <v>337</v>
      </c>
      <c r="B5" s="21" t="s">
        <v>795</v>
      </c>
      <c r="C5" s="66">
        <v>320.29000000000002</v>
      </c>
      <c r="D5" s="119">
        <v>4</v>
      </c>
      <c r="E5" s="119"/>
      <c r="F5" s="125" t="str">
        <f>_xlfn.XLOOKUP(A5,Academies!B:B,Academies!C:C,"No")</f>
        <v>No</v>
      </c>
      <c r="G5" s="125"/>
      <c r="J5" s="119"/>
      <c r="K5" s="139"/>
      <c r="L5" s="119"/>
      <c r="M5" s="119"/>
    </row>
    <row r="6" spans="1:13" x14ac:dyDescent="0.25">
      <c r="A6" s="21" t="s">
        <v>228</v>
      </c>
      <c r="B6" s="21" t="s">
        <v>795</v>
      </c>
      <c r="C6" s="66">
        <v>324.27</v>
      </c>
      <c r="D6" s="119">
        <v>5</v>
      </c>
      <c r="E6" s="119"/>
      <c r="F6" s="125" t="str">
        <f>_xlfn.XLOOKUP(A6,Academies!B:B,Academies!C:C,"No")</f>
        <v>No</v>
      </c>
      <c r="G6" s="125"/>
    </row>
    <row r="7" spans="1:13" x14ac:dyDescent="0.25">
      <c r="A7" s="21" t="s">
        <v>270</v>
      </c>
      <c r="B7" s="21" t="s">
        <v>795</v>
      </c>
      <c r="C7" s="66">
        <v>360.81</v>
      </c>
      <c r="D7" s="119">
        <v>6</v>
      </c>
      <c r="E7" s="119"/>
      <c r="F7" s="125" t="str">
        <f>_xlfn.XLOOKUP(A7,Academies!B:B,Academies!C:C,"No")</f>
        <v>No</v>
      </c>
      <c r="G7" s="125"/>
    </row>
    <row r="8" spans="1:13" x14ac:dyDescent="0.25">
      <c r="A8" s="21" t="s">
        <v>377</v>
      </c>
      <c r="B8" s="21" t="s">
        <v>795</v>
      </c>
      <c r="C8" s="66">
        <v>363.43</v>
      </c>
      <c r="D8" s="119">
        <v>7</v>
      </c>
      <c r="E8" s="119"/>
      <c r="F8" s="125" t="str">
        <f>_xlfn.XLOOKUP(A8,Academies!B:B,Academies!C:C,"No")</f>
        <v>No</v>
      </c>
      <c r="G8" s="125"/>
    </row>
    <row r="9" spans="1:13" x14ac:dyDescent="0.25">
      <c r="A9" s="21" t="s">
        <v>431</v>
      </c>
      <c r="B9" s="21" t="s">
        <v>795</v>
      </c>
      <c r="C9" s="66">
        <v>367.22</v>
      </c>
      <c r="D9" s="119">
        <v>8</v>
      </c>
      <c r="E9" s="119"/>
      <c r="F9" s="125" t="str">
        <f>_xlfn.XLOOKUP(A9,Academies!B:B,Academies!C:C,"No")</f>
        <v>No</v>
      </c>
      <c r="G9" s="125"/>
    </row>
    <row r="10" spans="1:13" x14ac:dyDescent="0.25">
      <c r="A10" s="21" t="s">
        <v>475</v>
      </c>
      <c r="B10" s="21" t="s">
        <v>795</v>
      </c>
      <c r="C10" s="66">
        <v>380.72</v>
      </c>
      <c r="D10" s="119">
        <v>9</v>
      </c>
      <c r="E10" s="119"/>
      <c r="F10" s="125" t="str">
        <f>_xlfn.XLOOKUP(A10,Academies!B:B,Academies!C:C,"No")</f>
        <v>No</v>
      </c>
      <c r="G10" s="125"/>
    </row>
    <row r="11" spans="1:13" x14ac:dyDescent="0.25">
      <c r="A11" s="21" t="s">
        <v>312</v>
      </c>
      <c r="B11" s="21" t="s">
        <v>795</v>
      </c>
      <c r="C11" s="66">
        <v>554.34</v>
      </c>
      <c r="D11" s="119">
        <v>11</v>
      </c>
      <c r="E11" s="119"/>
      <c r="F11" s="125" t="str">
        <f>_xlfn.XLOOKUP(A11,Academies!B:B,Academies!C:C,"No")</f>
        <v>No</v>
      </c>
      <c r="G11" s="125"/>
    </row>
    <row r="12" spans="1:13" x14ac:dyDescent="0.25">
      <c r="A12" s="21" t="s">
        <v>200</v>
      </c>
      <c r="B12" s="21" t="s">
        <v>795</v>
      </c>
      <c r="C12" s="66">
        <v>663.62</v>
      </c>
      <c r="D12" s="119">
        <v>12</v>
      </c>
      <c r="E12" s="119"/>
      <c r="F12" s="125" t="str">
        <f>_xlfn.XLOOKUP(A12,Academies!B:B,Academies!C:C,"No")</f>
        <v>No</v>
      </c>
      <c r="G12" s="125"/>
    </row>
    <row r="13" spans="1:13" x14ac:dyDescent="0.25">
      <c r="A13" s="21" t="s">
        <v>18</v>
      </c>
      <c r="B13" s="21" t="s">
        <v>795</v>
      </c>
      <c r="C13" s="66">
        <v>718.34</v>
      </c>
      <c r="D13" s="119">
        <v>13</v>
      </c>
      <c r="E13" s="119"/>
      <c r="F13" s="125" t="str">
        <f>_xlfn.XLOOKUP(A13,Academies!B:B,Academies!C:C,"No")</f>
        <v>No</v>
      </c>
      <c r="G13" s="125"/>
    </row>
    <row r="14" spans="1:13" x14ac:dyDescent="0.25">
      <c r="A14" s="21" t="s">
        <v>286</v>
      </c>
      <c r="B14" s="21" t="s">
        <v>795</v>
      </c>
      <c r="C14" s="66">
        <v>726.44</v>
      </c>
      <c r="D14" s="119">
        <v>14</v>
      </c>
      <c r="E14" s="119"/>
      <c r="F14" s="125" t="str">
        <f>_xlfn.XLOOKUP(A14,Academies!B:B,Academies!C:C,"No")</f>
        <v>No</v>
      </c>
      <c r="G14" s="125"/>
    </row>
    <row r="15" spans="1:13" x14ac:dyDescent="0.25">
      <c r="A15" s="21" t="s">
        <v>329</v>
      </c>
      <c r="B15" s="21" t="s">
        <v>795</v>
      </c>
      <c r="C15" s="66">
        <v>740.14</v>
      </c>
      <c r="D15" s="119">
        <v>15</v>
      </c>
      <c r="E15" s="119"/>
      <c r="F15" s="125" t="str">
        <f>_xlfn.XLOOKUP(A15,Academies!B:B,Academies!C:C,"No")</f>
        <v>No</v>
      </c>
      <c r="G15" s="125"/>
    </row>
    <row r="16" spans="1:13" x14ac:dyDescent="0.25">
      <c r="A16" s="21" t="s">
        <v>284</v>
      </c>
      <c r="B16" s="21" t="s">
        <v>795</v>
      </c>
      <c r="C16" s="66">
        <v>750.79</v>
      </c>
      <c r="D16" s="119">
        <v>16</v>
      </c>
      <c r="E16" s="119"/>
      <c r="F16" s="125" t="str">
        <f>_xlfn.XLOOKUP(A16,Academies!B:B,Academies!C:C,"No")</f>
        <v>Converted 24-25</v>
      </c>
      <c r="G16" s="125"/>
    </row>
    <row r="17" spans="1:7" x14ac:dyDescent="0.25">
      <c r="A17" s="21" t="s">
        <v>224</v>
      </c>
      <c r="B17" s="21" t="s">
        <v>795</v>
      </c>
      <c r="C17" s="66">
        <v>768.69</v>
      </c>
      <c r="D17" s="119">
        <v>17</v>
      </c>
      <c r="E17" s="119"/>
      <c r="F17" s="125" t="str">
        <f>_xlfn.XLOOKUP(A17,Academies!B:B,Academies!C:C,"No")</f>
        <v>No</v>
      </c>
      <c r="G17" s="125"/>
    </row>
    <row r="18" spans="1:7" x14ac:dyDescent="0.25">
      <c r="A18" s="21" t="s">
        <v>22</v>
      </c>
      <c r="B18" s="21" t="s">
        <v>795</v>
      </c>
      <c r="C18" s="66">
        <v>835.48</v>
      </c>
      <c r="D18" s="119">
        <v>18</v>
      </c>
      <c r="E18" s="119"/>
      <c r="F18" s="125" t="str">
        <f>_xlfn.XLOOKUP(A18,Academies!B:B,Academies!C:C,"No")</f>
        <v>No</v>
      </c>
      <c r="G18" s="125"/>
    </row>
    <row r="19" spans="1:7" x14ac:dyDescent="0.25">
      <c r="A19" s="21" t="s">
        <v>379</v>
      </c>
      <c r="B19" s="21" t="s">
        <v>795</v>
      </c>
      <c r="C19" s="66">
        <v>843.22</v>
      </c>
      <c r="D19" s="119">
        <v>19</v>
      </c>
      <c r="E19" s="119"/>
      <c r="F19" s="125" t="str">
        <f>_xlfn.XLOOKUP(A19,Academies!B:B,Academies!C:C,"No")</f>
        <v>No</v>
      </c>
      <c r="G19" s="125"/>
    </row>
    <row r="20" spans="1:7" x14ac:dyDescent="0.25">
      <c r="A20" s="21" t="s">
        <v>63</v>
      </c>
      <c r="B20" s="21" t="s">
        <v>795</v>
      </c>
      <c r="C20" s="66">
        <v>897.51</v>
      </c>
      <c r="D20" s="119">
        <v>20</v>
      </c>
      <c r="E20" s="119"/>
      <c r="F20" s="125" t="str">
        <f>_xlfn.XLOOKUP(A20,Academies!B:B,Academies!C:C,"No")</f>
        <v>No</v>
      </c>
      <c r="G20" s="125"/>
    </row>
    <row r="21" spans="1:7" x14ac:dyDescent="0.25">
      <c r="A21" s="21" t="s">
        <v>310</v>
      </c>
      <c r="B21" s="21" t="s">
        <v>795</v>
      </c>
      <c r="C21" s="66">
        <v>951.51</v>
      </c>
      <c r="D21" s="119">
        <v>22</v>
      </c>
      <c r="E21" s="119"/>
      <c r="F21" s="125" t="str">
        <f>_xlfn.XLOOKUP(A21,Academies!B:B,Academies!C:C,"No")</f>
        <v>No</v>
      </c>
      <c r="G21" s="125"/>
    </row>
    <row r="22" spans="1:7" x14ac:dyDescent="0.25">
      <c r="A22" s="21" t="s">
        <v>296</v>
      </c>
      <c r="B22" s="21" t="s">
        <v>795</v>
      </c>
      <c r="C22" s="66">
        <v>971.2</v>
      </c>
      <c r="D22" s="119">
        <v>23</v>
      </c>
      <c r="E22" s="119"/>
      <c r="F22" s="125" t="str">
        <f>_xlfn.XLOOKUP(A22,Academies!B:B,Academies!C:C,"No")</f>
        <v>No</v>
      </c>
      <c r="G22" s="125"/>
    </row>
    <row r="23" spans="1:7" x14ac:dyDescent="0.25">
      <c r="A23" s="21" t="s">
        <v>208</v>
      </c>
      <c r="B23" s="21" t="s">
        <v>795</v>
      </c>
      <c r="C23" s="66">
        <v>982.1</v>
      </c>
      <c r="D23" s="119">
        <v>24</v>
      </c>
      <c r="E23" s="119"/>
      <c r="F23" s="125" t="str">
        <f>_xlfn.XLOOKUP(A23,Academies!B:B,Academies!C:C,"No")</f>
        <v>No</v>
      </c>
      <c r="G23" s="125"/>
    </row>
    <row r="24" spans="1:7" x14ac:dyDescent="0.25">
      <c r="A24" s="21" t="s">
        <v>278</v>
      </c>
      <c r="B24" s="21" t="s">
        <v>795</v>
      </c>
      <c r="C24" s="66">
        <v>1003.25</v>
      </c>
      <c r="D24" s="119">
        <v>25</v>
      </c>
      <c r="E24" s="119"/>
      <c r="F24" s="125" t="str">
        <f>_xlfn.XLOOKUP(A24,Academies!B:B,Academies!C:C,"No")</f>
        <v>No</v>
      </c>
      <c r="G24" s="125"/>
    </row>
    <row r="25" spans="1:7" x14ac:dyDescent="0.25">
      <c r="A25" s="21" t="s">
        <v>188</v>
      </c>
      <c r="B25" s="21" t="s">
        <v>795</v>
      </c>
      <c r="C25" s="66">
        <v>1017.71</v>
      </c>
      <c r="D25" s="119">
        <v>26</v>
      </c>
      <c r="E25" s="119"/>
      <c r="F25" s="125" t="str">
        <f>_xlfn.XLOOKUP(A25,Academies!B:B,Academies!C:C,"No")</f>
        <v>No</v>
      </c>
      <c r="G25" s="125"/>
    </row>
    <row r="26" spans="1:7" x14ac:dyDescent="0.25">
      <c r="A26" s="21" t="s">
        <v>294</v>
      </c>
      <c r="B26" s="21" t="s">
        <v>795</v>
      </c>
      <c r="C26" s="66">
        <v>1082.07</v>
      </c>
      <c r="D26" s="119">
        <v>27</v>
      </c>
      <c r="E26" s="119"/>
      <c r="F26" s="125" t="str">
        <f>_xlfn.XLOOKUP(A26,Academies!B:B,Academies!C:C,"No")</f>
        <v>No</v>
      </c>
      <c r="G26" s="125"/>
    </row>
    <row r="27" spans="1:7" x14ac:dyDescent="0.25">
      <c r="A27" s="21" t="s">
        <v>166</v>
      </c>
      <c r="B27" s="21" t="s">
        <v>795</v>
      </c>
      <c r="C27" s="66">
        <v>1115.76</v>
      </c>
      <c r="D27" s="119">
        <v>28</v>
      </c>
      <c r="E27" s="119"/>
      <c r="F27" s="125" t="str">
        <f>_xlfn.XLOOKUP(A27,Academies!B:B,Academies!C:C,"No")</f>
        <v>No</v>
      </c>
      <c r="G27" s="125"/>
    </row>
    <row r="28" spans="1:7" x14ac:dyDescent="0.25">
      <c r="A28" s="21" t="s">
        <v>99</v>
      </c>
      <c r="B28" s="21" t="s">
        <v>795</v>
      </c>
      <c r="C28" s="66">
        <v>1121.73</v>
      </c>
      <c r="D28" s="119">
        <v>29</v>
      </c>
      <c r="E28" s="119"/>
      <c r="F28" s="125" t="str">
        <f>_xlfn.XLOOKUP(A28,Academies!B:B,Academies!C:C,"No")</f>
        <v>No</v>
      </c>
      <c r="G28" s="125"/>
    </row>
    <row r="29" spans="1:7" x14ac:dyDescent="0.25">
      <c r="A29" s="21" t="s">
        <v>153</v>
      </c>
      <c r="B29" s="21" t="s">
        <v>795</v>
      </c>
      <c r="C29" s="66">
        <v>1121.78</v>
      </c>
      <c r="D29" s="119">
        <v>30</v>
      </c>
      <c r="E29" s="119"/>
      <c r="F29" s="125" t="str">
        <f>_xlfn.XLOOKUP(A29,Academies!B:B,Academies!C:C,"No")</f>
        <v>No</v>
      </c>
      <c r="G29" s="125"/>
    </row>
    <row r="30" spans="1:7" x14ac:dyDescent="0.25">
      <c r="A30" s="21" t="s">
        <v>147</v>
      </c>
      <c r="B30" s="21" t="s">
        <v>795</v>
      </c>
      <c r="C30" s="66">
        <v>1162.21</v>
      </c>
      <c r="D30" s="119">
        <v>31</v>
      </c>
      <c r="E30" s="119"/>
      <c r="F30" s="125" t="str">
        <f>_xlfn.XLOOKUP(A30,Academies!B:B,Academies!C:C,"No")</f>
        <v>No</v>
      </c>
      <c r="G30" s="125"/>
    </row>
    <row r="31" spans="1:7" x14ac:dyDescent="0.25">
      <c r="A31" s="21" t="s">
        <v>52</v>
      </c>
      <c r="B31" s="21" t="s">
        <v>795</v>
      </c>
      <c r="C31" s="66">
        <v>1180.7</v>
      </c>
      <c r="D31" s="119">
        <v>32</v>
      </c>
      <c r="E31" s="119"/>
      <c r="F31" s="125" t="str">
        <f>_xlfn.XLOOKUP(A31,Academies!B:B,Academies!C:C,"No")</f>
        <v>No</v>
      </c>
      <c r="G31" s="125"/>
    </row>
    <row r="32" spans="1:7" x14ac:dyDescent="0.25">
      <c r="A32" s="21" t="s">
        <v>69</v>
      </c>
      <c r="B32" s="21" t="s">
        <v>795</v>
      </c>
      <c r="C32" s="66">
        <v>1202.3</v>
      </c>
      <c r="D32" s="119">
        <v>33</v>
      </c>
      <c r="E32" s="119"/>
      <c r="F32" s="125" t="str">
        <f>_xlfn.XLOOKUP(A32,Academies!B:B,Academies!C:C,"No")</f>
        <v>No</v>
      </c>
      <c r="G32" s="125"/>
    </row>
    <row r="33" spans="1:7" x14ac:dyDescent="0.25">
      <c r="A33" s="21" t="s">
        <v>190</v>
      </c>
      <c r="B33" s="21" t="s">
        <v>795</v>
      </c>
      <c r="C33" s="66">
        <v>1211.53</v>
      </c>
      <c r="D33" s="119">
        <v>34</v>
      </c>
      <c r="E33" s="119"/>
      <c r="F33" s="125" t="str">
        <f>_xlfn.XLOOKUP(A33,Academies!B:B,Academies!C:C,"No")</f>
        <v>No</v>
      </c>
      <c r="G33" s="125"/>
    </row>
    <row r="34" spans="1:7" x14ac:dyDescent="0.25">
      <c r="A34" s="21" t="s">
        <v>288</v>
      </c>
      <c r="B34" s="21" t="s">
        <v>795</v>
      </c>
      <c r="C34" s="66">
        <v>1241.3600000000001</v>
      </c>
      <c r="D34" s="119">
        <v>35</v>
      </c>
      <c r="E34" s="119"/>
      <c r="F34" s="125" t="str">
        <f>_xlfn.XLOOKUP(A34,Academies!B:B,Academies!C:C,"No")</f>
        <v>No</v>
      </c>
      <c r="G34" s="125"/>
    </row>
    <row r="35" spans="1:7" x14ac:dyDescent="0.25">
      <c r="A35" s="21" t="s">
        <v>266</v>
      </c>
      <c r="B35" s="21" t="s">
        <v>795</v>
      </c>
      <c r="C35" s="66">
        <v>1268.1600000000001</v>
      </c>
      <c r="D35" s="119">
        <v>36</v>
      </c>
      <c r="E35" s="119"/>
      <c r="F35" s="125" t="str">
        <f>_xlfn.XLOOKUP(A35,Academies!B:B,Academies!C:C,"No")</f>
        <v>No</v>
      </c>
      <c r="G35" s="125"/>
    </row>
    <row r="36" spans="1:7" x14ac:dyDescent="0.25">
      <c r="A36" s="21" t="s">
        <v>143</v>
      </c>
      <c r="B36" s="21" t="s">
        <v>795</v>
      </c>
      <c r="C36" s="66">
        <v>1285.57</v>
      </c>
      <c r="D36" s="119">
        <v>37</v>
      </c>
      <c r="E36" s="119"/>
      <c r="F36" s="125" t="str">
        <f>_xlfn.XLOOKUP(A36,Academies!B:B,Academies!C:C,"No")</f>
        <v>No</v>
      </c>
      <c r="G36" s="125"/>
    </row>
    <row r="37" spans="1:7" x14ac:dyDescent="0.25">
      <c r="A37" s="21" t="s">
        <v>141</v>
      </c>
      <c r="B37" s="21" t="s">
        <v>795</v>
      </c>
      <c r="C37" s="66">
        <v>1294.53</v>
      </c>
      <c r="D37" s="119">
        <v>38</v>
      </c>
      <c r="E37" s="119"/>
      <c r="F37" s="125" t="str">
        <f>_xlfn.XLOOKUP(A37,Academies!B:B,Academies!C:C,"No")</f>
        <v>No</v>
      </c>
      <c r="G37" s="125"/>
    </row>
    <row r="38" spans="1:7" x14ac:dyDescent="0.25">
      <c r="A38" s="21" t="s">
        <v>95</v>
      </c>
      <c r="B38" s="21" t="s">
        <v>795</v>
      </c>
      <c r="C38" s="66">
        <v>1314.38</v>
      </c>
      <c r="D38" s="119">
        <v>39</v>
      </c>
      <c r="E38" s="119"/>
      <c r="F38" s="125" t="str">
        <f>_xlfn.XLOOKUP(A38,Academies!B:B,Academies!C:C,"No")</f>
        <v>No</v>
      </c>
      <c r="G38" s="125"/>
    </row>
    <row r="39" spans="1:7" x14ac:dyDescent="0.25">
      <c r="A39" s="21" t="s">
        <v>264</v>
      </c>
      <c r="B39" s="21" t="s">
        <v>795</v>
      </c>
      <c r="C39" s="66">
        <v>1323.05</v>
      </c>
      <c r="D39" s="119">
        <v>40</v>
      </c>
      <c r="E39" s="119"/>
      <c r="F39" s="125" t="str">
        <f>_xlfn.XLOOKUP(A39,Academies!B:B,Academies!C:C,"No")</f>
        <v>No</v>
      </c>
      <c r="G39" s="125"/>
    </row>
    <row r="40" spans="1:7" x14ac:dyDescent="0.25">
      <c r="A40" s="21" t="s">
        <v>218</v>
      </c>
      <c r="B40" s="21" t="s">
        <v>795</v>
      </c>
      <c r="C40" s="66">
        <v>1327.06</v>
      </c>
      <c r="D40" s="119">
        <v>41</v>
      </c>
      <c r="E40" s="119"/>
      <c r="F40" s="125" t="str">
        <f>_xlfn.XLOOKUP(A40,Academies!B:B,Academies!C:C,"No")</f>
        <v>No</v>
      </c>
      <c r="G40" s="125"/>
    </row>
    <row r="41" spans="1:7" x14ac:dyDescent="0.25">
      <c r="A41" s="21" t="s">
        <v>81</v>
      </c>
      <c r="B41" s="21" t="s">
        <v>795</v>
      </c>
      <c r="C41" s="66">
        <v>1398.45</v>
      </c>
      <c r="D41" s="119">
        <v>42</v>
      </c>
      <c r="E41" s="119"/>
      <c r="F41" s="125" t="str">
        <f>_xlfn.XLOOKUP(A41,Academies!B:B,Academies!C:C,"No")</f>
        <v>No</v>
      </c>
      <c r="G41" s="125"/>
    </row>
    <row r="42" spans="1:7" x14ac:dyDescent="0.25">
      <c r="A42" s="21" t="s">
        <v>250</v>
      </c>
      <c r="B42" s="21" t="s">
        <v>795</v>
      </c>
      <c r="C42" s="66">
        <v>1419.91</v>
      </c>
      <c r="D42" s="119">
        <v>43</v>
      </c>
      <c r="E42" s="119"/>
      <c r="F42" s="125" t="str">
        <f>_xlfn.XLOOKUP(A42,Academies!B:B,Academies!C:C,"No")</f>
        <v>No</v>
      </c>
      <c r="G42" s="125"/>
    </row>
    <row r="43" spans="1:7" x14ac:dyDescent="0.25">
      <c r="A43" s="21" t="s">
        <v>135</v>
      </c>
      <c r="B43" s="21" t="s">
        <v>795</v>
      </c>
      <c r="C43" s="66">
        <v>1424.59</v>
      </c>
      <c r="D43" s="119">
        <v>44</v>
      </c>
      <c r="E43" s="119"/>
      <c r="F43" s="125" t="str">
        <f>_xlfn.XLOOKUP(A43,Academies!B:B,Academies!C:C,"No")</f>
        <v>No</v>
      </c>
      <c r="G43" s="125"/>
    </row>
    <row r="44" spans="1:7" x14ac:dyDescent="0.25">
      <c r="A44" s="21" t="s">
        <v>302</v>
      </c>
      <c r="B44" s="21" t="s">
        <v>795</v>
      </c>
      <c r="C44" s="66">
        <v>1427.55</v>
      </c>
      <c r="D44" s="119">
        <v>45</v>
      </c>
      <c r="E44" s="119"/>
      <c r="F44" s="125" t="str">
        <f>_xlfn.XLOOKUP(A44,Academies!B:B,Academies!C:C,"No")</f>
        <v>No</v>
      </c>
      <c r="G44" s="125"/>
    </row>
    <row r="45" spans="1:7" x14ac:dyDescent="0.25">
      <c r="A45" s="21" t="s">
        <v>256</v>
      </c>
      <c r="B45" s="21" t="s">
        <v>795</v>
      </c>
      <c r="C45" s="66">
        <v>1466.94</v>
      </c>
      <c r="D45" s="119">
        <v>46</v>
      </c>
      <c r="E45" s="119"/>
      <c r="F45" s="125" t="str">
        <f>_xlfn.XLOOKUP(A45,Academies!B:B,Academies!C:C,"No")</f>
        <v>No</v>
      </c>
      <c r="G45" s="125"/>
    </row>
    <row r="46" spans="1:7" x14ac:dyDescent="0.25">
      <c r="A46" s="21" t="s">
        <v>355</v>
      </c>
      <c r="B46" s="21" t="s">
        <v>795</v>
      </c>
      <c r="C46" s="66">
        <v>1511.76</v>
      </c>
      <c r="D46" s="119">
        <v>47</v>
      </c>
      <c r="E46" s="119"/>
      <c r="F46" s="125" t="str">
        <f>_xlfn.XLOOKUP(A46,Academies!B:B,Academies!C:C,"No")</f>
        <v>No</v>
      </c>
      <c r="G46" s="125"/>
    </row>
    <row r="47" spans="1:7" x14ac:dyDescent="0.25">
      <c r="C47" s="66"/>
      <c r="D47" s="119">
        <v>48</v>
      </c>
      <c r="E47" s="119"/>
      <c r="G47" s="125"/>
    </row>
    <row r="48" spans="1:7" x14ac:dyDescent="0.25">
      <c r="C48" s="66"/>
      <c r="D48" s="119">
        <v>49</v>
      </c>
      <c r="E48" s="119"/>
      <c r="G48" s="125"/>
    </row>
    <row r="49" spans="1:7" x14ac:dyDescent="0.25">
      <c r="C49" s="66"/>
      <c r="D49" s="119">
        <v>50</v>
      </c>
      <c r="E49" s="119"/>
      <c r="G49" s="125"/>
    </row>
    <row r="50" spans="1:7" x14ac:dyDescent="0.25">
      <c r="C50" s="66"/>
      <c r="D50" s="119">
        <v>51</v>
      </c>
      <c r="E50" s="119"/>
      <c r="G50" s="125"/>
    </row>
    <row r="51" spans="1:7" x14ac:dyDescent="0.25">
      <c r="C51" s="66"/>
      <c r="D51" s="119">
        <v>52</v>
      </c>
      <c r="E51" s="119"/>
      <c r="G51" s="125"/>
    </row>
    <row r="52" spans="1:7" x14ac:dyDescent="0.25">
      <c r="C52" s="66"/>
      <c r="D52" s="119">
        <v>53</v>
      </c>
      <c r="E52" s="119"/>
      <c r="G52" s="125"/>
    </row>
    <row r="53" spans="1:7" x14ac:dyDescent="0.25">
      <c r="A53" s="21" t="s">
        <v>83</v>
      </c>
      <c r="B53" s="21" t="s">
        <v>796</v>
      </c>
      <c r="C53" s="66">
        <v>326.55</v>
      </c>
      <c r="D53" s="119">
        <v>54</v>
      </c>
      <c r="E53" s="119"/>
      <c r="F53" s="125" t="str">
        <f>_xlfn.XLOOKUP(A53,Academies!B:B,Academies!C:C,"No")</f>
        <v>No</v>
      </c>
      <c r="G53" s="125"/>
    </row>
    <row r="54" spans="1:7" x14ac:dyDescent="0.25">
      <c r="A54" s="21" t="s">
        <v>226</v>
      </c>
      <c r="B54" s="21" t="s">
        <v>796</v>
      </c>
      <c r="C54" s="66">
        <v>564.04</v>
      </c>
      <c r="D54" s="119">
        <v>55</v>
      </c>
      <c r="E54" s="119"/>
      <c r="F54" s="125" t="str">
        <f>_xlfn.XLOOKUP(A54,Academies!B:B,Academies!C:C,"No")</f>
        <v>No</v>
      </c>
      <c r="G54" s="125"/>
    </row>
    <row r="55" spans="1:7" x14ac:dyDescent="0.25">
      <c r="A55" s="21" t="s">
        <v>123</v>
      </c>
      <c r="B55" s="21" t="s">
        <v>796</v>
      </c>
      <c r="C55" s="66">
        <v>838.4</v>
      </c>
      <c r="D55" s="119">
        <v>56</v>
      </c>
      <c r="E55" s="119"/>
      <c r="F55" s="125" t="str">
        <f>_xlfn.XLOOKUP(A55,Academies!B:B,Academies!C:C,"No")</f>
        <v>No</v>
      </c>
      <c r="G55" s="125"/>
    </row>
    <row r="56" spans="1:7" x14ac:dyDescent="0.25">
      <c r="A56" s="21" t="s">
        <v>222</v>
      </c>
      <c r="B56" s="21" t="s">
        <v>796</v>
      </c>
      <c r="C56" s="66">
        <v>909.88</v>
      </c>
      <c r="D56" s="119">
        <v>57</v>
      </c>
      <c r="E56" s="119"/>
      <c r="F56" s="125" t="str">
        <f>_xlfn.XLOOKUP(A56,Academies!B:B,Academies!C:C,"No")</f>
        <v>No</v>
      </c>
      <c r="G56" s="125"/>
    </row>
    <row r="57" spans="1:7" x14ac:dyDescent="0.25">
      <c r="A57" s="21" t="s">
        <v>206</v>
      </c>
      <c r="B57" s="21" t="s">
        <v>796</v>
      </c>
      <c r="C57" s="66">
        <v>1046.02</v>
      </c>
      <c r="D57" s="119">
        <v>58</v>
      </c>
      <c r="E57" s="119"/>
      <c r="F57" s="125" t="str">
        <f>_xlfn.XLOOKUP(A57,Academies!B:B,Academies!C:C,"No")</f>
        <v>No</v>
      </c>
      <c r="G57" s="125"/>
    </row>
    <row r="58" spans="1:7" x14ac:dyDescent="0.25">
      <c r="A58" s="21" t="s">
        <v>16</v>
      </c>
      <c r="B58" s="21" t="s">
        <v>796</v>
      </c>
      <c r="C58" s="66">
        <v>1066.96</v>
      </c>
      <c r="D58" s="119">
        <v>59</v>
      </c>
      <c r="E58" s="119"/>
      <c r="F58" s="125" t="str">
        <f>_xlfn.XLOOKUP(A58,Academies!B:B,Academies!C:C,"No")</f>
        <v>No</v>
      </c>
      <c r="G58" s="125"/>
    </row>
    <row r="59" spans="1:7" x14ac:dyDescent="0.25">
      <c r="A59" s="21" t="s">
        <v>440</v>
      </c>
      <c r="B59" s="21" t="s">
        <v>796</v>
      </c>
      <c r="C59" s="66">
        <v>1069.1400000000001</v>
      </c>
      <c r="D59" s="119">
        <v>60</v>
      </c>
      <c r="E59" s="119"/>
      <c r="F59" s="125" t="str">
        <f>_xlfn.XLOOKUP(A59,Academies!B:B,Academies!C:C,"No")</f>
        <v>No</v>
      </c>
      <c r="G59" s="125"/>
    </row>
    <row r="60" spans="1:7" x14ac:dyDescent="0.25">
      <c r="A60" s="21" t="s">
        <v>381</v>
      </c>
      <c r="B60" s="21" t="s">
        <v>796</v>
      </c>
      <c r="C60" s="66">
        <v>1071.7</v>
      </c>
      <c r="D60" s="119">
        <v>61</v>
      </c>
      <c r="E60" s="119"/>
      <c r="F60" s="125" t="str">
        <f>_xlfn.XLOOKUP(A60,Academies!B:B,Academies!C:C,"No")</f>
        <v>No</v>
      </c>
      <c r="G60" s="125"/>
    </row>
    <row r="61" spans="1:7" x14ac:dyDescent="0.25">
      <c r="A61" s="21" t="s">
        <v>240</v>
      </c>
      <c r="B61" s="21" t="s">
        <v>796</v>
      </c>
      <c r="C61" s="66">
        <v>1101.23</v>
      </c>
      <c r="D61" s="119">
        <v>62</v>
      </c>
      <c r="E61" s="119"/>
      <c r="F61" s="125" t="str">
        <f>_xlfn.XLOOKUP(A61,Academies!B:B,Academies!C:C,"No")</f>
        <v>No</v>
      </c>
      <c r="G61" s="125"/>
    </row>
    <row r="62" spans="1:7" x14ac:dyDescent="0.25">
      <c r="A62" s="21" t="s">
        <v>300</v>
      </c>
      <c r="B62" s="21" t="s">
        <v>796</v>
      </c>
      <c r="C62" s="66">
        <v>1139.03</v>
      </c>
      <c r="D62" s="119">
        <v>63</v>
      </c>
      <c r="E62" s="119"/>
      <c r="F62" s="125" t="str">
        <f>_xlfn.XLOOKUP(A62,Academies!B:B,Academies!C:C,"No")</f>
        <v>No</v>
      </c>
      <c r="G62" s="125"/>
    </row>
    <row r="63" spans="1:7" x14ac:dyDescent="0.25">
      <c r="A63" s="21" t="s">
        <v>139</v>
      </c>
      <c r="B63" s="21" t="s">
        <v>796</v>
      </c>
      <c r="C63" s="66">
        <v>1148.3700000000001</v>
      </c>
      <c r="D63" s="119">
        <v>64</v>
      </c>
      <c r="E63" s="119"/>
      <c r="F63" s="125" t="str">
        <f>_xlfn.XLOOKUP(A63,Academies!B:B,Academies!C:C,"No")</f>
        <v>No</v>
      </c>
      <c r="G63" s="125"/>
    </row>
    <row r="64" spans="1:7" x14ac:dyDescent="0.25">
      <c r="A64" s="21" t="s">
        <v>248</v>
      </c>
      <c r="B64" s="21" t="s">
        <v>796</v>
      </c>
      <c r="C64" s="66">
        <v>1152.5899999999999</v>
      </c>
      <c r="D64" s="119">
        <v>65</v>
      </c>
      <c r="E64" s="119"/>
      <c r="F64" s="125" t="str">
        <f>_xlfn.XLOOKUP(A64,Academies!B:B,Academies!C:C,"No")</f>
        <v>No</v>
      </c>
      <c r="G64" s="125"/>
    </row>
    <row r="65" spans="1:7" x14ac:dyDescent="0.25">
      <c r="A65" s="21" t="s">
        <v>67</v>
      </c>
      <c r="B65" s="21" t="s">
        <v>796</v>
      </c>
      <c r="C65" s="66">
        <v>1184.53</v>
      </c>
      <c r="D65" s="119">
        <v>66</v>
      </c>
      <c r="E65" s="119"/>
      <c r="F65" s="125" t="str">
        <f>_xlfn.XLOOKUP(A65,Academies!B:B,Academies!C:C,"No")</f>
        <v>No</v>
      </c>
      <c r="G65" s="125"/>
    </row>
    <row r="66" spans="1:7" x14ac:dyDescent="0.25">
      <c r="A66" s="21" t="s">
        <v>280</v>
      </c>
      <c r="B66" s="21" t="s">
        <v>796</v>
      </c>
      <c r="C66" s="66">
        <v>1194.08</v>
      </c>
      <c r="D66" s="119">
        <v>67</v>
      </c>
      <c r="E66" s="119"/>
      <c r="F66" s="125" t="str">
        <f>_xlfn.XLOOKUP(A66,Academies!B:B,Academies!C:C,"No")</f>
        <v>No</v>
      </c>
      <c r="G66" s="125"/>
    </row>
    <row r="67" spans="1:7" x14ac:dyDescent="0.25">
      <c r="A67" s="21" t="s">
        <v>292</v>
      </c>
      <c r="B67" s="21" t="s">
        <v>796</v>
      </c>
      <c r="C67" s="66">
        <v>1194.98</v>
      </c>
      <c r="D67" s="119">
        <v>68</v>
      </c>
      <c r="E67" s="119"/>
      <c r="F67" s="125" t="str">
        <f>_xlfn.XLOOKUP(A67,Academies!B:B,Academies!C:C,"No")</f>
        <v>No</v>
      </c>
      <c r="G67" s="125"/>
    </row>
    <row r="68" spans="1:7" x14ac:dyDescent="0.25">
      <c r="A68" s="21" t="s">
        <v>282</v>
      </c>
      <c r="B68" s="21" t="s">
        <v>796</v>
      </c>
      <c r="C68" s="66">
        <v>1272.99</v>
      </c>
      <c r="D68" s="119">
        <v>69</v>
      </c>
      <c r="E68" s="119"/>
      <c r="F68" s="125" t="str">
        <f>_xlfn.XLOOKUP(A68,Academies!B:B,Academies!C:C,"No")</f>
        <v>No</v>
      </c>
      <c r="G68" s="125"/>
    </row>
    <row r="69" spans="1:7" x14ac:dyDescent="0.25">
      <c r="A69" s="21" t="s">
        <v>343</v>
      </c>
      <c r="B69" s="21" t="s">
        <v>796</v>
      </c>
      <c r="C69" s="66">
        <v>1291.1500000000001</v>
      </c>
      <c r="D69" s="119">
        <v>70</v>
      </c>
      <c r="E69" s="119"/>
      <c r="F69" s="125" t="str">
        <f>_xlfn.XLOOKUP(A69,Academies!B:B,Academies!C:C,"No")</f>
        <v>No</v>
      </c>
      <c r="G69" s="125"/>
    </row>
    <row r="70" spans="1:7" x14ac:dyDescent="0.25">
      <c r="A70" s="21" t="s">
        <v>164</v>
      </c>
      <c r="B70" s="21" t="s">
        <v>796</v>
      </c>
      <c r="C70" s="66">
        <v>1316.31</v>
      </c>
      <c r="D70" s="119">
        <v>71</v>
      </c>
      <c r="E70" s="119"/>
      <c r="F70" s="125" t="str">
        <f>_xlfn.XLOOKUP(A70,Academies!B:B,Academies!C:C,"No")</f>
        <v>No</v>
      </c>
      <c r="G70" s="125"/>
    </row>
    <row r="71" spans="1:7" x14ac:dyDescent="0.25">
      <c r="A71" s="21" t="s">
        <v>79</v>
      </c>
      <c r="B71" s="21" t="s">
        <v>796</v>
      </c>
      <c r="C71" s="66">
        <v>1349.21</v>
      </c>
      <c r="D71" s="119">
        <v>72</v>
      </c>
      <c r="E71" s="119"/>
      <c r="F71" s="125" t="str">
        <f>_xlfn.XLOOKUP(A71,Academies!B:B,Academies!C:C,"No")</f>
        <v>No</v>
      </c>
      <c r="G71" s="125"/>
    </row>
    <row r="72" spans="1:7" x14ac:dyDescent="0.25">
      <c r="A72" s="21" t="s">
        <v>109</v>
      </c>
      <c r="B72" s="21" t="s">
        <v>796</v>
      </c>
      <c r="C72" s="66">
        <v>1359.3700000000001</v>
      </c>
      <c r="D72" s="119">
        <v>73</v>
      </c>
      <c r="E72" s="119"/>
      <c r="F72" s="125" t="str">
        <f>_xlfn.XLOOKUP(A72,Academies!B:B,Academies!C:C,"No")</f>
        <v>No</v>
      </c>
      <c r="G72" s="125"/>
    </row>
    <row r="73" spans="1:7" x14ac:dyDescent="0.25">
      <c r="A73" s="21" t="s">
        <v>20</v>
      </c>
      <c r="B73" s="21" t="s">
        <v>796</v>
      </c>
      <c r="C73" s="66">
        <v>1383.33</v>
      </c>
      <c r="D73" s="119">
        <v>74</v>
      </c>
      <c r="E73" s="119"/>
      <c r="F73" s="125" t="str">
        <f>_xlfn.XLOOKUP(A73,Academies!B:B,Academies!C:C,"No")</f>
        <v>No</v>
      </c>
      <c r="G73" s="125"/>
    </row>
    <row r="74" spans="1:7" x14ac:dyDescent="0.25">
      <c r="A74" s="21" t="s">
        <v>151</v>
      </c>
      <c r="B74" s="21" t="s">
        <v>796</v>
      </c>
      <c r="C74" s="66">
        <v>1398.14</v>
      </c>
      <c r="D74" s="119">
        <v>75</v>
      </c>
      <c r="E74" s="119"/>
      <c r="F74" s="125" t="str">
        <f>_xlfn.XLOOKUP(A74,Academies!B:B,Academies!C:C,"No")</f>
        <v>No</v>
      </c>
      <c r="G74" s="125"/>
    </row>
    <row r="75" spans="1:7" x14ac:dyDescent="0.25">
      <c r="A75" s="21" t="s">
        <v>93</v>
      </c>
      <c r="B75" s="21" t="s">
        <v>796</v>
      </c>
      <c r="C75" s="66">
        <v>1459.95</v>
      </c>
      <c r="D75" s="119">
        <v>76</v>
      </c>
      <c r="E75" s="119"/>
      <c r="F75" s="125" t="str">
        <f>_xlfn.XLOOKUP(A75,Academies!B:B,Academies!C:C,"No")</f>
        <v>No</v>
      </c>
      <c r="G75" s="125"/>
    </row>
    <row r="76" spans="1:7" x14ac:dyDescent="0.25">
      <c r="A76" s="21" t="s">
        <v>137</v>
      </c>
      <c r="B76" s="21" t="s">
        <v>796</v>
      </c>
      <c r="C76" s="66">
        <v>1461.82</v>
      </c>
      <c r="D76" s="119">
        <v>77</v>
      </c>
      <c r="E76" s="119"/>
      <c r="F76" s="125" t="str">
        <f>_xlfn.XLOOKUP(A76,Academies!B:B,Academies!C:C,"No")</f>
        <v>No</v>
      </c>
      <c r="G76" s="125"/>
    </row>
    <row r="77" spans="1:7" x14ac:dyDescent="0.25">
      <c r="A77" s="21" t="s">
        <v>252</v>
      </c>
      <c r="B77" s="21" t="s">
        <v>796</v>
      </c>
      <c r="C77" s="66">
        <v>1487.72</v>
      </c>
      <c r="D77" s="119">
        <v>78</v>
      </c>
      <c r="E77" s="119"/>
      <c r="F77" s="125" t="str">
        <f>_xlfn.XLOOKUP(A77,Academies!B:B,Academies!C:C,"No")</f>
        <v>No</v>
      </c>
      <c r="G77" s="125"/>
    </row>
    <row r="78" spans="1:7" x14ac:dyDescent="0.25">
      <c r="A78" s="21" t="s">
        <v>274</v>
      </c>
      <c r="B78" s="21" t="s">
        <v>796</v>
      </c>
      <c r="C78" s="66">
        <v>1510.88</v>
      </c>
      <c r="D78" s="119">
        <v>79</v>
      </c>
      <c r="E78" s="119"/>
      <c r="F78" s="125" t="str">
        <f>_xlfn.XLOOKUP(A78,Academies!B:B,Academies!C:C,"No")</f>
        <v>No</v>
      </c>
      <c r="G78" s="125"/>
    </row>
    <row r="79" spans="1:7" x14ac:dyDescent="0.25">
      <c r="A79" s="21" t="s">
        <v>145</v>
      </c>
      <c r="B79" s="21" t="s">
        <v>796</v>
      </c>
      <c r="C79" s="66">
        <v>1549.46</v>
      </c>
      <c r="D79" s="119">
        <v>80</v>
      </c>
      <c r="E79" s="119"/>
      <c r="F79" s="125" t="str">
        <f>_xlfn.XLOOKUP(A79,Academies!B:B,Academies!C:C,"No")</f>
        <v>No</v>
      </c>
      <c r="G79" s="125"/>
    </row>
    <row r="80" spans="1:7" x14ac:dyDescent="0.25">
      <c r="A80" s="21" t="s">
        <v>202</v>
      </c>
      <c r="B80" s="21" t="s">
        <v>796</v>
      </c>
      <c r="C80" s="66">
        <v>1637.91</v>
      </c>
      <c r="D80" s="119">
        <v>81</v>
      </c>
      <c r="E80" s="119"/>
      <c r="F80" s="125" t="str">
        <f>_xlfn.XLOOKUP(A80,Academies!B:B,Academies!C:C,"No")</f>
        <v>No</v>
      </c>
      <c r="G80" s="125"/>
    </row>
    <row r="81" spans="1:7" x14ac:dyDescent="0.25">
      <c r="A81" s="21" t="s">
        <v>216</v>
      </c>
      <c r="B81" s="21" t="s">
        <v>796</v>
      </c>
      <c r="C81" s="66">
        <v>1728.77</v>
      </c>
      <c r="D81" s="119">
        <v>82</v>
      </c>
      <c r="E81" s="119"/>
      <c r="F81" s="125" t="str">
        <f>_xlfn.XLOOKUP(A81,Academies!B:B,Academies!C:C,"No")</f>
        <v>Converted 24-25</v>
      </c>
      <c r="G81" s="125"/>
    </row>
    <row r="82" spans="1:7" x14ac:dyDescent="0.25">
      <c r="A82" s="21" t="s">
        <v>254</v>
      </c>
      <c r="B82" s="21" t="s">
        <v>796</v>
      </c>
      <c r="C82" s="66">
        <v>2009.64</v>
      </c>
      <c r="D82" s="119">
        <v>83</v>
      </c>
      <c r="E82" s="119"/>
      <c r="F82" s="125" t="str">
        <f>_xlfn.XLOOKUP(A82,Academies!B:B,Academies!C:C,"No")</f>
        <v>No</v>
      </c>
      <c r="G82" s="125"/>
    </row>
    <row r="83" spans="1:7" x14ac:dyDescent="0.25">
      <c r="A83" s="21" t="s">
        <v>133</v>
      </c>
      <c r="B83" s="21" t="s">
        <v>796</v>
      </c>
      <c r="C83" s="66">
        <v>2663.26</v>
      </c>
      <c r="D83" s="119">
        <v>84</v>
      </c>
      <c r="E83" s="119"/>
      <c r="F83" s="125" t="str">
        <f>_xlfn.XLOOKUP(A83,Academies!B:B,Academies!C:C,"No")</f>
        <v>No</v>
      </c>
      <c r="G83" s="125"/>
    </row>
    <row r="84" spans="1:7" x14ac:dyDescent="0.25">
      <c r="A84" s="21" t="s">
        <v>186</v>
      </c>
      <c r="B84" s="21" t="s">
        <v>796</v>
      </c>
      <c r="C84" s="66">
        <v>2816.62</v>
      </c>
      <c r="D84" s="119">
        <v>85</v>
      </c>
      <c r="E84" s="119"/>
      <c r="F84" s="125" t="str">
        <f>_xlfn.XLOOKUP(A84,Academies!B:B,Academies!C:C,"No")</f>
        <v>No</v>
      </c>
      <c r="G84" s="125"/>
    </row>
    <row r="85" spans="1:7" x14ac:dyDescent="0.25">
      <c r="C85" s="66"/>
      <c r="D85" s="119">
        <v>86</v>
      </c>
      <c r="E85" s="119"/>
      <c r="G85" s="125"/>
    </row>
    <row r="86" spans="1:7" x14ac:dyDescent="0.25">
      <c r="C86" s="66"/>
      <c r="D86" s="119">
        <v>87</v>
      </c>
      <c r="E86" s="119"/>
      <c r="G86" s="125"/>
    </row>
    <row r="87" spans="1:7" x14ac:dyDescent="0.25">
      <c r="C87" s="66"/>
      <c r="D87" s="119">
        <v>88</v>
      </c>
      <c r="E87" s="119"/>
      <c r="G87" s="125"/>
    </row>
    <row r="88" spans="1:7" x14ac:dyDescent="0.25">
      <c r="C88" s="66"/>
      <c r="D88" s="119">
        <v>89</v>
      </c>
      <c r="E88" s="119"/>
      <c r="G88" s="125"/>
    </row>
    <row r="89" spans="1:7" x14ac:dyDescent="0.25">
      <c r="C89" s="66"/>
      <c r="D89" s="119">
        <v>90</v>
      </c>
      <c r="E89" s="119"/>
      <c r="G89" s="125"/>
    </row>
    <row r="90" spans="1:7" x14ac:dyDescent="0.25">
      <c r="C90" s="66"/>
      <c r="D90" s="119">
        <v>91</v>
      </c>
      <c r="E90" s="119"/>
      <c r="G90" s="125"/>
    </row>
    <row r="91" spans="1:7" x14ac:dyDescent="0.25">
      <c r="A91" s="21" t="s">
        <v>423</v>
      </c>
      <c r="B91" s="21" t="s">
        <v>787</v>
      </c>
      <c r="C91" s="66">
        <v>195.23000000000002</v>
      </c>
      <c r="D91" s="119">
        <v>92</v>
      </c>
      <c r="E91" s="119"/>
      <c r="F91" s="125" t="str">
        <f>_xlfn.XLOOKUP(A91,Academies!B:B,Academies!C:C,"No")</f>
        <v>No</v>
      </c>
      <c r="G91" s="125"/>
    </row>
    <row r="92" spans="1:7" x14ac:dyDescent="0.25">
      <c r="A92" s="21" t="s">
        <v>427</v>
      </c>
      <c r="B92" s="21" t="s">
        <v>787</v>
      </c>
      <c r="C92" s="66">
        <v>202.14000000000001</v>
      </c>
      <c r="D92" s="119">
        <v>93</v>
      </c>
      <c r="E92" s="119"/>
      <c r="F92" s="125" t="str">
        <f>_xlfn.XLOOKUP(A92,Academies!B:B,Academies!C:C,"No")</f>
        <v>No</v>
      </c>
      <c r="G92" s="125"/>
    </row>
    <row r="93" spans="1:7" x14ac:dyDescent="0.25">
      <c r="A93" s="21" t="s">
        <v>57</v>
      </c>
      <c r="B93" s="21" t="s">
        <v>787</v>
      </c>
      <c r="C93" s="66">
        <v>202.57</v>
      </c>
      <c r="D93" s="119">
        <v>94</v>
      </c>
      <c r="E93" s="119"/>
      <c r="F93" s="125" t="str">
        <f>_xlfn.XLOOKUP(A93,Academies!B:B,Academies!C:C,"No")</f>
        <v>No</v>
      </c>
      <c r="G93" s="125"/>
    </row>
    <row r="94" spans="1:7" x14ac:dyDescent="0.25">
      <c r="A94" s="21" t="s">
        <v>410</v>
      </c>
      <c r="B94" s="21" t="s">
        <v>787</v>
      </c>
      <c r="C94" s="66">
        <v>205.48000000000002</v>
      </c>
      <c r="D94" s="119">
        <v>95</v>
      </c>
      <c r="E94" s="119"/>
      <c r="F94" s="125" t="str">
        <f>_xlfn.XLOOKUP(A94,Academies!B:B,Academies!C:C,"No")</f>
        <v>No</v>
      </c>
      <c r="G94" s="125"/>
    </row>
    <row r="95" spans="1:7" x14ac:dyDescent="0.25">
      <c r="A95" s="21" t="s">
        <v>405</v>
      </c>
      <c r="B95" s="21" t="s">
        <v>787</v>
      </c>
      <c r="C95" s="66">
        <v>218.70000000000002</v>
      </c>
      <c r="D95" s="119">
        <v>96</v>
      </c>
      <c r="E95" s="119"/>
      <c r="F95" s="125" t="str">
        <f>_xlfn.XLOOKUP(A95,Academies!B:B,Academies!C:C,"No")</f>
        <v>No</v>
      </c>
      <c r="G95" s="125"/>
    </row>
    <row r="96" spans="1:7" x14ac:dyDescent="0.25">
      <c r="A96" s="21" t="s">
        <v>455</v>
      </c>
      <c r="B96" s="21" t="s">
        <v>787</v>
      </c>
      <c r="C96" s="66">
        <v>230.37</v>
      </c>
      <c r="D96" s="119">
        <v>97</v>
      </c>
      <c r="E96" s="119"/>
      <c r="F96" s="125" t="str">
        <f>_xlfn.XLOOKUP(A96,Academies!B:B,Academies!C:C,"No")</f>
        <v>No</v>
      </c>
      <c r="G96" s="125"/>
    </row>
    <row r="97" spans="1:7" x14ac:dyDescent="0.25">
      <c r="A97" s="21" t="s">
        <v>369</v>
      </c>
      <c r="B97" s="21" t="s">
        <v>787</v>
      </c>
      <c r="C97" s="66">
        <v>232.68</v>
      </c>
      <c r="D97" s="119">
        <v>98</v>
      </c>
      <c r="E97" s="119"/>
      <c r="F97" s="125" t="str">
        <f>_xlfn.XLOOKUP(A97,Academies!B:B,Academies!C:C,"No")</f>
        <v>No</v>
      </c>
      <c r="G97" s="125"/>
    </row>
    <row r="98" spans="1:7" x14ac:dyDescent="0.25">
      <c r="A98" s="21" t="s">
        <v>353</v>
      </c>
      <c r="B98" s="21" t="s">
        <v>787</v>
      </c>
      <c r="C98" s="66">
        <v>232.86</v>
      </c>
      <c r="D98" s="119">
        <v>99</v>
      </c>
      <c r="E98" s="119"/>
      <c r="F98" s="125" t="str">
        <f>_xlfn.XLOOKUP(A98,Academies!B:B,Academies!C:C,"No")</f>
        <v>No</v>
      </c>
      <c r="G98" s="125"/>
    </row>
    <row r="99" spans="1:7" x14ac:dyDescent="0.25">
      <c r="A99" s="21" t="s">
        <v>401</v>
      </c>
      <c r="B99" s="21" t="s">
        <v>787</v>
      </c>
      <c r="C99" s="66">
        <v>233.62</v>
      </c>
      <c r="D99" s="119">
        <v>100</v>
      </c>
      <c r="E99" s="119"/>
      <c r="F99" s="125" t="str">
        <f>_xlfn.XLOOKUP(A99,Academies!B:B,Academies!C:C,"No")</f>
        <v>No</v>
      </c>
      <c r="G99" s="125"/>
    </row>
    <row r="100" spans="1:7" x14ac:dyDescent="0.25">
      <c r="A100" s="21" t="s">
        <v>371</v>
      </c>
      <c r="B100" s="21" t="s">
        <v>787</v>
      </c>
      <c r="C100" s="66">
        <v>243</v>
      </c>
      <c r="D100" s="119">
        <v>101</v>
      </c>
      <c r="E100" s="119"/>
      <c r="F100" s="125" t="str">
        <f>_xlfn.XLOOKUP(A100,Academies!B:B,Academies!C:C,"No")</f>
        <v>No</v>
      </c>
      <c r="G100" s="125"/>
    </row>
    <row r="101" spans="1:7" x14ac:dyDescent="0.25">
      <c r="A101" s="21" t="s">
        <v>387</v>
      </c>
      <c r="B101" s="21" t="s">
        <v>787</v>
      </c>
      <c r="C101" s="66">
        <v>245.63</v>
      </c>
      <c r="D101" s="119">
        <v>102</v>
      </c>
      <c r="E101" s="119"/>
      <c r="F101" s="125" t="str">
        <f>_xlfn.XLOOKUP(A101,Academies!B:B,Academies!C:C,"No")</f>
        <v>No</v>
      </c>
      <c r="G101" s="125"/>
    </row>
    <row r="102" spans="1:7" x14ac:dyDescent="0.25">
      <c r="A102" s="21" t="s">
        <v>357</v>
      </c>
      <c r="B102" s="21" t="s">
        <v>787</v>
      </c>
      <c r="C102" s="66">
        <v>246.04</v>
      </c>
      <c r="D102" s="119">
        <v>103</v>
      </c>
      <c r="E102" s="119"/>
      <c r="F102" s="125" t="str">
        <f>_xlfn.XLOOKUP(A102,Academies!B:B,Academies!C:C,"No")</f>
        <v>No</v>
      </c>
      <c r="G102" s="125"/>
    </row>
    <row r="103" spans="1:7" x14ac:dyDescent="0.25">
      <c r="A103" s="21" t="s">
        <v>389</v>
      </c>
      <c r="B103" s="21" t="s">
        <v>787</v>
      </c>
      <c r="C103" s="66">
        <v>253.45000000000002</v>
      </c>
      <c r="D103" s="119">
        <v>104</v>
      </c>
      <c r="E103" s="119"/>
      <c r="F103" s="125" t="str">
        <f>_xlfn.XLOOKUP(A103,Academies!B:B,Academies!C:C,"No")</f>
        <v>No</v>
      </c>
      <c r="G103" s="125"/>
    </row>
    <row r="104" spans="1:7" x14ac:dyDescent="0.25">
      <c r="A104" s="21" t="s">
        <v>335</v>
      </c>
      <c r="B104" s="21" t="s">
        <v>787</v>
      </c>
      <c r="C104" s="66">
        <v>259.48</v>
      </c>
      <c r="D104" s="119">
        <v>105</v>
      </c>
      <c r="E104" s="119"/>
      <c r="F104" s="125" t="str">
        <f>_xlfn.XLOOKUP(A104,Academies!B:B,Academies!C:C,"No")</f>
        <v>No</v>
      </c>
      <c r="G104" s="125"/>
    </row>
    <row r="105" spans="1:7" x14ac:dyDescent="0.25">
      <c r="A105" s="21" t="s">
        <v>129</v>
      </c>
      <c r="B105" s="21" t="s">
        <v>787</v>
      </c>
      <c r="C105" s="66">
        <v>263.24</v>
      </c>
      <c r="D105" s="119">
        <v>106</v>
      </c>
      <c r="E105" s="119"/>
      <c r="F105" s="125" t="str">
        <f>_xlfn.XLOOKUP(A105,Academies!B:B,Academies!C:C,"No")</f>
        <v>No</v>
      </c>
      <c r="G105" s="125"/>
    </row>
    <row r="106" spans="1:7" x14ac:dyDescent="0.25">
      <c r="A106" s="21" t="s">
        <v>393</v>
      </c>
      <c r="B106" s="21" t="s">
        <v>787</v>
      </c>
      <c r="C106" s="66">
        <v>271.24</v>
      </c>
      <c r="D106" s="119">
        <v>107</v>
      </c>
      <c r="E106" s="119"/>
      <c r="F106" s="125" t="str">
        <f>_xlfn.XLOOKUP(A106,Academies!B:B,Academies!C:C,"No")</f>
        <v>No</v>
      </c>
      <c r="G106" s="125"/>
    </row>
    <row r="107" spans="1:7" x14ac:dyDescent="0.25">
      <c r="A107" s="21" t="s">
        <v>59</v>
      </c>
      <c r="B107" s="21" t="s">
        <v>787</v>
      </c>
      <c r="C107" s="66">
        <v>271.70999999999998</v>
      </c>
      <c r="D107" s="119">
        <v>108</v>
      </c>
      <c r="E107" s="119"/>
      <c r="F107" s="125" t="str">
        <f>_xlfn.XLOOKUP(A107,Academies!B:B,Academies!C:C,"No")</f>
        <v>No</v>
      </c>
      <c r="G107" s="125"/>
    </row>
    <row r="108" spans="1:7" x14ac:dyDescent="0.25">
      <c r="A108" s="21" t="s">
        <v>365</v>
      </c>
      <c r="B108" s="21" t="s">
        <v>787</v>
      </c>
      <c r="C108" s="66">
        <v>271.89</v>
      </c>
      <c r="D108" s="119">
        <v>109</v>
      </c>
      <c r="E108" s="119"/>
      <c r="F108" s="125" t="str">
        <f>_xlfn.XLOOKUP(A108,Academies!B:B,Academies!C:C,"No")</f>
        <v>No</v>
      </c>
      <c r="G108" s="125"/>
    </row>
    <row r="109" spans="1:7" x14ac:dyDescent="0.25">
      <c r="A109" s="21" t="s">
        <v>429</v>
      </c>
      <c r="B109" s="21" t="s">
        <v>787</v>
      </c>
      <c r="C109" s="66">
        <v>273.23</v>
      </c>
      <c r="D109" s="119">
        <v>110</v>
      </c>
      <c r="E109" s="119"/>
      <c r="F109" s="125" t="str">
        <f>_xlfn.XLOOKUP(A109,Academies!B:B,Academies!C:C,"No")</f>
        <v>No</v>
      </c>
      <c r="G109" s="125"/>
    </row>
    <row r="110" spans="1:7" x14ac:dyDescent="0.25">
      <c r="A110" s="21" t="s">
        <v>403</v>
      </c>
      <c r="B110" s="21" t="s">
        <v>787</v>
      </c>
      <c r="C110" s="66">
        <v>283.7</v>
      </c>
      <c r="D110" s="119">
        <v>111</v>
      </c>
      <c r="E110" s="119"/>
      <c r="F110" s="125" t="str">
        <f>_xlfn.XLOOKUP(A110,Academies!B:B,Academies!C:C,"No")</f>
        <v>No</v>
      </c>
      <c r="G110" s="125"/>
    </row>
    <row r="111" spans="1:7" x14ac:dyDescent="0.25">
      <c r="A111" s="21" t="s">
        <v>168</v>
      </c>
      <c r="B111" s="21" t="s">
        <v>787</v>
      </c>
      <c r="C111" s="66">
        <v>298.95</v>
      </c>
      <c r="D111" s="119">
        <v>112</v>
      </c>
      <c r="E111" s="119"/>
      <c r="F111" s="125" t="str">
        <f>_xlfn.XLOOKUP(A111,Academies!B:B,Academies!C:C,"No")</f>
        <v>No</v>
      </c>
      <c r="G111" s="125"/>
    </row>
    <row r="112" spans="1:7" x14ac:dyDescent="0.25">
      <c r="A112" s="21" t="s">
        <v>178</v>
      </c>
      <c r="B112" s="21" t="s">
        <v>787</v>
      </c>
      <c r="C112" s="66">
        <v>307.29000000000002</v>
      </c>
      <c r="D112" s="119">
        <v>113</v>
      </c>
      <c r="E112" s="119"/>
      <c r="F112" s="125" t="str">
        <f>_xlfn.XLOOKUP(A112,Academies!B:B,Academies!C:C,"No")</f>
        <v>No</v>
      </c>
      <c r="G112" s="125"/>
    </row>
    <row r="113" spans="1:7" x14ac:dyDescent="0.25">
      <c r="A113" s="21" t="s">
        <v>416</v>
      </c>
      <c r="B113" s="21" t="s">
        <v>787</v>
      </c>
      <c r="C113" s="66">
        <v>322.5</v>
      </c>
      <c r="D113" s="119">
        <v>114</v>
      </c>
      <c r="E113" s="119"/>
      <c r="F113" s="125" t="str">
        <f>_xlfn.XLOOKUP(A113,Academies!B:B,Academies!C:C,"No")</f>
        <v>No</v>
      </c>
      <c r="G113" s="125"/>
    </row>
    <row r="114" spans="1:7" x14ac:dyDescent="0.25">
      <c r="A114" s="21" t="s">
        <v>469</v>
      </c>
      <c r="B114" s="21" t="s">
        <v>787</v>
      </c>
      <c r="C114" s="66">
        <v>325.91000000000003</v>
      </c>
      <c r="D114" s="119">
        <v>115</v>
      </c>
      <c r="E114" s="119"/>
      <c r="F114" s="125" t="str">
        <f>_xlfn.XLOOKUP(A114,Academies!B:B,Academies!C:C,"No")</f>
        <v>No</v>
      </c>
      <c r="G114" s="125"/>
    </row>
    <row r="115" spans="1:7" x14ac:dyDescent="0.25">
      <c r="A115" s="21" t="s">
        <v>399</v>
      </c>
      <c r="B115" s="21" t="s">
        <v>787</v>
      </c>
      <c r="C115" s="66">
        <v>327.86</v>
      </c>
      <c r="D115" s="119">
        <v>116</v>
      </c>
      <c r="E115" s="119"/>
      <c r="F115" s="125" t="str">
        <f>_xlfn.XLOOKUP(A115,Academies!B:B,Academies!C:C,"No")</f>
        <v>No</v>
      </c>
      <c r="G115" s="125"/>
    </row>
    <row r="116" spans="1:7" x14ac:dyDescent="0.25">
      <c r="A116" s="21" t="s">
        <v>331</v>
      </c>
      <c r="B116" s="21" t="s">
        <v>787</v>
      </c>
      <c r="C116" s="66">
        <v>336.54</v>
      </c>
      <c r="D116" s="119">
        <v>117</v>
      </c>
      <c r="E116" s="119"/>
      <c r="F116" s="125" t="str">
        <f>_xlfn.XLOOKUP(A116,Academies!B:B,Academies!C:C,"No")</f>
        <v>No</v>
      </c>
      <c r="G116" s="125"/>
    </row>
    <row r="117" spans="1:7" x14ac:dyDescent="0.25">
      <c r="A117" s="21" t="s">
        <v>391</v>
      </c>
      <c r="B117" s="21" t="s">
        <v>787</v>
      </c>
      <c r="C117" s="66">
        <v>338.48</v>
      </c>
      <c r="D117" s="119">
        <v>118</v>
      </c>
      <c r="E117" s="119"/>
      <c r="F117" s="125" t="str">
        <f>_xlfn.XLOOKUP(A117,Academies!B:B,Academies!C:C,"No")</f>
        <v>No</v>
      </c>
      <c r="G117" s="125"/>
    </row>
    <row r="118" spans="1:7" x14ac:dyDescent="0.25">
      <c r="A118" s="21" t="s">
        <v>434</v>
      </c>
      <c r="B118" s="21" t="s">
        <v>787</v>
      </c>
      <c r="C118" s="66">
        <v>359.26</v>
      </c>
      <c r="D118" s="119">
        <v>119</v>
      </c>
      <c r="E118" s="119"/>
      <c r="F118" s="125" t="str">
        <f>_xlfn.XLOOKUP(A118,Academies!B:B,Academies!C:C,"No")</f>
        <v>No</v>
      </c>
      <c r="G118" s="125"/>
    </row>
    <row r="119" spans="1:7" x14ac:dyDescent="0.25">
      <c r="A119" s="21" t="s">
        <v>243</v>
      </c>
      <c r="B119" s="21" t="s">
        <v>787</v>
      </c>
      <c r="C119" s="66">
        <v>364.57</v>
      </c>
      <c r="D119" s="119">
        <v>120</v>
      </c>
      <c r="E119" s="119"/>
      <c r="F119" s="125" t="str">
        <f>_xlfn.XLOOKUP(A119,Academies!B:B,Academies!C:C,"No")</f>
        <v>No</v>
      </c>
      <c r="G119" s="125"/>
    </row>
    <row r="120" spans="1:7" x14ac:dyDescent="0.25">
      <c r="A120" s="21" t="s">
        <v>349</v>
      </c>
      <c r="B120" s="21" t="s">
        <v>787</v>
      </c>
      <c r="C120" s="66">
        <v>365.40000000000003</v>
      </c>
      <c r="D120" s="119">
        <v>121</v>
      </c>
      <c r="E120" s="119"/>
      <c r="F120" s="125" t="str">
        <f>_xlfn.XLOOKUP(A120,Academies!B:B,Academies!C:C,"No")</f>
        <v>No</v>
      </c>
      <c r="G120" s="125"/>
    </row>
    <row r="121" spans="1:7" x14ac:dyDescent="0.25">
      <c r="A121" s="21" t="s">
        <v>321</v>
      </c>
      <c r="B121" s="21" t="s">
        <v>787</v>
      </c>
      <c r="C121" s="66">
        <v>368.66</v>
      </c>
      <c r="D121" s="119">
        <v>122</v>
      </c>
      <c r="E121" s="119"/>
      <c r="F121" s="125" t="str">
        <f>_xlfn.XLOOKUP(A121,Academies!B:B,Academies!C:C,"No")</f>
        <v>No</v>
      </c>
      <c r="G121" s="125"/>
    </row>
    <row r="122" spans="1:7" x14ac:dyDescent="0.25">
      <c r="A122" s="21" t="s">
        <v>463</v>
      </c>
      <c r="B122" s="21" t="s">
        <v>787</v>
      </c>
      <c r="C122" s="66">
        <v>372.86</v>
      </c>
      <c r="D122" s="119">
        <v>123</v>
      </c>
      <c r="E122" s="119"/>
      <c r="F122" s="125" t="str">
        <f>_xlfn.XLOOKUP(A122,Academies!B:B,Academies!C:C,"No")</f>
        <v>No</v>
      </c>
      <c r="G122" s="125"/>
    </row>
    <row r="123" spans="1:7" x14ac:dyDescent="0.25">
      <c r="A123" s="21" t="s">
        <v>113</v>
      </c>
      <c r="B123" s="21" t="s">
        <v>787</v>
      </c>
      <c r="C123" s="66">
        <v>375.06</v>
      </c>
      <c r="D123" s="119">
        <v>124</v>
      </c>
      <c r="E123" s="119"/>
      <c r="F123" s="125" t="str">
        <f>_xlfn.XLOOKUP(A123,Academies!B:B,Academies!C:C,"No")</f>
        <v>No</v>
      </c>
      <c r="G123" s="125"/>
    </row>
    <row r="124" spans="1:7" x14ac:dyDescent="0.25">
      <c r="A124" s="21" t="s">
        <v>193</v>
      </c>
      <c r="B124" s="21" t="s">
        <v>787</v>
      </c>
      <c r="C124" s="66">
        <v>378.8</v>
      </c>
      <c r="D124" s="119">
        <v>125</v>
      </c>
      <c r="E124" s="119"/>
      <c r="F124" s="125" t="str">
        <f>_xlfn.XLOOKUP(A124,Academies!B:B,Academies!C:C,"No")</f>
        <v>No</v>
      </c>
      <c r="G124" s="125"/>
    </row>
    <row r="125" spans="1:7" x14ac:dyDescent="0.25">
      <c r="A125" s="21" t="s">
        <v>421</v>
      </c>
      <c r="B125" s="21" t="s">
        <v>787</v>
      </c>
      <c r="C125" s="66">
        <v>381.41</v>
      </c>
      <c r="D125" s="119">
        <v>126</v>
      </c>
      <c r="E125" s="119"/>
      <c r="F125" s="125" t="str">
        <f>_xlfn.XLOOKUP(A125,Academies!B:B,Academies!C:C,"No")</f>
        <v>No</v>
      </c>
      <c r="G125" s="125"/>
    </row>
    <row r="126" spans="1:7" x14ac:dyDescent="0.25">
      <c r="A126" s="21" t="s">
        <v>367</v>
      </c>
      <c r="B126" s="21" t="s">
        <v>787</v>
      </c>
      <c r="C126" s="66">
        <v>383.15000000000003</v>
      </c>
      <c r="D126" s="119">
        <v>127</v>
      </c>
      <c r="E126" s="119"/>
      <c r="F126" s="125" t="str">
        <f>_xlfn.XLOOKUP(A126,Academies!B:B,Academies!C:C,"No")</f>
        <v>No</v>
      </c>
      <c r="G126" s="125"/>
    </row>
    <row r="127" spans="1:7" x14ac:dyDescent="0.25">
      <c r="A127" s="21" t="s">
        <v>383</v>
      </c>
      <c r="B127" s="21" t="s">
        <v>787</v>
      </c>
      <c r="C127" s="66">
        <v>383.27</v>
      </c>
      <c r="D127" s="119">
        <v>128</v>
      </c>
      <c r="E127" s="119"/>
      <c r="F127" s="125" t="str">
        <f>_xlfn.XLOOKUP(A127,Academies!B:B,Academies!C:C,"No")</f>
        <v>No</v>
      </c>
      <c r="G127" s="125"/>
    </row>
    <row r="128" spans="1:7" x14ac:dyDescent="0.25">
      <c r="A128" s="21" t="s">
        <v>373</v>
      </c>
      <c r="B128" s="21" t="s">
        <v>787</v>
      </c>
      <c r="C128" s="66">
        <v>387.68</v>
      </c>
      <c r="D128" s="119">
        <v>129</v>
      </c>
      <c r="E128" s="119"/>
      <c r="F128" s="125" t="str">
        <f>_xlfn.XLOOKUP(A128,Academies!B:B,Academies!C:C,"No")</f>
        <v>No</v>
      </c>
      <c r="G128" s="125"/>
    </row>
    <row r="129" spans="1:7" x14ac:dyDescent="0.25">
      <c r="A129" s="21" t="s">
        <v>473</v>
      </c>
      <c r="B129" s="21" t="s">
        <v>787</v>
      </c>
      <c r="C129" s="66">
        <v>391.33</v>
      </c>
      <c r="D129" s="119">
        <v>130</v>
      </c>
      <c r="E129" s="119"/>
      <c r="F129" s="125" t="str">
        <f>_xlfn.XLOOKUP(A129,Academies!B:B,Academies!C:C,"No")</f>
        <v>No</v>
      </c>
      <c r="G129" s="125"/>
    </row>
    <row r="130" spans="1:7" x14ac:dyDescent="0.25">
      <c r="A130" s="21" t="s">
        <v>489</v>
      </c>
      <c r="B130" s="21" t="s">
        <v>787</v>
      </c>
      <c r="C130" s="66">
        <v>395.22</v>
      </c>
      <c r="D130" s="119">
        <v>131</v>
      </c>
      <c r="E130" s="119"/>
      <c r="F130" s="125" t="str">
        <f>_xlfn.XLOOKUP(A130,Academies!B:B,Academies!C:C,"No")</f>
        <v>No</v>
      </c>
      <c r="G130" s="125"/>
    </row>
    <row r="131" spans="1:7" x14ac:dyDescent="0.25">
      <c r="A131" s="21" t="s">
        <v>46</v>
      </c>
      <c r="B131" s="21" t="s">
        <v>787</v>
      </c>
      <c r="C131" s="66">
        <v>397.3</v>
      </c>
      <c r="D131" s="119">
        <v>132</v>
      </c>
      <c r="E131" s="119"/>
      <c r="F131" s="125" t="str">
        <f>_xlfn.XLOOKUP(A131,Academies!B:B,Academies!C:C,"No")</f>
        <v>No</v>
      </c>
      <c r="G131" s="125"/>
    </row>
    <row r="132" spans="1:7" x14ac:dyDescent="0.25">
      <c r="A132" s="21" t="s">
        <v>131</v>
      </c>
      <c r="B132" s="21" t="s">
        <v>787</v>
      </c>
      <c r="C132" s="66">
        <v>401.7</v>
      </c>
      <c r="D132" s="119">
        <v>133</v>
      </c>
      <c r="E132" s="119"/>
      <c r="F132" s="125" t="str">
        <f>_xlfn.XLOOKUP(A132,Academies!B:B,Academies!C:C,"No")</f>
        <v>No</v>
      </c>
      <c r="G132" s="125"/>
    </row>
    <row r="133" spans="1:7" x14ac:dyDescent="0.25">
      <c r="A133" s="21" t="s">
        <v>341</v>
      </c>
      <c r="B133" s="21" t="s">
        <v>787</v>
      </c>
      <c r="C133" s="66">
        <v>403.83</v>
      </c>
      <c r="D133" s="119">
        <v>134</v>
      </c>
      <c r="E133" s="119"/>
      <c r="F133" s="125" t="str">
        <f>_xlfn.XLOOKUP(A133,Academies!B:B,Academies!C:C,"No")</f>
        <v>No</v>
      </c>
      <c r="G133" s="125"/>
    </row>
    <row r="134" spans="1:7" x14ac:dyDescent="0.25">
      <c r="A134" s="21" t="s">
        <v>397</v>
      </c>
      <c r="B134" s="21" t="s">
        <v>787</v>
      </c>
      <c r="C134" s="66">
        <v>405.94</v>
      </c>
      <c r="D134" s="119">
        <v>135</v>
      </c>
      <c r="E134" s="119"/>
      <c r="F134" s="125" t="str">
        <f>_xlfn.XLOOKUP(A134,Academies!B:B,Academies!C:C,"No")</f>
        <v>No</v>
      </c>
      <c r="G134" s="125"/>
    </row>
    <row r="135" spans="1:7" x14ac:dyDescent="0.25">
      <c r="A135" s="21" t="s">
        <v>479</v>
      </c>
      <c r="B135" s="21" t="s">
        <v>787</v>
      </c>
      <c r="C135" s="66">
        <v>407.16</v>
      </c>
      <c r="D135" s="119">
        <v>136</v>
      </c>
      <c r="E135" s="119"/>
      <c r="F135" s="125" t="str">
        <f>_xlfn.XLOOKUP(A135,Academies!B:B,Academies!C:C,"No")</f>
        <v>No</v>
      </c>
      <c r="G135" s="125"/>
    </row>
    <row r="136" spans="1:7" x14ac:dyDescent="0.25">
      <c r="A136" s="21" t="s">
        <v>418</v>
      </c>
      <c r="B136" s="21" t="s">
        <v>787</v>
      </c>
      <c r="C136" s="66">
        <v>407.7</v>
      </c>
      <c r="D136" s="119">
        <v>137</v>
      </c>
      <c r="E136" s="119"/>
      <c r="F136" s="125" t="str">
        <f>_xlfn.XLOOKUP(A136,Academies!B:B,Academies!C:C,"No")</f>
        <v>No</v>
      </c>
      <c r="G136" s="125"/>
    </row>
    <row r="137" spans="1:7" x14ac:dyDescent="0.25">
      <c r="A137" s="21" t="s">
        <v>425</v>
      </c>
      <c r="B137" s="21" t="s">
        <v>787</v>
      </c>
      <c r="C137" s="66">
        <v>409.34000000000003</v>
      </c>
      <c r="D137" s="119">
        <v>138</v>
      </c>
      <c r="E137" s="119"/>
      <c r="F137" s="125" t="str">
        <f>_xlfn.XLOOKUP(A137,Academies!B:B,Academies!C:C,"No")</f>
        <v>No</v>
      </c>
      <c r="G137" s="125"/>
    </row>
    <row r="138" spans="1:7" x14ac:dyDescent="0.25">
      <c r="A138" s="21" t="s">
        <v>220</v>
      </c>
      <c r="B138" s="21" t="s">
        <v>787</v>
      </c>
      <c r="C138" s="66">
        <v>413.31</v>
      </c>
      <c r="D138" s="119">
        <v>139</v>
      </c>
      <c r="E138" s="119"/>
      <c r="F138" s="125" t="str">
        <f>_xlfn.XLOOKUP(A138,Academies!B:B,Academies!C:C,"No")</f>
        <v>No</v>
      </c>
      <c r="G138" s="125"/>
    </row>
    <row r="139" spans="1:7" x14ac:dyDescent="0.25">
      <c r="A139" s="21" t="s">
        <v>55</v>
      </c>
      <c r="B139" s="21" t="s">
        <v>787</v>
      </c>
      <c r="C139" s="66">
        <v>419.07</v>
      </c>
      <c r="D139" s="119">
        <v>140</v>
      </c>
      <c r="E139" s="119"/>
      <c r="F139" s="125" t="str">
        <f>_xlfn.XLOOKUP(A139,Academies!B:B,Academies!C:C,"No")</f>
        <v>No</v>
      </c>
      <c r="G139" s="125"/>
    </row>
    <row r="140" spans="1:7" x14ac:dyDescent="0.25">
      <c r="A140" s="21" t="s">
        <v>359</v>
      </c>
      <c r="B140" s="21" t="s">
        <v>787</v>
      </c>
      <c r="C140" s="66">
        <v>420.53000000000003</v>
      </c>
      <c r="D140" s="119">
        <v>141</v>
      </c>
      <c r="E140" s="119"/>
      <c r="F140" s="125" t="str">
        <f>_xlfn.XLOOKUP(A140,Academies!B:B,Academies!C:C,"No")</f>
        <v>No</v>
      </c>
      <c r="G140" s="125"/>
    </row>
    <row r="141" spans="1:7" x14ac:dyDescent="0.25">
      <c r="A141" s="21" t="s">
        <v>347</v>
      </c>
      <c r="B141" s="21" t="s">
        <v>787</v>
      </c>
      <c r="C141" s="66">
        <v>432.15000000000003</v>
      </c>
      <c r="D141" s="119">
        <v>142</v>
      </c>
      <c r="E141" s="119"/>
      <c r="F141" s="125" t="str">
        <f>_xlfn.XLOOKUP(A141,Academies!B:B,Academies!C:C,"No")</f>
        <v>No</v>
      </c>
      <c r="G141" s="125"/>
    </row>
    <row r="142" spans="1:7" x14ac:dyDescent="0.25">
      <c r="A142" s="21" t="s">
        <v>339</v>
      </c>
      <c r="B142" s="21" t="s">
        <v>787</v>
      </c>
      <c r="C142" s="66">
        <v>443.1</v>
      </c>
      <c r="D142" s="119">
        <v>143</v>
      </c>
      <c r="E142" s="119"/>
      <c r="F142" s="125" t="str">
        <f>_xlfn.XLOOKUP(A142,Academies!B:B,Academies!C:C,"No")</f>
        <v>No</v>
      </c>
      <c r="G142" s="125"/>
    </row>
    <row r="143" spans="1:7" x14ac:dyDescent="0.25">
      <c r="A143" s="21" t="s">
        <v>230</v>
      </c>
      <c r="B143" s="21" t="s">
        <v>787</v>
      </c>
      <c r="C143" s="66">
        <v>445.1</v>
      </c>
      <c r="D143" s="119">
        <v>144</v>
      </c>
      <c r="E143" s="119"/>
      <c r="F143" s="125" t="str">
        <f>_xlfn.XLOOKUP(A143,Academies!B:B,Academies!C:C,"No")</f>
        <v>No</v>
      </c>
      <c r="G143" s="125"/>
    </row>
    <row r="144" spans="1:7" x14ac:dyDescent="0.25">
      <c r="A144" s="21" t="s">
        <v>345</v>
      </c>
      <c r="B144" s="21" t="s">
        <v>787</v>
      </c>
      <c r="C144" s="66">
        <v>454.39</v>
      </c>
      <c r="D144" s="119">
        <v>145</v>
      </c>
      <c r="E144" s="119"/>
      <c r="F144" s="125" t="str">
        <f>_xlfn.XLOOKUP(A144,Academies!B:B,Academies!C:C,"No")</f>
        <v>No</v>
      </c>
      <c r="G144" s="125"/>
    </row>
    <row r="145" spans="1:7" x14ac:dyDescent="0.25">
      <c r="A145" s="21" t="s">
        <v>85</v>
      </c>
      <c r="B145" s="21" t="s">
        <v>787</v>
      </c>
      <c r="C145" s="66">
        <v>463.98</v>
      </c>
      <c r="D145" s="119">
        <v>146</v>
      </c>
      <c r="E145" s="119"/>
      <c r="F145" s="125" t="str">
        <f>_xlfn.XLOOKUP(A145,Academies!B:B,Academies!C:C,"No")</f>
        <v>No</v>
      </c>
      <c r="G145" s="125"/>
    </row>
    <row r="146" spans="1:7" x14ac:dyDescent="0.25">
      <c r="A146" s="21" t="s">
        <v>234</v>
      </c>
      <c r="B146" s="21" t="s">
        <v>787</v>
      </c>
      <c r="C146" s="66">
        <v>466.84000000000003</v>
      </c>
      <c r="D146" s="119">
        <v>147</v>
      </c>
      <c r="E146" s="119"/>
      <c r="F146" s="125" t="str">
        <f>_xlfn.XLOOKUP(A146,Academies!B:B,Academies!C:C,"No")</f>
        <v>No</v>
      </c>
      <c r="G146" s="125"/>
    </row>
    <row r="147" spans="1:7" x14ac:dyDescent="0.25">
      <c r="A147" s="21" t="s">
        <v>38</v>
      </c>
      <c r="B147" s="21" t="s">
        <v>787</v>
      </c>
      <c r="C147" s="66">
        <v>476.46000000000004</v>
      </c>
      <c r="D147" s="119">
        <v>148</v>
      </c>
      <c r="E147" s="119"/>
      <c r="F147" s="125" t="str">
        <f>_xlfn.XLOOKUP(A147,Academies!B:B,Academies!C:C,"No")</f>
        <v>No</v>
      </c>
      <c r="G147" s="125"/>
    </row>
    <row r="148" spans="1:7" x14ac:dyDescent="0.25">
      <c r="A148" s="21" t="s">
        <v>174</v>
      </c>
      <c r="B148" s="21" t="s">
        <v>787</v>
      </c>
      <c r="C148" s="66">
        <v>506.24</v>
      </c>
      <c r="D148" s="119">
        <v>149</v>
      </c>
      <c r="E148" s="119"/>
      <c r="F148" s="125" t="str">
        <f>_xlfn.XLOOKUP(A148,Academies!B:B,Academies!C:C,"No")</f>
        <v>No</v>
      </c>
      <c r="G148" s="125"/>
    </row>
    <row r="149" spans="1:7" x14ac:dyDescent="0.25">
      <c r="A149" s="21" t="s">
        <v>117</v>
      </c>
      <c r="B149" s="21" t="s">
        <v>787</v>
      </c>
      <c r="C149" s="66">
        <v>508.27000000000004</v>
      </c>
      <c r="D149" s="119">
        <v>150</v>
      </c>
      <c r="E149" s="119"/>
      <c r="F149" s="125" t="str">
        <f>_xlfn.XLOOKUP(A149,Academies!B:B,Academies!C:C,"No")</f>
        <v>No</v>
      </c>
      <c r="G149" s="125"/>
    </row>
    <row r="150" spans="1:7" x14ac:dyDescent="0.25">
      <c r="A150" s="21" t="s">
        <v>443</v>
      </c>
      <c r="B150" s="21" t="s">
        <v>787</v>
      </c>
      <c r="C150" s="66">
        <v>530.54999999999995</v>
      </c>
      <c r="D150" s="119">
        <v>151</v>
      </c>
      <c r="E150" s="119"/>
      <c r="F150" s="125" t="str">
        <f>_xlfn.XLOOKUP(A150,Academies!B:B,Academies!C:C,"No")</f>
        <v>No</v>
      </c>
      <c r="G150" s="125"/>
    </row>
    <row r="151" spans="1:7" x14ac:dyDescent="0.25">
      <c r="A151" s="21" t="s">
        <v>107</v>
      </c>
      <c r="B151" s="21" t="s">
        <v>787</v>
      </c>
      <c r="C151" s="66">
        <v>534.89</v>
      </c>
      <c r="D151" s="119">
        <v>152</v>
      </c>
      <c r="E151" s="119"/>
      <c r="F151" s="125" t="str">
        <f>_xlfn.XLOOKUP(A151,Academies!B:B,Academies!C:C,"No")</f>
        <v>No</v>
      </c>
      <c r="G151" s="125"/>
    </row>
    <row r="152" spans="1:7" x14ac:dyDescent="0.25">
      <c r="A152" s="21" t="s">
        <v>395</v>
      </c>
      <c r="B152" s="21" t="s">
        <v>787</v>
      </c>
      <c r="C152" s="66">
        <v>538.01</v>
      </c>
      <c r="D152" s="119">
        <v>153</v>
      </c>
      <c r="E152" s="119"/>
      <c r="F152" s="125" t="str">
        <f>_xlfn.XLOOKUP(A152,Academies!B:B,Academies!C:C,"No")</f>
        <v>No</v>
      </c>
      <c r="G152" s="125"/>
    </row>
    <row r="153" spans="1:7" x14ac:dyDescent="0.25">
      <c r="A153" s="21" t="s">
        <v>172</v>
      </c>
      <c r="B153" s="21" t="s">
        <v>787</v>
      </c>
      <c r="C153" s="66">
        <v>538.43000000000006</v>
      </c>
      <c r="D153" s="119">
        <v>154</v>
      </c>
      <c r="E153" s="119"/>
      <c r="F153" s="125" t="str">
        <f>_xlfn.XLOOKUP(A153,Academies!B:B,Academies!C:C,"No")</f>
        <v>No</v>
      </c>
      <c r="G153" s="125"/>
    </row>
    <row r="154" spans="1:7" x14ac:dyDescent="0.25">
      <c r="A154" s="21" t="s">
        <v>414</v>
      </c>
      <c r="B154" s="21" t="s">
        <v>787</v>
      </c>
      <c r="C154" s="66">
        <v>539.03</v>
      </c>
      <c r="D154" s="119">
        <v>155</v>
      </c>
      <c r="E154" s="119"/>
      <c r="F154" s="125" t="str">
        <f>_xlfn.XLOOKUP(A154,Academies!B:B,Academies!C:C,"No")</f>
        <v>No</v>
      </c>
      <c r="G154" s="125"/>
    </row>
    <row r="155" spans="1:7" x14ac:dyDescent="0.25">
      <c r="A155" s="21" t="s">
        <v>75</v>
      </c>
      <c r="B155" s="21" t="s">
        <v>787</v>
      </c>
      <c r="C155" s="66">
        <v>547.82000000000005</v>
      </c>
      <c r="D155" s="119">
        <v>156</v>
      </c>
      <c r="E155" s="119"/>
      <c r="F155" s="125" t="str">
        <f>_xlfn.XLOOKUP(A155,Academies!B:B,Academies!C:C,"No")</f>
        <v>No</v>
      </c>
      <c r="G155" s="125"/>
    </row>
    <row r="156" spans="1:7" x14ac:dyDescent="0.25">
      <c r="A156" s="21" t="s">
        <v>375</v>
      </c>
      <c r="B156" s="21" t="s">
        <v>787</v>
      </c>
      <c r="C156" s="66">
        <v>550.44000000000005</v>
      </c>
      <c r="D156" s="119">
        <v>157</v>
      </c>
      <c r="E156" s="119"/>
      <c r="F156" s="125" t="str">
        <f>_xlfn.XLOOKUP(A156,Academies!B:B,Academies!C:C,"No")</f>
        <v>No</v>
      </c>
      <c r="G156" s="125"/>
    </row>
    <row r="157" spans="1:7" x14ac:dyDescent="0.25">
      <c r="A157" s="21" t="s">
        <v>89</v>
      </c>
      <c r="B157" s="21" t="s">
        <v>787</v>
      </c>
      <c r="C157" s="66">
        <v>552.26</v>
      </c>
      <c r="D157" s="119">
        <v>158</v>
      </c>
      <c r="E157" s="119"/>
      <c r="F157" s="125" t="str">
        <f>_xlfn.XLOOKUP(A157,Academies!B:B,Academies!C:C,"No")</f>
        <v>No</v>
      </c>
      <c r="G157" s="125"/>
    </row>
    <row r="158" spans="1:7" x14ac:dyDescent="0.25">
      <c r="A158" s="21" t="s">
        <v>501</v>
      </c>
      <c r="B158" s="21" t="s">
        <v>787</v>
      </c>
      <c r="C158" s="66">
        <v>561.59</v>
      </c>
      <c r="D158" s="119">
        <v>159</v>
      </c>
      <c r="E158" s="119"/>
      <c r="F158" s="125" t="str">
        <f>_xlfn.XLOOKUP(A158,Academies!B:B,Academies!C:C,"No")</f>
        <v>No</v>
      </c>
      <c r="G158" s="125"/>
    </row>
    <row r="159" spans="1:7" x14ac:dyDescent="0.25">
      <c r="A159" s="21" t="s">
        <v>212</v>
      </c>
      <c r="B159" s="21" t="s">
        <v>787</v>
      </c>
      <c r="C159" s="66">
        <v>562.75</v>
      </c>
      <c r="D159" s="119">
        <v>160</v>
      </c>
      <c r="E159" s="119"/>
      <c r="F159" s="125" t="str">
        <f>_xlfn.XLOOKUP(A159,Academies!B:B,Academies!C:C,"No")</f>
        <v>No</v>
      </c>
      <c r="G159" s="125"/>
    </row>
    <row r="160" spans="1:7" x14ac:dyDescent="0.25">
      <c r="A160" s="21" t="s">
        <v>333</v>
      </c>
      <c r="B160" s="21" t="s">
        <v>787</v>
      </c>
      <c r="C160" s="66">
        <v>587.87</v>
      </c>
      <c r="D160" s="119">
        <v>161</v>
      </c>
      <c r="E160" s="119"/>
      <c r="F160" s="125" t="str">
        <f>_xlfn.XLOOKUP(A160,Academies!B:B,Academies!C:C,"No")</f>
        <v>No</v>
      </c>
      <c r="G160" s="125"/>
    </row>
    <row r="161" spans="1:7" x14ac:dyDescent="0.25">
      <c r="A161" s="21" t="s">
        <v>246</v>
      </c>
      <c r="B161" s="21" t="s">
        <v>787</v>
      </c>
      <c r="C161" s="66">
        <v>591.83000000000004</v>
      </c>
      <c r="D161" s="119">
        <v>162</v>
      </c>
      <c r="E161" s="119"/>
      <c r="F161" s="125" t="str">
        <f>_xlfn.XLOOKUP(A161,Academies!B:B,Academies!C:C,"No")</f>
        <v>No</v>
      </c>
      <c r="G161" s="125"/>
    </row>
    <row r="162" spans="1:7" x14ac:dyDescent="0.25">
      <c r="A162" s="21" t="s">
        <v>105</v>
      </c>
      <c r="B162" s="21" t="s">
        <v>787</v>
      </c>
      <c r="C162" s="66">
        <v>611.07000000000005</v>
      </c>
      <c r="D162" s="119">
        <v>163</v>
      </c>
      <c r="E162" s="119"/>
      <c r="F162" s="125" t="str">
        <f>_xlfn.XLOOKUP(A162,Academies!B:B,Academies!C:C,"No")</f>
        <v>No</v>
      </c>
      <c r="G162" s="125"/>
    </row>
    <row r="163" spans="1:7" x14ac:dyDescent="0.25">
      <c r="A163" s="21" t="s">
        <v>87</v>
      </c>
      <c r="B163" s="21" t="s">
        <v>787</v>
      </c>
      <c r="C163" s="66">
        <v>612.69000000000005</v>
      </c>
      <c r="D163" s="119">
        <v>164</v>
      </c>
      <c r="E163" s="119"/>
      <c r="F163" s="125" t="str">
        <f>_xlfn.XLOOKUP(A163,Academies!B:B,Academies!C:C,"No")</f>
        <v>No</v>
      </c>
      <c r="G163" s="125"/>
    </row>
    <row r="164" spans="1:7" x14ac:dyDescent="0.25">
      <c r="A164" s="21" t="s">
        <v>162</v>
      </c>
      <c r="B164" s="21" t="s">
        <v>787</v>
      </c>
      <c r="C164" s="66">
        <v>626.32000000000005</v>
      </c>
      <c r="D164" s="119">
        <v>165</v>
      </c>
      <c r="E164" s="119"/>
      <c r="F164" s="125" t="str">
        <f>_xlfn.XLOOKUP(A164,Academies!B:B,Academies!C:C,"No")</f>
        <v>No</v>
      </c>
      <c r="G164" s="125"/>
    </row>
    <row r="165" spans="1:7" x14ac:dyDescent="0.25">
      <c r="A165" s="21" t="s">
        <v>477</v>
      </c>
      <c r="B165" s="21" t="s">
        <v>787</v>
      </c>
      <c r="C165" s="66">
        <v>631.22</v>
      </c>
      <c r="D165" s="119">
        <v>166</v>
      </c>
      <c r="E165" s="119"/>
      <c r="F165" s="125" t="str">
        <f>_xlfn.XLOOKUP(A165,Academies!B:B,Academies!C:C,"No")</f>
        <v>No</v>
      </c>
      <c r="G165" s="125"/>
    </row>
    <row r="166" spans="1:7" x14ac:dyDescent="0.25">
      <c r="A166" s="21" t="s">
        <v>408</v>
      </c>
      <c r="B166" s="21" t="s">
        <v>787</v>
      </c>
      <c r="C166" s="66">
        <v>637.53</v>
      </c>
      <c r="D166" s="119">
        <v>167</v>
      </c>
      <c r="E166" s="119"/>
      <c r="F166" s="125" t="str">
        <f>_xlfn.XLOOKUP(A166,Academies!B:B,Academies!C:C,"No")</f>
        <v>No</v>
      </c>
      <c r="G166" s="125"/>
    </row>
    <row r="167" spans="1:7" x14ac:dyDescent="0.25">
      <c r="A167" s="21" t="s">
        <v>465</v>
      </c>
      <c r="B167" s="21" t="s">
        <v>787</v>
      </c>
      <c r="C167" s="66">
        <v>647.16</v>
      </c>
      <c r="D167" s="119">
        <v>168</v>
      </c>
      <c r="E167" s="119"/>
      <c r="F167" s="125" t="str">
        <f>_xlfn.XLOOKUP(A167,Academies!B:B,Academies!C:C,"No")</f>
        <v>No</v>
      </c>
      <c r="G167" s="125"/>
    </row>
    <row r="168" spans="1:7" x14ac:dyDescent="0.25">
      <c r="A168" s="21" t="s">
        <v>204</v>
      </c>
      <c r="B168" s="21" t="s">
        <v>787</v>
      </c>
      <c r="C168" s="66">
        <v>651.5</v>
      </c>
      <c r="D168" s="119">
        <v>169</v>
      </c>
      <c r="E168" s="119"/>
      <c r="F168" s="125" t="str">
        <f>_xlfn.XLOOKUP(A168,Academies!B:B,Academies!C:C,"No")</f>
        <v>No</v>
      </c>
      <c r="G168" s="125"/>
    </row>
    <row r="169" spans="1:7" x14ac:dyDescent="0.25">
      <c r="A169" s="21" t="s">
        <v>459</v>
      </c>
      <c r="B169" s="21" t="s">
        <v>787</v>
      </c>
      <c r="C169" s="66">
        <v>652.91999999999996</v>
      </c>
      <c r="D169" s="119">
        <v>170</v>
      </c>
      <c r="E169" s="119"/>
      <c r="F169" s="125" t="str">
        <f>_xlfn.XLOOKUP(A169,Academies!B:B,Academies!C:C,"No")</f>
        <v>No</v>
      </c>
      <c r="G169" s="125"/>
    </row>
    <row r="170" spans="1:7" x14ac:dyDescent="0.25">
      <c r="A170" s="21" t="s">
        <v>451</v>
      </c>
      <c r="B170" s="21" t="s">
        <v>787</v>
      </c>
      <c r="C170" s="66">
        <v>665.69</v>
      </c>
      <c r="D170" s="119">
        <v>171</v>
      </c>
      <c r="E170" s="119"/>
      <c r="F170" s="125" t="str">
        <f>_xlfn.XLOOKUP(A170,Academies!B:B,Academies!C:C,"No")</f>
        <v>No</v>
      </c>
      <c r="G170" s="125"/>
    </row>
    <row r="171" spans="1:7" x14ac:dyDescent="0.25">
      <c r="A171" s="21" t="s">
        <v>385</v>
      </c>
      <c r="B171" s="21" t="s">
        <v>787</v>
      </c>
      <c r="C171" s="66">
        <v>679.71</v>
      </c>
      <c r="D171" s="119">
        <v>172</v>
      </c>
      <c r="E171" s="119"/>
      <c r="F171" s="125" t="str">
        <f>_xlfn.XLOOKUP(A171,Academies!B:B,Academies!C:C,"No")</f>
        <v>No</v>
      </c>
      <c r="G171" s="125"/>
    </row>
    <row r="172" spans="1:7" x14ac:dyDescent="0.25">
      <c r="A172" s="21" t="s">
        <v>457</v>
      </c>
      <c r="B172" s="21" t="s">
        <v>787</v>
      </c>
      <c r="C172" s="66">
        <v>691.9</v>
      </c>
      <c r="D172" s="119">
        <v>173</v>
      </c>
      <c r="E172" s="119"/>
      <c r="F172" s="125" t="str">
        <f>_xlfn.XLOOKUP(A172,Academies!B:B,Academies!C:C,"No")</f>
        <v>No</v>
      </c>
      <c r="G172" s="125"/>
    </row>
    <row r="173" spans="1:7" x14ac:dyDescent="0.25">
      <c r="A173" s="21" t="s">
        <v>101</v>
      </c>
      <c r="B173" s="21" t="s">
        <v>787</v>
      </c>
      <c r="C173" s="66">
        <v>705.28</v>
      </c>
      <c r="D173" s="119">
        <v>174</v>
      </c>
      <c r="E173" s="119"/>
      <c r="F173" s="125" t="str">
        <f>_xlfn.XLOOKUP(A173,Academies!B:B,Academies!C:C,"No")</f>
        <v>No</v>
      </c>
      <c r="G173" s="125"/>
    </row>
    <row r="174" spans="1:7" x14ac:dyDescent="0.25">
      <c r="A174" s="21" t="s">
        <v>272</v>
      </c>
      <c r="B174" s="21" t="s">
        <v>787</v>
      </c>
      <c r="C174" s="66">
        <v>715.2</v>
      </c>
      <c r="D174" s="119">
        <v>175</v>
      </c>
      <c r="E174" s="119"/>
      <c r="F174" s="125" t="str">
        <f>_xlfn.XLOOKUP(A174,Academies!B:B,Academies!C:C,"No")</f>
        <v>No</v>
      </c>
      <c r="G174" s="125"/>
    </row>
    <row r="175" spans="1:7" x14ac:dyDescent="0.25">
      <c r="A175" s="21" t="s">
        <v>351</v>
      </c>
      <c r="B175" s="21" t="s">
        <v>787</v>
      </c>
      <c r="C175" s="66">
        <v>748.73</v>
      </c>
      <c r="D175" s="119">
        <v>176</v>
      </c>
      <c r="E175" s="119"/>
      <c r="F175" s="125" t="str">
        <f>_xlfn.XLOOKUP(A175,Academies!B:B,Academies!C:C,"No")</f>
        <v>No</v>
      </c>
      <c r="G175" s="125"/>
    </row>
    <row r="176" spans="1:7" x14ac:dyDescent="0.25">
      <c r="A176" s="21" t="s">
        <v>44</v>
      </c>
      <c r="B176" s="21" t="s">
        <v>787</v>
      </c>
      <c r="C176" s="66">
        <v>751.77</v>
      </c>
      <c r="D176" s="119">
        <v>177</v>
      </c>
      <c r="E176" s="119"/>
      <c r="F176" s="125" t="str">
        <f>_xlfn.XLOOKUP(A176,Academies!B:B,Academies!C:C,"No")</f>
        <v>No</v>
      </c>
      <c r="G176" s="125"/>
    </row>
    <row r="177" spans="1:7" x14ac:dyDescent="0.25">
      <c r="A177" s="21" t="s">
        <v>471</v>
      </c>
      <c r="B177" s="21" t="s">
        <v>787</v>
      </c>
      <c r="C177" s="66">
        <v>757.78</v>
      </c>
      <c r="D177" s="119">
        <v>178</v>
      </c>
      <c r="E177" s="119"/>
      <c r="F177" s="125" t="str">
        <f>_xlfn.XLOOKUP(A177,Academies!B:B,Academies!C:C,"No")</f>
        <v>No</v>
      </c>
      <c r="G177" s="125"/>
    </row>
    <row r="178" spans="1:7" x14ac:dyDescent="0.25">
      <c r="A178" s="21" t="s">
        <v>115</v>
      </c>
      <c r="B178" s="21" t="s">
        <v>787</v>
      </c>
      <c r="C178" s="66">
        <v>760.88</v>
      </c>
      <c r="D178" s="119">
        <v>179</v>
      </c>
      <c r="E178" s="119"/>
      <c r="F178" s="125" t="str">
        <f>_xlfn.XLOOKUP(A178,Academies!B:B,Academies!C:C,"No")</f>
        <v>No</v>
      </c>
      <c r="G178" s="125"/>
    </row>
    <row r="179" spans="1:7" x14ac:dyDescent="0.25">
      <c r="A179" s="21" t="s">
        <v>487</v>
      </c>
      <c r="B179" s="21" t="s">
        <v>787</v>
      </c>
      <c r="C179" s="66">
        <v>776.94</v>
      </c>
      <c r="D179" s="119">
        <v>180</v>
      </c>
      <c r="E179" s="119"/>
      <c r="F179" s="125" t="str">
        <f>_xlfn.XLOOKUP(A179,Academies!B:B,Academies!C:C,"No")</f>
        <v>No</v>
      </c>
      <c r="G179" s="125"/>
    </row>
    <row r="180" spans="1:7" x14ac:dyDescent="0.25">
      <c r="A180" s="21" t="s">
        <v>34</v>
      </c>
      <c r="B180" s="21" t="s">
        <v>787</v>
      </c>
      <c r="C180" s="66">
        <v>833.61</v>
      </c>
      <c r="D180" s="119">
        <v>181</v>
      </c>
      <c r="E180" s="119"/>
      <c r="F180" s="125" t="str">
        <f>_xlfn.XLOOKUP(A180,Academies!B:B,Academies!C:C,"No")</f>
        <v>No</v>
      </c>
      <c r="G180" s="125"/>
    </row>
    <row r="181" spans="1:7" x14ac:dyDescent="0.25">
      <c r="A181" s="21" t="s">
        <v>40</v>
      </c>
      <c r="B181" s="21" t="s">
        <v>787</v>
      </c>
      <c r="C181" s="66">
        <v>833.94</v>
      </c>
      <c r="D181" s="119">
        <v>182</v>
      </c>
      <c r="E181" s="119"/>
      <c r="F181" s="125" t="str">
        <f>_xlfn.XLOOKUP(A181,Academies!B:B,Academies!C:C,"No")</f>
        <v>No</v>
      </c>
      <c r="G181" s="125"/>
    </row>
    <row r="182" spans="1:7" x14ac:dyDescent="0.25">
      <c r="A182" s="21" t="s">
        <v>467</v>
      </c>
      <c r="B182" s="21" t="s">
        <v>787</v>
      </c>
      <c r="C182" s="66">
        <v>852.62</v>
      </c>
      <c r="D182" s="119">
        <v>183</v>
      </c>
      <c r="E182" s="119"/>
      <c r="F182" s="125" t="str">
        <f>_xlfn.XLOOKUP(A182,Academies!B:B,Academies!C:C,"No")</f>
        <v>No</v>
      </c>
      <c r="G182" s="125"/>
    </row>
    <row r="183" spans="1:7" x14ac:dyDescent="0.25">
      <c r="A183" s="21" t="s">
        <v>445</v>
      </c>
      <c r="B183" s="21" t="s">
        <v>787</v>
      </c>
      <c r="C183" s="66">
        <v>860.09</v>
      </c>
      <c r="D183" s="119">
        <v>184</v>
      </c>
      <c r="E183" s="119"/>
      <c r="F183" s="125" t="str">
        <f>_xlfn.XLOOKUP(A183,Academies!B:B,Academies!C:C,"No")</f>
        <v>No</v>
      </c>
      <c r="G183" s="125"/>
    </row>
    <row r="184" spans="1:7" x14ac:dyDescent="0.25">
      <c r="A184" s="21" t="s">
        <v>214</v>
      </c>
      <c r="B184" s="21" t="s">
        <v>787</v>
      </c>
      <c r="C184" s="66">
        <v>886.31000000000006</v>
      </c>
      <c r="D184" s="119">
        <v>185</v>
      </c>
      <c r="E184" s="119"/>
      <c r="F184" s="125" t="str">
        <f>_xlfn.XLOOKUP(A184,Academies!B:B,Academies!C:C,"No")</f>
        <v>No</v>
      </c>
      <c r="G184" s="125"/>
    </row>
    <row r="185" spans="1:7" x14ac:dyDescent="0.25">
      <c r="A185" s="21" t="s">
        <v>176</v>
      </c>
      <c r="B185" s="21" t="s">
        <v>787</v>
      </c>
      <c r="C185" s="66">
        <v>897.51</v>
      </c>
      <c r="D185" s="119">
        <v>186</v>
      </c>
      <c r="E185" s="119"/>
      <c r="F185" s="125" t="str">
        <f>_xlfn.XLOOKUP(A185,Academies!B:B,Academies!C:C,"No")</f>
        <v>No</v>
      </c>
      <c r="G185" s="125"/>
    </row>
    <row r="186" spans="1:7" x14ac:dyDescent="0.25">
      <c r="A186" s="21" t="s">
        <v>481</v>
      </c>
      <c r="B186" s="21" t="s">
        <v>787</v>
      </c>
      <c r="C186" s="66">
        <v>913.61</v>
      </c>
      <c r="D186" s="119">
        <v>187</v>
      </c>
      <c r="E186" s="119"/>
      <c r="F186" s="125" t="str">
        <f>_xlfn.XLOOKUP(A186,Academies!B:B,Academies!C:C,"No")</f>
        <v>No</v>
      </c>
      <c r="G186" s="125"/>
    </row>
    <row r="187" spans="1:7" x14ac:dyDescent="0.25">
      <c r="A187" s="21" t="s">
        <v>491</v>
      </c>
      <c r="B187" s="21" t="s">
        <v>787</v>
      </c>
      <c r="C187" s="66">
        <v>928</v>
      </c>
      <c r="D187" s="119">
        <v>188</v>
      </c>
      <c r="E187" s="119"/>
      <c r="F187" s="125" t="str">
        <f>_xlfn.XLOOKUP(A187,Academies!B:B,Academies!C:C,"No")</f>
        <v>No</v>
      </c>
      <c r="G187" s="125"/>
    </row>
    <row r="188" spans="1:7" x14ac:dyDescent="0.25">
      <c r="A188" s="21" t="s">
        <v>182</v>
      </c>
      <c r="B188" s="21" t="s">
        <v>787</v>
      </c>
      <c r="C188" s="66">
        <v>939.72</v>
      </c>
      <c r="D188" s="119">
        <v>189</v>
      </c>
      <c r="E188" s="119"/>
      <c r="F188" s="125" t="str">
        <f>_xlfn.XLOOKUP(A188,Academies!B:B,Academies!C:C,"No")</f>
        <v>No</v>
      </c>
      <c r="G188" s="125"/>
    </row>
    <row r="189" spans="1:7" x14ac:dyDescent="0.25">
      <c r="A189" s="21" t="s">
        <v>325</v>
      </c>
      <c r="B189" s="21" t="s">
        <v>787</v>
      </c>
      <c r="C189" s="66">
        <v>967.37</v>
      </c>
      <c r="D189" s="119">
        <v>190</v>
      </c>
      <c r="E189" s="119"/>
      <c r="F189" s="125" t="str">
        <f>_xlfn.XLOOKUP(A189,Academies!B:B,Academies!C:C,"No")</f>
        <v>No</v>
      </c>
      <c r="G189" s="125"/>
    </row>
    <row r="190" spans="1:7" x14ac:dyDescent="0.25">
      <c r="A190" s="21" t="s">
        <v>314</v>
      </c>
      <c r="B190" s="21" t="s">
        <v>787</v>
      </c>
      <c r="C190" s="66">
        <v>1039.0899999999999</v>
      </c>
      <c r="D190" s="119">
        <v>191</v>
      </c>
      <c r="E190" s="119"/>
      <c r="F190" s="125" t="str">
        <f>_xlfn.XLOOKUP(A190,Academies!B:B,Academies!C:C,"No")</f>
        <v>No</v>
      </c>
      <c r="G190" s="125"/>
    </row>
    <row r="191" spans="1:7" x14ac:dyDescent="0.25">
      <c r="A191" s="21" t="s">
        <v>91</v>
      </c>
      <c r="B191" s="21" t="s">
        <v>787</v>
      </c>
      <c r="C191" s="66">
        <v>1054.3700000000001</v>
      </c>
      <c r="D191" s="119">
        <v>192</v>
      </c>
      <c r="E191" s="119"/>
      <c r="F191" s="125" t="str">
        <f>_xlfn.XLOOKUP(A191,Academies!B:B,Academies!C:C,"No")</f>
        <v>Converted 24-25</v>
      </c>
      <c r="G191" s="125"/>
    </row>
    <row r="192" spans="1:7" x14ac:dyDescent="0.25">
      <c r="A192" s="21" t="s">
        <v>42</v>
      </c>
      <c r="B192" s="21" t="s">
        <v>787</v>
      </c>
      <c r="C192" s="66">
        <v>1060.6400000000001</v>
      </c>
      <c r="D192" s="119">
        <v>193</v>
      </c>
      <c r="E192" s="119"/>
      <c r="F192" s="125" t="str">
        <f>_xlfn.XLOOKUP(A192,Academies!B:B,Academies!C:C,"No")</f>
        <v>No</v>
      </c>
      <c r="G192" s="125"/>
    </row>
    <row r="193" spans="1:7" x14ac:dyDescent="0.25">
      <c r="A193" s="21" t="s">
        <v>149</v>
      </c>
      <c r="B193" s="21" t="s">
        <v>787</v>
      </c>
      <c r="C193" s="66">
        <v>1074.8</v>
      </c>
      <c r="D193" s="119">
        <v>194</v>
      </c>
      <c r="E193" s="119"/>
      <c r="F193" s="125" t="str">
        <f>_xlfn.XLOOKUP(A193,Academies!B:B,Academies!C:C,"No")</f>
        <v>No</v>
      </c>
      <c r="G193" s="125"/>
    </row>
    <row r="194" spans="1:7" x14ac:dyDescent="0.25">
      <c r="A194" s="21" t="s">
        <v>121</v>
      </c>
      <c r="B194" s="21" t="s">
        <v>787</v>
      </c>
      <c r="C194" s="66">
        <v>1113.6500000000001</v>
      </c>
      <c r="D194" s="119">
        <v>195</v>
      </c>
      <c r="E194" s="119"/>
      <c r="F194" s="125" t="str">
        <f>_xlfn.XLOOKUP(A194,Academies!B:B,Academies!C:C,"No")</f>
        <v>No</v>
      </c>
      <c r="G194" s="125"/>
    </row>
    <row r="195" spans="1:7" x14ac:dyDescent="0.25">
      <c r="A195" s="21" t="s">
        <v>485</v>
      </c>
      <c r="B195" s="21" t="s">
        <v>787</v>
      </c>
      <c r="C195" s="66">
        <v>1123.29</v>
      </c>
      <c r="D195" s="119">
        <v>196</v>
      </c>
      <c r="E195" s="119"/>
      <c r="F195" s="125" t="str">
        <f>_xlfn.XLOOKUP(A195,Academies!B:B,Academies!C:C,"No")</f>
        <v>No</v>
      </c>
      <c r="G195" s="125"/>
    </row>
    <row r="196" spans="1:7" x14ac:dyDescent="0.25">
      <c r="A196" s="21" t="s">
        <v>304</v>
      </c>
      <c r="B196" s="21" t="s">
        <v>787</v>
      </c>
      <c r="C196" s="66">
        <v>1129.8600000000001</v>
      </c>
      <c r="D196" s="119">
        <v>197</v>
      </c>
      <c r="E196" s="119"/>
      <c r="F196" s="125" t="str">
        <f>_xlfn.XLOOKUP(A196,Academies!B:B,Academies!C:C,"No")</f>
        <v>No</v>
      </c>
      <c r="G196" s="125"/>
    </row>
    <row r="197" spans="1:7" x14ac:dyDescent="0.25">
      <c r="A197" s="21" t="s">
        <v>461</v>
      </c>
      <c r="B197" s="21" t="s">
        <v>787</v>
      </c>
      <c r="C197" s="66">
        <v>1129.9000000000001</v>
      </c>
      <c r="D197" s="119">
        <v>198</v>
      </c>
      <c r="E197" s="119"/>
      <c r="F197" s="125" t="str">
        <f>_xlfn.XLOOKUP(A197,Academies!B:B,Academies!C:C,"No")</f>
        <v>No</v>
      </c>
      <c r="G197" s="125"/>
    </row>
    <row r="198" spans="1:7" x14ac:dyDescent="0.25">
      <c r="A198" s="21" t="s">
        <v>32</v>
      </c>
      <c r="B198" s="21" t="s">
        <v>787</v>
      </c>
      <c r="C198" s="66">
        <v>1144.19</v>
      </c>
      <c r="D198" s="119">
        <v>199</v>
      </c>
      <c r="E198" s="119"/>
      <c r="F198" s="125" t="str">
        <f>_xlfn.XLOOKUP(A198,Academies!B:B,Academies!C:C,"No")</f>
        <v>No</v>
      </c>
      <c r="G198" s="125"/>
    </row>
    <row r="199" spans="1:7" x14ac:dyDescent="0.25">
      <c r="A199" s="21" t="s">
        <v>170</v>
      </c>
      <c r="B199" s="21" t="s">
        <v>787</v>
      </c>
      <c r="C199" s="66">
        <v>1154.3900000000001</v>
      </c>
      <c r="D199" s="119">
        <v>200</v>
      </c>
      <c r="E199" s="119"/>
      <c r="F199" s="125" t="str">
        <f>_xlfn.XLOOKUP(A199,Academies!B:B,Academies!C:C,"No")</f>
        <v>No</v>
      </c>
      <c r="G199" s="125"/>
    </row>
    <row r="200" spans="1:7" x14ac:dyDescent="0.25">
      <c r="A200" s="21" t="s">
        <v>306</v>
      </c>
      <c r="B200" s="21" t="s">
        <v>787</v>
      </c>
      <c r="C200" s="66">
        <v>1154.74</v>
      </c>
      <c r="D200" s="119">
        <v>201</v>
      </c>
      <c r="E200" s="119"/>
      <c r="F200" s="125" t="str">
        <f>_xlfn.XLOOKUP(A200,Academies!B:B,Academies!C:C,"No")</f>
        <v>No</v>
      </c>
      <c r="G200" s="125"/>
    </row>
    <row r="201" spans="1:7" x14ac:dyDescent="0.25">
      <c r="A201" s="21" t="s">
        <v>276</v>
      </c>
      <c r="B201" s="21" t="s">
        <v>787</v>
      </c>
      <c r="C201" s="66">
        <v>1175.26</v>
      </c>
      <c r="D201" s="119">
        <v>202</v>
      </c>
      <c r="E201" s="119"/>
      <c r="F201" s="125" t="str">
        <f>_xlfn.XLOOKUP(A201,Academies!B:B,Academies!C:C,"No")</f>
        <v>No</v>
      </c>
      <c r="G201" s="125"/>
    </row>
    <row r="202" spans="1:7" x14ac:dyDescent="0.25">
      <c r="A202" s="21" t="s">
        <v>497</v>
      </c>
      <c r="B202" s="21" t="s">
        <v>787</v>
      </c>
      <c r="C202" s="66">
        <v>1175.33</v>
      </c>
      <c r="D202" s="119">
        <v>203</v>
      </c>
      <c r="E202" s="119"/>
      <c r="F202" s="125" t="str">
        <f>_xlfn.XLOOKUP(A202,Academies!B:B,Academies!C:C,"No")</f>
        <v>No</v>
      </c>
      <c r="G202" s="125"/>
    </row>
    <row r="203" spans="1:7" x14ac:dyDescent="0.25">
      <c r="A203" s="21" t="s">
        <v>505</v>
      </c>
      <c r="B203" s="21" t="s">
        <v>787</v>
      </c>
      <c r="C203" s="66">
        <v>1186.25</v>
      </c>
      <c r="D203" s="119">
        <v>204</v>
      </c>
      <c r="E203" s="119"/>
      <c r="F203" s="125" t="str">
        <f>_xlfn.XLOOKUP(A203,Academies!B:B,Academies!C:C,"No")</f>
        <v>No</v>
      </c>
      <c r="G203" s="125"/>
    </row>
    <row r="204" spans="1:7" x14ac:dyDescent="0.25">
      <c r="A204" s="21" t="s">
        <v>160</v>
      </c>
      <c r="B204" s="21" t="s">
        <v>787</v>
      </c>
      <c r="C204" s="66">
        <v>1189.0899999999999</v>
      </c>
      <c r="D204" s="119">
        <v>205</v>
      </c>
      <c r="E204" s="119"/>
      <c r="F204" s="125" t="str">
        <f>_xlfn.XLOOKUP(A204,Academies!B:B,Academies!C:C,"No")</f>
        <v>No</v>
      </c>
      <c r="G204" s="125"/>
    </row>
    <row r="205" spans="1:7" x14ac:dyDescent="0.25">
      <c r="A205" s="21" t="s">
        <v>449</v>
      </c>
      <c r="B205" s="21" t="s">
        <v>787</v>
      </c>
      <c r="C205" s="66">
        <v>1193.96</v>
      </c>
      <c r="D205" s="119">
        <v>206</v>
      </c>
      <c r="E205" s="119"/>
      <c r="F205" s="125" t="str">
        <f>_xlfn.XLOOKUP(A205,Academies!B:B,Academies!C:C,"No")</f>
        <v>No</v>
      </c>
      <c r="G205" s="125"/>
    </row>
    <row r="206" spans="1:7" x14ac:dyDescent="0.25">
      <c r="A206" s="21" t="s">
        <v>361</v>
      </c>
      <c r="B206" s="21" t="s">
        <v>787</v>
      </c>
      <c r="C206" s="66">
        <v>1198.1400000000001</v>
      </c>
      <c r="D206" s="119">
        <v>207</v>
      </c>
      <c r="E206" s="119"/>
      <c r="F206" s="125" t="str">
        <f>_xlfn.XLOOKUP(A206,Academies!B:B,Academies!C:C,"No")</f>
        <v>No</v>
      </c>
      <c r="G206" s="125"/>
    </row>
    <row r="207" spans="1:7" x14ac:dyDescent="0.25">
      <c r="A207" s="21" t="s">
        <v>210</v>
      </c>
      <c r="B207" s="21" t="s">
        <v>787</v>
      </c>
      <c r="C207" s="66">
        <v>1206.71</v>
      </c>
      <c r="D207" s="119">
        <v>208</v>
      </c>
      <c r="E207" s="119"/>
      <c r="F207" s="125" t="str">
        <f>_xlfn.XLOOKUP(A207,Academies!B:B,Academies!C:C,"No")</f>
        <v>No</v>
      </c>
      <c r="G207" s="125"/>
    </row>
    <row r="208" spans="1:7" x14ac:dyDescent="0.25">
      <c r="A208" s="21" t="s">
        <v>97</v>
      </c>
      <c r="B208" s="21" t="s">
        <v>787</v>
      </c>
      <c r="C208" s="66">
        <v>1207.3</v>
      </c>
      <c r="D208" s="119">
        <v>209</v>
      </c>
      <c r="E208" s="119"/>
      <c r="F208" s="125" t="str">
        <f>_xlfn.XLOOKUP(A208,Academies!B:B,Academies!C:C,"No")</f>
        <v>No</v>
      </c>
      <c r="G208" s="125"/>
    </row>
    <row r="209" spans="1:7" x14ac:dyDescent="0.25">
      <c r="A209" s="21" t="s">
        <v>127</v>
      </c>
      <c r="B209" s="21" t="s">
        <v>787</v>
      </c>
      <c r="C209" s="66">
        <v>1229.27</v>
      </c>
      <c r="D209" s="119">
        <v>210</v>
      </c>
      <c r="E209" s="119"/>
      <c r="F209" s="125" t="str">
        <f>_xlfn.XLOOKUP(A209,Academies!B:B,Academies!C:C,"No")</f>
        <v>No</v>
      </c>
      <c r="G209" s="125"/>
    </row>
    <row r="210" spans="1:7" x14ac:dyDescent="0.25">
      <c r="A210" s="21" t="s">
        <v>28</v>
      </c>
      <c r="B210" s="21" t="s">
        <v>787</v>
      </c>
      <c r="C210" s="66">
        <v>1237.5</v>
      </c>
      <c r="D210" s="119">
        <v>211</v>
      </c>
      <c r="E210" s="119"/>
      <c r="F210" s="125" t="str">
        <f>_xlfn.XLOOKUP(A210,Academies!B:B,Academies!C:C,"No")</f>
        <v>No</v>
      </c>
      <c r="G210" s="125"/>
    </row>
    <row r="211" spans="1:7" x14ac:dyDescent="0.25">
      <c r="A211" s="21" t="s">
        <v>48</v>
      </c>
      <c r="B211" s="21" t="s">
        <v>787</v>
      </c>
      <c r="C211" s="66">
        <v>1240.22</v>
      </c>
      <c r="D211" s="119">
        <v>212</v>
      </c>
      <c r="E211" s="119"/>
      <c r="F211" s="125" t="str">
        <f>_xlfn.XLOOKUP(A211,Academies!B:B,Academies!C:C,"No")</f>
        <v>No</v>
      </c>
      <c r="G211" s="125"/>
    </row>
    <row r="212" spans="1:7" x14ac:dyDescent="0.25">
      <c r="A212" s="21" t="s">
        <v>119</v>
      </c>
      <c r="B212" s="21" t="s">
        <v>787</v>
      </c>
      <c r="C212" s="66">
        <v>1246.6300000000001</v>
      </c>
      <c r="D212" s="119">
        <v>213</v>
      </c>
      <c r="E212" s="119"/>
      <c r="F212" s="125" t="str">
        <f>_xlfn.XLOOKUP(A212,Academies!B:B,Academies!C:C,"No")</f>
        <v>No</v>
      </c>
      <c r="G212" s="125"/>
    </row>
    <row r="213" spans="1:7" x14ac:dyDescent="0.25">
      <c r="A213" s="21" t="s">
        <v>195</v>
      </c>
      <c r="B213" s="21" t="s">
        <v>787</v>
      </c>
      <c r="C213" s="66">
        <v>1264.97</v>
      </c>
      <c r="D213" s="119">
        <v>214</v>
      </c>
      <c r="E213" s="119"/>
      <c r="F213" s="125" t="str">
        <f>_xlfn.XLOOKUP(A213,Academies!B:B,Academies!C:C,"No")</f>
        <v>No</v>
      </c>
      <c r="G213" s="125"/>
    </row>
    <row r="214" spans="1:7" x14ac:dyDescent="0.25">
      <c r="A214" s="21" t="s">
        <v>327</v>
      </c>
      <c r="B214" s="21" t="s">
        <v>787</v>
      </c>
      <c r="C214" s="66">
        <v>1270.69</v>
      </c>
      <c r="D214" s="119">
        <v>215</v>
      </c>
      <c r="E214" s="119"/>
      <c r="F214" s="125" t="str">
        <f>_xlfn.XLOOKUP(A214,Academies!B:B,Academies!C:C,"No")</f>
        <v>No</v>
      </c>
      <c r="G214" s="125"/>
    </row>
    <row r="215" spans="1:7" x14ac:dyDescent="0.25">
      <c r="A215" s="21" t="s">
        <v>197</v>
      </c>
      <c r="B215" s="21" t="s">
        <v>787</v>
      </c>
      <c r="C215" s="66">
        <v>1299.24</v>
      </c>
      <c r="D215" s="119">
        <v>216</v>
      </c>
      <c r="E215" s="119"/>
      <c r="F215" s="125" t="str">
        <f>_xlfn.XLOOKUP(A215,Academies!B:B,Academies!C:C,"No")</f>
        <v>No</v>
      </c>
      <c r="G215" s="125"/>
    </row>
    <row r="216" spans="1:7" x14ac:dyDescent="0.25">
      <c r="A216" s="21" t="s">
        <v>180</v>
      </c>
      <c r="B216" s="21" t="s">
        <v>787</v>
      </c>
      <c r="C216" s="66">
        <v>1307.4000000000001</v>
      </c>
      <c r="D216" s="119">
        <v>217</v>
      </c>
      <c r="E216" s="119"/>
      <c r="F216" s="125" t="str">
        <f>_xlfn.XLOOKUP(A216,Academies!B:B,Academies!C:C,"No")</f>
        <v>No</v>
      </c>
      <c r="G216" s="125"/>
    </row>
    <row r="217" spans="1:7" x14ac:dyDescent="0.25">
      <c r="A217" s="21" t="s">
        <v>258</v>
      </c>
      <c r="B217" s="21" t="s">
        <v>787</v>
      </c>
      <c r="C217" s="66">
        <v>1358.67</v>
      </c>
      <c r="D217" s="119">
        <v>218</v>
      </c>
      <c r="E217" s="119"/>
      <c r="F217" s="125" t="str">
        <f>_xlfn.XLOOKUP(A217,Academies!B:B,Academies!C:C,"No")</f>
        <v>Converted 24-25</v>
      </c>
      <c r="G217" s="125"/>
    </row>
    <row r="218" spans="1:7" x14ac:dyDescent="0.25">
      <c r="A218" s="21" t="s">
        <v>503</v>
      </c>
      <c r="B218" s="21" t="s">
        <v>787</v>
      </c>
      <c r="C218" s="66">
        <v>1359.17</v>
      </c>
      <c r="D218" s="119">
        <v>219</v>
      </c>
      <c r="E218" s="119"/>
      <c r="F218" s="125" t="str">
        <f>_xlfn.XLOOKUP(A218,Academies!B:B,Academies!C:C,"No")</f>
        <v>No</v>
      </c>
      <c r="G218" s="125"/>
    </row>
    <row r="219" spans="1:7" x14ac:dyDescent="0.25">
      <c r="A219" s="21" t="s">
        <v>238</v>
      </c>
      <c r="B219" s="21" t="s">
        <v>787</v>
      </c>
      <c r="C219" s="66">
        <v>1390.77</v>
      </c>
      <c r="D219" s="119">
        <v>220</v>
      </c>
      <c r="E219" s="119"/>
      <c r="F219" s="125" t="str">
        <f>_xlfn.XLOOKUP(A219,Academies!B:B,Academies!C:C,"No")</f>
        <v>No</v>
      </c>
      <c r="G219" s="125"/>
    </row>
    <row r="220" spans="1:7" x14ac:dyDescent="0.25">
      <c r="A220" s="21" t="s">
        <v>103</v>
      </c>
      <c r="B220" s="21" t="s">
        <v>787</v>
      </c>
      <c r="C220" s="66">
        <v>1393.96</v>
      </c>
      <c r="D220" s="119">
        <v>221</v>
      </c>
      <c r="E220" s="119"/>
      <c r="F220" s="125" t="str">
        <f>_xlfn.XLOOKUP(A220,Academies!B:B,Academies!C:C,"No")</f>
        <v>No</v>
      </c>
      <c r="G220" s="125"/>
    </row>
    <row r="221" spans="1:7" x14ac:dyDescent="0.25">
      <c r="A221" s="21" t="s">
        <v>438</v>
      </c>
      <c r="B221" s="21" t="s">
        <v>787</v>
      </c>
      <c r="C221" s="66">
        <v>1409.4</v>
      </c>
      <c r="D221" s="119">
        <v>222</v>
      </c>
      <c r="E221" s="119"/>
      <c r="F221" s="125" t="str">
        <f>_xlfn.XLOOKUP(A221,Academies!B:B,Academies!C:C,"No")</f>
        <v>No</v>
      </c>
      <c r="G221" s="125"/>
    </row>
    <row r="222" spans="1:7" x14ac:dyDescent="0.25">
      <c r="A222" s="21" t="s">
        <v>36</v>
      </c>
      <c r="B222" s="21" t="s">
        <v>787</v>
      </c>
      <c r="C222" s="66">
        <v>1433.67</v>
      </c>
      <c r="D222" s="119">
        <v>223</v>
      </c>
      <c r="E222" s="119"/>
      <c r="F222" s="125" t="str">
        <f>_xlfn.XLOOKUP(A222,Academies!B:B,Academies!C:C,"No")</f>
        <v>No</v>
      </c>
      <c r="G222" s="125"/>
    </row>
    <row r="223" spans="1:7" x14ac:dyDescent="0.25">
      <c r="A223" s="21" t="s">
        <v>316</v>
      </c>
      <c r="B223" s="21" t="s">
        <v>787</v>
      </c>
      <c r="C223" s="66">
        <v>1447.76</v>
      </c>
      <c r="D223" s="119">
        <v>224</v>
      </c>
      <c r="E223" s="119"/>
      <c r="F223" s="125" t="str">
        <f>_xlfn.XLOOKUP(A223,Academies!B:B,Academies!C:C,"No")</f>
        <v>No</v>
      </c>
      <c r="G223" s="125"/>
    </row>
    <row r="224" spans="1:7" x14ac:dyDescent="0.25">
      <c r="A224" s="21" t="s">
        <v>290</v>
      </c>
      <c r="B224" s="21" t="s">
        <v>787</v>
      </c>
      <c r="C224" s="66">
        <v>1465.41</v>
      </c>
      <c r="D224" s="119">
        <v>225</v>
      </c>
      <c r="E224" s="119"/>
      <c r="F224" s="125" t="str">
        <f>_xlfn.XLOOKUP(A224,Academies!B:B,Academies!C:C,"No")</f>
        <v>No</v>
      </c>
      <c r="G224" s="125"/>
    </row>
    <row r="225" spans="1:7" x14ac:dyDescent="0.25">
      <c r="A225" s="21" t="s">
        <v>61</v>
      </c>
      <c r="B225" s="21" t="s">
        <v>787</v>
      </c>
      <c r="C225" s="66">
        <v>1497.07</v>
      </c>
      <c r="D225" s="119">
        <v>226</v>
      </c>
      <c r="E225" s="119"/>
      <c r="F225" s="125" t="str">
        <f>_xlfn.XLOOKUP(A225,Academies!B:B,Academies!C:C,"No")</f>
        <v>No</v>
      </c>
      <c r="G225" s="125"/>
    </row>
    <row r="226" spans="1:7" x14ac:dyDescent="0.25">
      <c r="A226" s="21" t="s">
        <v>298</v>
      </c>
      <c r="B226" s="21" t="s">
        <v>787</v>
      </c>
      <c r="C226" s="66">
        <v>1502.16</v>
      </c>
      <c r="D226" s="119">
        <v>227</v>
      </c>
      <c r="E226" s="119"/>
      <c r="F226" s="125" t="str">
        <f>_xlfn.XLOOKUP(A226,Academies!B:B,Academies!C:C,"No")</f>
        <v>No</v>
      </c>
      <c r="G226" s="125"/>
    </row>
    <row r="227" spans="1:7" x14ac:dyDescent="0.25">
      <c r="A227" s="21" t="s">
        <v>236</v>
      </c>
      <c r="B227" s="21" t="s">
        <v>787</v>
      </c>
      <c r="C227" s="66">
        <v>1506.02</v>
      </c>
      <c r="D227" s="119">
        <v>228</v>
      </c>
      <c r="E227" s="119"/>
      <c r="F227" s="125" t="str">
        <f>_xlfn.XLOOKUP(A227,Academies!B:B,Academies!C:C,"No")</f>
        <v>No</v>
      </c>
      <c r="G227" s="125"/>
    </row>
    <row r="228" spans="1:7" x14ac:dyDescent="0.25">
      <c r="A228" s="21" t="s">
        <v>65</v>
      </c>
      <c r="B228" s="21" t="s">
        <v>787</v>
      </c>
      <c r="C228" s="66">
        <v>1507.49</v>
      </c>
      <c r="D228" s="119">
        <v>229</v>
      </c>
      <c r="E228" s="119"/>
      <c r="F228" s="125" t="str">
        <f>_xlfn.XLOOKUP(A228,Academies!B:B,Academies!C:C,"No")</f>
        <v>No</v>
      </c>
      <c r="G228" s="125"/>
    </row>
    <row r="229" spans="1:7" x14ac:dyDescent="0.25">
      <c r="A229" s="21" t="s">
        <v>184</v>
      </c>
      <c r="B229" s="21" t="s">
        <v>787</v>
      </c>
      <c r="C229" s="66">
        <v>1511.23</v>
      </c>
      <c r="D229" s="119">
        <v>230</v>
      </c>
      <c r="E229" s="119"/>
      <c r="F229" s="125" t="str">
        <f>_xlfn.XLOOKUP(A229,Academies!B:B,Academies!C:C,"No")</f>
        <v>No</v>
      </c>
      <c r="G229" s="125"/>
    </row>
    <row r="230" spans="1:7" x14ac:dyDescent="0.25">
      <c r="A230" s="21" t="s">
        <v>323</v>
      </c>
      <c r="B230" s="21" t="s">
        <v>787</v>
      </c>
      <c r="C230" s="66">
        <v>1520.91</v>
      </c>
      <c r="D230" s="119">
        <v>231</v>
      </c>
      <c r="E230" s="119"/>
      <c r="F230" s="125" t="str">
        <f>_xlfn.XLOOKUP(A230,Academies!B:B,Academies!C:C,"No")</f>
        <v>No</v>
      </c>
      <c r="G230" s="125"/>
    </row>
    <row r="231" spans="1:7" x14ac:dyDescent="0.25">
      <c r="A231" s="21" t="s">
        <v>499</v>
      </c>
      <c r="B231" s="21" t="s">
        <v>787</v>
      </c>
      <c r="C231" s="66">
        <v>1526.25</v>
      </c>
      <c r="D231" s="119">
        <v>232</v>
      </c>
      <c r="E231" s="119"/>
      <c r="F231" s="125" t="str">
        <f>_xlfn.XLOOKUP(A231,Academies!B:B,Academies!C:C,"No")</f>
        <v>No</v>
      </c>
      <c r="G231" s="125"/>
    </row>
    <row r="232" spans="1:7" x14ac:dyDescent="0.25">
      <c r="A232" s="21" t="s">
        <v>308</v>
      </c>
      <c r="B232" s="21" t="s">
        <v>787</v>
      </c>
      <c r="C232" s="66">
        <v>1526.84</v>
      </c>
      <c r="D232" s="119">
        <v>233</v>
      </c>
      <c r="E232" s="119"/>
      <c r="F232" s="125" t="str">
        <f>_xlfn.XLOOKUP(A232,Academies!B:B,Academies!C:C,"No")</f>
        <v>No</v>
      </c>
      <c r="G232" s="125"/>
    </row>
    <row r="233" spans="1:7" x14ac:dyDescent="0.25">
      <c r="A233" s="21" t="s">
        <v>363</v>
      </c>
      <c r="B233" s="21" t="s">
        <v>787</v>
      </c>
      <c r="C233" s="66">
        <v>1539.26</v>
      </c>
      <c r="D233" s="119">
        <v>234</v>
      </c>
      <c r="E233" s="119"/>
      <c r="F233" s="125" t="str">
        <f>_xlfn.XLOOKUP(A233,Academies!B:B,Academies!C:C,"No")</f>
        <v>No</v>
      </c>
      <c r="G233" s="125"/>
    </row>
    <row r="234" spans="1:7" x14ac:dyDescent="0.25">
      <c r="A234" s="21" t="s">
        <v>262</v>
      </c>
      <c r="B234" s="21" t="s">
        <v>787</v>
      </c>
      <c r="C234" s="66">
        <v>1542.97</v>
      </c>
      <c r="D234" s="119">
        <v>235</v>
      </c>
      <c r="E234" s="119"/>
      <c r="F234" s="125" t="str">
        <f>_xlfn.XLOOKUP(A234,Academies!B:B,Academies!C:C,"No")</f>
        <v>No</v>
      </c>
      <c r="G234" s="125"/>
    </row>
    <row r="235" spans="1:7" x14ac:dyDescent="0.25">
      <c r="A235" s="21" t="s">
        <v>24</v>
      </c>
      <c r="B235" s="21" t="s">
        <v>787</v>
      </c>
      <c r="C235" s="66">
        <v>1549.55</v>
      </c>
      <c r="D235" s="119">
        <v>236</v>
      </c>
      <c r="E235" s="119"/>
      <c r="F235" s="125" t="str">
        <f>_xlfn.XLOOKUP(A235,Academies!B:B,Academies!C:C,"No")</f>
        <v>No</v>
      </c>
      <c r="G235" s="125"/>
    </row>
    <row r="236" spans="1:7" x14ac:dyDescent="0.25">
      <c r="A236" s="21" t="s">
        <v>232</v>
      </c>
      <c r="B236" s="21" t="s">
        <v>787</v>
      </c>
      <c r="C236" s="66">
        <v>1564.47</v>
      </c>
      <c r="D236" s="119">
        <v>237</v>
      </c>
      <c r="E236" s="119"/>
      <c r="F236" s="125" t="str">
        <f>_xlfn.XLOOKUP(A236,Academies!B:B,Academies!C:C,"No")</f>
        <v>No</v>
      </c>
      <c r="G236" s="125"/>
    </row>
    <row r="237" spans="1:7" x14ac:dyDescent="0.25">
      <c r="A237" s="21" t="s">
        <v>319</v>
      </c>
      <c r="B237" s="21" t="s">
        <v>787</v>
      </c>
      <c r="C237" s="66">
        <v>1623.89</v>
      </c>
      <c r="D237" s="119">
        <v>238</v>
      </c>
      <c r="E237" s="119"/>
      <c r="F237" s="125" t="str">
        <f>_xlfn.XLOOKUP(A237,Academies!B:B,Academies!C:C,"No")</f>
        <v>No</v>
      </c>
      <c r="G237" s="125"/>
    </row>
    <row r="238" spans="1:7" x14ac:dyDescent="0.25">
      <c r="A238" s="21" t="s">
        <v>111</v>
      </c>
      <c r="B238" s="21" t="s">
        <v>787</v>
      </c>
      <c r="C238" s="66">
        <v>1633.74</v>
      </c>
      <c r="D238" s="119">
        <v>239</v>
      </c>
      <c r="E238" s="119"/>
      <c r="F238" s="125" t="str">
        <f>_xlfn.XLOOKUP(A238,Academies!B:B,Academies!C:C,"No")</f>
        <v>No</v>
      </c>
      <c r="G238" s="125"/>
    </row>
    <row r="239" spans="1:7" x14ac:dyDescent="0.25">
      <c r="A239" s="21" t="s">
        <v>157</v>
      </c>
      <c r="B239" s="21" t="s">
        <v>787</v>
      </c>
      <c r="C239" s="66">
        <v>1652.02</v>
      </c>
      <c r="D239" s="119">
        <v>240</v>
      </c>
      <c r="E239" s="119"/>
      <c r="F239" s="125" t="str">
        <f>_xlfn.XLOOKUP(A239,Academies!B:B,Academies!C:C,"No")</f>
        <v>No</v>
      </c>
      <c r="G239" s="125"/>
    </row>
    <row r="240" spans="1:7" x14ac:dyDescent="0.25">
      <c r="A240" s="21" t="s">
        <v>412</v>
      </c>
      <c r="B240" s="21" t="s">
        <v>787</v>
      </c>
      <c r="C240" s="66">
        <v>1687.47</v>
      </c>
      <c r="D240" s="119">
        <v>241</v>
      </c>
      <c r="E240" s="119"/>
      <c r="F240" s="125" t="str">
        <f>_xlfn.XLOOKUP(A240,Academies!B:B,Academies!C:C,"No")</f>
        <v>No</v>
      </c>
      <c r="G240" s="125"/>
    </row>
    <row r="241" spans="1:7" x14ac:dyDescent="0.25">
      <c r="A241" s="21" t="s">
        <v>77</v>
      </c>
      <c r="B241" s="21" t="s">
        <v>787</v>
      </c>
      <c r="C241" s="66">
        <v>1693.26</v>
      </c>
      <c r="D241" s="119">
        <v>242</v>
      </c>
      <c r="E241" s="119"/>
      <c r="F241" s="125" t="str">
        <f>_xlfn.XLOOKUP(A241,Academies!B:B,Academies!C:C,"No")</f>
        <v>No</v>
      </c>
      <c r="G241" s="125"/>
    </row>
    <row r="242" spans="1:7" x14ac:dyDescent="0.25">
      <c r="A242" s="21" t="s">
        <v>453</v>
      </c>
      <c r="B242" s="21" t="s">
        <v>787</v>
      </c>
      <c r="C242" s="66">
        <v>1722.88</v>
      </c>
      <c r="D242" s="119">
        <v>243</v>
      </c>
      <c r="E242" s="119"/>
      <c r="F242" s="125" t="str">
        <f>_xlfn.XLOOKUP(A242,Academies!B:B,Academies!C:C,"No")</f>
        <v>No</v>
      </c>
      <c r="G242" s="125"/>
    </row>
    <row r="243" spans="1:7" x14ac:dyDescent="0.25">
      <c r="A243" s="21" t="s">
        <v>50</v>
      </c>
      <c r="B243" s="21" t="s">
        <v>787</v>
      </c>
      <c r="C243" s="124">
        <v>1067.8699999999999</v>
      </c>
      <c r="D243" s="119">
        <v>244</v>
      </c>
      <c r="E243" s="119"/>
      <c r="F243" s="125" t="str">
        <f>_xlfn.XLOOKUP(A243,Academies!B:B,Academies!C:C,"No")</f>
        <v>No</v>
      </c>
      <c r="G243" s="125"/>
    </row>
    <row r="244" spans="1:7" x14ac:dyDescent="0.25">
      <c r="A244" s="21" t="s">
        <v>71</v>
      </c>
      <c r="B244" s="21" t="s">
        <v>787</v>
      </c>
      <c r="C244" s="66">
        <v>1839.69</v>
      </c>
      <c r="D244" s="119">
        <v>245</v>
      </c>
      <c r="E244" s="119"/>
      <c r="F244" s="125" t="str">
        <f>_xlfn.XLOOKUP(A244,Academies!B:B,Academies!C:C,"No")</f>
        <v>No</v>
      </c>
      <c r="G244" s="125"/>
    </row>
    <row r="245" spans="1:7" x14ac:dyDescent="0.25">
      <c r="A245" s="21" t="s">
        <v>447</v>
      </c>
      <c r="B245" s="21" t="s">
        <v>787</v>
      </c>
      <c r="C245" s="66">
        <v>1885.55</v>
      </c>
      <c r="D245" s="119">
        <v>246</v>
      </c>
      <c r="E245" s="119"/>
      <c r="F245" s="125" t="str">
        <f>_xlfn.XLOOKUP(A245,Academies!B:B,Academies!C:C,"No")</f>
        <v>No</v>
      </c>
      <c r="G245" s="125"/>
    </row>
    <row r="246" spans="1:7" x14ac:dyDescent="0.25">
      <c r="A246" s="21" t="s">
        <v>495</v>
      </c>
      <c r="B246" s="21" t="s">
        <v>787</v>
      </c>
      <c r="C246" s="66">
        <v>1955.3</v>
      </c>
      <c r="D246" s="119">
        <v>247</v>
      </c>
      <c r="E246" s="119"/>
      <c r="F246" s="125" t="str">
        <f>_xlfn.XLOOKUP(A246,Academies!B:B,Academies!C:C,"No")</f>
        <v>No</v>
      </c>
      <c r="G246" s="125"/>
    </row>
    <row r="247" spans="1:7" x14ac:dyDescent="0.25">
      <c r="A247" s="21" t="s">
        <v>26</v>
      </c>
      <c r="B247" s="21" t="s">
        <v>787</v>
      </c>
      <c r="C247" s="66">
        <v>2074.44</v>
      </c>
      <c r="D247" s="119">
        <v>248</v>
      </c>
      <c r="E247" s="119"/>
      <c r="F247" s="125" t="str">
        <f>_xlfn.XLOOKUP(A247,Academies!B:B,Academies!C:C,"No")</f>
        <v>No</v>
      </c>
      <c r="G247" s="125"/>
    </row>
    <row r="248" spans="1:7" x14ac:dyDescent="0.25">
      <c r="A248" s="21" t="s">
        <v>268</v>
      </c>
      <c r="B248" s="21" t="s">
        <v>787</v>
      </c>
      <c r="C248" s="66">
        <v>2084.86</v>
      </c>
      <c r="D248" s="119">
        <v>249</v>
      </c>
      <c r="E248" s="119"/>
      <c r="F248" s="125" t="str">
        <f>_xlfn.XLOOKUP(A248,Academies!B:B,Academies!C:C,"No")</f>
        <v>No</v>
      </c>
      <c r="G248" s="125"/>
    </row>
    <row r="249" spans="1:7" x14ac:dyDescent="0.25">
      <c r="A249" s="21" t="s">
        <v>493</v>
      </c>
      <c r="B249" s="21" t="s">
        <v>787</v>
      </c>
      <c r="C249" s="66">
        <v>2105.59</v>
      </c>
      <c r="D249" s="119">
        <v>250</v>
      </c>
      <c r="E249" s="119"/>
      <c r="F249" s="125" t="str">
        <f>_xlfn.XLOOKUP(A249,Academies!B:B,Academies!C:C,"No")</f>
        <v>No</v>
      </c>
      <c r="G249" s="125"/>
    </row>
    <row r="250" spans="1:7" x14ac:dyDescent="0.25">
      <c r="A250" s="21" t="s">
        <v>260</v>
      </c>
      <c r="B250" s="21" t="s">
        <v>787</v>
      </c>
      <c r="C250" s="66">
        <v>2123.92</v>
      </c>
      <c r="D250" s="119">
        <v>251</v>
      </c>
      <c r="E250" s="119"/>
      <c r="F250" s="125" t="str">
        <f>_xlfn.XLOOKUP(A250,Academies!B:B,Academies!C:C,"No")</f>
        <v>No</v>
      </c>
      <c r="G250" s="125"/>
    </row>
    <row r="251" spans="1:7" x14ac:dyDescent="0.25">
      <c r="A251" s="21" t="s">
        <v>483</v>
      </c>
      <c r="B251" s="21" t="s">
        <v>787</v>
      </c>
      <c r="C251" s="66">
        <v>2553.27</v>
      </c>
      <c r="D251" s="119">
        <v>252</v>
      </c>
      <c r="E251" s="119"/>
      <c r="F251" s="125" t="str">
        <f>_xlfn.XLOOKUP(A251,Academies!B:B,Academies!C:C,"No")</f>
        <v>No</v>
      </c>
      <c r="G251" s="125"/>
    </row>
    <row r="252" spans="1:7" x14ac:dyDescent="0.25">
      <c r="A252" s="21" t="s">
        <v>30</v>
      </c>
      <c r="B252" s="21" t="s">
        <v>787</v>
      </c>
      <c r="C252" s="66">
        <v>2796.9900000000002</v>
      </c>
      <c r="D252" s="119">
        <v>253</v>
      </c>
      <c r="E252" s="119"/>
      <c r="F252" s="125" t="str">
        <f>_xlfn.XLOOKUP(A252,Academies!B:B,Academies!C:C,"No")</f>
        <v>No</v>
      </c>
      <c r="G252" s="125"/>
    </row>
    <row r="253" spans="1:7" x14ac:dyDescent="0.25">
      <c r="C253" s="66"/>
      <c r="D253" s="119">
        <v>254</v>
      </c>
      <c r="E253" s="119"/>
      <c r="G253" s="125"/>
    </row>
    <row r="254" spans="1:7" x14ac:dyDescent="0.25">
      <c r="C254" s="66"/>
      <c r="D254" s="119">
        <v>255</v>
      </c>
      <c r="E254" s="119"/>
      <c r="G254" s="125"/>
    </row>
    <row r="255" spans="1:7" x14ac:dyDescent="0.25">
      <c r="C255" s="66"/>
      <c r="D255" s="119">
        <v>256</v>
      </c>
      <c r="E255" s="119"/>
      <c r="G255" s="125"/>
    </row>
    <row r="256" spans="1:7" x14ac:dyDescent="0.25">
      <c r="C256" s="66"/>
      <c r="D256" s="119">
        <v>257</v>
      </c>
      <c r="E256" s="119"/>
      <c r="G256" s="125"/>
    </row>
    <row r="257" spans="1:7" x14ac:dyDescent="0.25">
      <c r="C257" s="66"/>
      <c r="D257" s="119">
        <v>258</v>
      </c>
      <c r="E257" s="119"/>
      <c r="G257" s="125"/>
    </row>
    <row r="258" spans="1:7" x14ac:dyDescent="0.25">
      <c r="A258" s="21" t="s">
        <v>511</v>
      </c>
      <c r="B258" s="21" t="s">
        <v>788</v>
      </c>
      <c r="C258" s="66">
        <v>6198.39</v>
      </c>
      <c r="D258" s="119">
        <v>259</v>
      </c>
      <c r="E258" s="119"/>
      <c r="F258" s="125" t="str">
        <f>_xlfn.XLOOKUP(A258,Academies!B:B,Academies!C:C,"No")</f>
        <v>No</v>
      </c>
      <c r="G258" s="125"/>
    </row>
    <row r="259" spans="1:7" x14ac:dyDescent="0.25">
      <c r="A259" s="21" t="s">
        <v>509</v>
      </c>
      <c r="B259" s="21" t="s">
        <v>788</v>
      </c>
      <c r="C259" s="66">
        <v>7463.4800000000005</v>
      </c>
      <c r="D259" s="119">
        <v>260</v>
      </c>
      <c r="E259" s="119"/>
      <c r="F259" s="125" t="str">
        <f>_xlfn.XLOOKUP(A259,Academies!B:B,Academies!C:C,"No")</f>
        <v>No</v>
      </c>
      <c r="G259" s="125"/>
    </row>
    <row r="260" spans="1:7" x14ac:dyDescent="0.25">
      <c r="A260" s="21" t="s">
        <v>513</v>
      </c>
      <c r="B260" s="21" t="s">
        <v>788</v>
      </c>
      <c r="C260" s="66">
        <v>7899.12</v>
      </c>
      <c r="D260" s="119">
        <v>261</v>
      </c>
      <c r="E260" s="119"/>
      <c r="F260" s="125" t="str">
        <f>_xlfn.XLOOKUP(A260,Academies!B:B,Academies!C:C,"No")</f>
        <v>No</v>
      </c>
      <c r="G260" s="125"/>
    </row>
    <row r="261" spans="1:7" x14ac:dyDescent="0.25">
      <c r="A261" s="21" t="s">
        <v>507</v>
      </c>
      <c r="B261" s="21" t="s">
        <v>788</v>
      </c>
      <c r="C261" s="66">
        <v>8319.9699999999993</v>
      </c>
      <c r="D261" s="119">
        <v>262</v>
      </c>
      <c r="E261" s="119"/>
      <c r="F261" s="125" t="str">
        <f>_xlfn.XLOOKUP(A261,Academies!B:B,Academies!C:C,"No")</f>
        <v>No</v>
      </c>
      <c r="G261" s="125"/>
    </row>
    <row r="262" spans="1:7" x14ac:dyDescent="0.25">
      <c r="A262" s="21" t="s">
        <v>522</v>
      </c>
      <c r="B262" s="21" t="s">
        <v>788</v>
      </c>
      <c r="C262" s="66">
        <v>12058.27</v>
      </c>
      <c r="D262" s="119">
        <v>263</v>
      </c>
      <c r="E262" s="119"/>
      <c r="F262" s="125" t="str">
        <f>_xlfn.XLOOKUP(A262,Academies!B:B,Academies!C:C,"No")</f>
        <v>No</v>
      </c>
      <c r="G262" s="125"/>
    </row>
    <row r="263" spans="1:7" x14ac:dyDescent="0.25">
      <c r="A263" s="21" t="s">
        <v>517</v>
      </c>
      <c r="B263" s="21" t="s">
        <v>788</v>
      </c>
      <c r="C263" s="66">
        <v>13237.58</v>
      </c>
      <c r="D263" s="119">
        <v>264</v>
      </c>
      <c r="E263" s="119"/>
      <c r="F263" s="125" t="str">
        <f>_xlfn.XLOOKUP(A263,Academies!B:B,Academies!C:C,"No")</f>
        <v>No</v>
      </c>
      <c r="G263" s="125"/>
    </row>
    <row r="264" spans="1:7" x14ac:dyDescent="0.25">
      <c r="A264" s="21" t="s">
        <v>520</v>
      </c>
      <c r="B264" s="21" t="s">
        <v>788</v>
      </c>
      <c r="C264" s="66">
        <v>13667.4</v>
      </c>
      <c r="D264" s="119">
        <v>265</v>
      </c>
      <c r="E264" s="119"/>
      <c r="F264" s="125" t="str">
        <f>_xlfn.XLOOKUP(A264,Academies!B:B,Academies!C:C,"No")</f>
        <v>No</v>
      </c>
      <c r="G264" s="125"/>
    </row>
    <row r="265" spans="1:7" x14ac:dyDescent="0.25">
      <c r="D265" s="119">
        <v>266</v>
      </c>
      <c r="E265" s="119"/>
      <c r="G265" s="125"/>
    </row>
    <row r="266" spans="1:7" x14ac:dyDescent="0.25">
      <c r="D266" s="119">
        <v>267</v>
      </c>
      <c r="E266" s="119"/>
      <c r="G266" s="125"/>
    </row>
    <row r="267" spans="1:7" x14ac:dyDescent="0.25">
      <c r="A267" s="9" t="s">
        <v>1224</v>
      </c>
      <c r="D267" s="119">
        <v>268</v>
      </c>
      <c r="E267" s="119"/>
      <c r="G267" s="125"/>
    </row>
    <row r="268" spans="1:7" x14ac:dyDescent="0.25">
      <c r="A268" s="21" t="s">
        <v>795</v>
      </c>
      <c r="C268" s="66">
        <f>AVERAGE(C2:C46)</f>
        <v>934.93311111111109</v>
      </c>
      <c r="D268" s="119">
        <v>269</v>
      </c>
      <c r="E268" s="119"/>
      <c r="G268" s="125"/>
    </row>
    <row r="269" spans="1:7" x14ac:dyDescent="0.25">
      <c r="A269" s="21" t="s">
        <v>796</v>
      </c>
      <c r="C269" s="66">
        <f>AVERAGE(C53:C84)</f>
        <v>1334.5009375000002</v>
      </c>
      <c r="D269" s="119">
        <v>270</v>
      </c>
      <c r="E269" s="119"/>
      <c r="G269" s="125"/>
    </row>
    <row r="270" spans="1:7" x14ac:dyDescent="0.25">
      <c r="A270" s="21" t="s">
        <v>787</v>
      </c>
      <c r="C270" s="66">
        <f>AVERAGE(C91:C252)</f>
        <v>864.29666666666697</v>
      </c>
      <c r="D270" s="119">
        <v>271</v>
      </c>
      <c r="E270" s="119"/>
      <c r="G270" s="125"/>
    </row>
    <row r="271" spans="1:7" x14ac:dyDescent="0.25">
      <c r="A271" s="21" t="s">
        <v>807</v>
      </c>
      <c r="C271" s="66">
        <f>AVERAGE(C258:C264)</f>
        <v>9834.887142857142</v>
      </c>
      <c r="D271" s="119">
        <v>272</v>
      </c>
      <c r="E271" s="119"/>
      <c r="G271" s="125"/>
    </row>
    <row r="272" spans="1:7" x14ac:dyDescent="0.25">
      <c r="D272" s="119">
        <v>273</v>
      </c>
      <c r="E272" s="119"/>
      <c r="G272" s="125"/>
    </row>
    <row r="273" spans="4:7" x14ac:dyDescent="0.25">
      <c r="D273" s="119">
        <v>274</v>
      </c>
      <c r="E273" s="119"/>
      <c r="G273" s="125"/>
    </row>
    <row r="274" spans="4:7" x14ac:dyDescent="0.25">
      <c r="E274" s="119"/>
    </row>
  </sheetData>
  <autoFilter ref="A1:F290" xr:uid="{00000000-0009-0000-0000-00000A000000}"/>
  <pageMargins left="0.7" right="0.7" top="0.75" bottom="0.75" header="0.3" footer="0.3"/>
  <pageSetup paperSize="9" orientation="portrait" r:id="rId1"/>
  <headerFooter>
    <oddFooter>&amp;C_x000D_&amp;1#&amp;"Calibri"&amp;10&amp;K000000 CONTROLLED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rgb="FFFFC000"/>
  </sheetPr>
  <dimension ref="A1:S341"/>
  <sheetViews>
    <sheetView topLeftCell="A247" workbookViewId="0">
      <selection activeCell="A253" sqref="A253"/>
    </sheetView>
  </sheetViews>
  <sheetFormatPr defaultRowHeight="15" x14ac:dyDescent="0.25"/>
  <cols>
    <col min="1" max="2" width="9.140625" style="21"/>
    <col min="3" max="3" width="9.140625" style="21" customWidth="1"/>
    <col min="4" max="4" width="9.140625" style="66"/>
    <col min="5" max="6" width="9.140625" style="21"/>
    <col min="7" max="7" width="18.7109375" style="125" bestFit="1" customWidth="1"/>
    <col min="8" max="11" width="9.140625" style="21"/>
    <col min="12" max="12" width="9.140625" style="119"/>
    <col min="13" max="14" width="9.140625" style="21"/>
    <col min="15" max="15" width="10.7109375" style="21" bestFit="1" customWidth="1"/>
    <col min="16" max="16" width="23.42578125" style="21" bestFit="1" customWidth="1"/>
    <col min="17" max="17" width="9.140625" style="21"/>
    <col min="18" max="18" width="12.85546875" style="21" bestFit="1" customWidth="1"/>
    <col min="19" max="16384" width="9.140625" style="21"/>
  </cols>
  <sheetData>
    <row r="1" spans="1:19" x14ac:dyDescent="0.25">
      <c r="A1" s="9" t="s">
        <v>817</v>
      </c>
      <c r="B1" s="9" t="s">
        <v>1230</v>
      </c>
      <c r="C1" s="9" t="s">
        <v>1231</v>
      </c>
      <c r="D1" s="149" t="s">
        <v>818</v>
      </c>
      <c r="E1" s="9" t="s">
        <v>784</v>
      </c>
      <c r="G1" s="173" t="s">
        <v>1226</v>
      </c>
      <c r="K1" s="150" t="s">
        <v>1217</v>
      </c>
      <c r="P1" s="9"/>
    </row>
    <row r="2" spans="1:19" x14ac:dyDescent="0.25">
      <c r="A2" s="21" t="s">
        <v>475</v>
      </c>
      <c r="B2" s="21" t="s">
        <v>795</v>
      </c>
      <c r="C2" s="65">
        <f t="shared" ref="C2:C47" si="0">_xlfn.XLOOKUP(A2,L:L,M:M)</f>
        <v>7.3170731707317097E-2</v>
      </c>
      <c r="D2" s="67">
        <f t="shared" ref="D2:D47" si="1">C2*100</f>
        <v>7.3170731707317094</v>
      </c>
      <c r="E2" s="21">
        <v>1</v>
      </c>
      <c r="G2" s="125" t="str">
        <f>_xlfn.XLOOKUP(A2,Academies!B:B,Academies!C:C,"No")</f>
        <v>No</v>
      </c>
      <c r="H2" s="104"/>
      <c r="K2" s="143" t="s">
        <v>1229</v>
      </c>
      <c r="L2" s="143" t="s">
        <v>525</v>
      </c>
      <c r="M2" s="146" t="s">
        <v>1213</v>
      </c>
      <c r="Q2" s="139"/>
      <c r="R2" s="22"/>
    </row>
    <row r="3" spans="1:19" x14ac:dyDescent="0.25">
      <c r="A3" s="21" t="s">
        <v>73</v>
      </c>
      <c r="B3" s="21" t="s">
        <v>795</v>
      </c>
      <c r="C3" s="65">
        <f t="shared" si="0"/>
        <v>8.5714285714285701E-2</v>
      </c>
      <c r="D3" s="67">
        <f t="shared" si="1"/>
        <v>8.5714285714285694</v>
      </c>
      <c r="E3" s="21">
        <v>2</v>
      </c>
      <c r="G3" s="125" t="str">
        <f>_xlfn.XLOOKUP(A3,Academies!B:B,Academies!C:C,"No")</f>
        <v>No</v>
      </c>
      <c r="H3" s="104"/>
      <c r="K3" s="148">
        <v>2000</v>
      </c>
      <c r="L3" s="144" t="s">
        <v>16</v>
      </c>
      <c r="M3" s="147">
        <v>0.43956043956044</v>
      </c>
      <c r="O3" s="125"/>
      <c r="Q3" s="139"/>
      <c r="S3" s="119"/>
    </row>
    <row r="4" spans="1:19" x14ac:dyDescent="0.25">
      <c r="A4" s="21" t="s">
        <v>166</v>
      </c>
      <c r="B4" s="21" t="s">
        <v>795</v>
      </c>
      <c r="C4" s="65">
        <f t="shared" si="0"/>
        <v>0.114942528735632</v>
      </c>
      <c r="D4" s="67">
        <f t="shared" si="1"/>
        <v>11.4942528735632</v>
      </c>
      <c r="E4" s="119">
        <v>3</v>
      </c>
      <c r="G4" s="125" t="str">
        <f>_xlfn.XLOOKUP(A4,Academies!B:B,Academies!C:C,"No")</f>
        <v>No</v>
      </c>
      <c r="H4" s="104"/>
      <c r="K4" s="148">
        <v>2002</v>
      </c>
      <c r="L4" s="144" t="s">
        <v>18</v>
      </c>
      <c r="M4" s="147">
        <v>0.39354838709677398</v>
      </c>
      <c r="O4" s="125"/>
      <c r="Q4" s="139"/>
      <c r="S4" s="119"/>
    </row>
    <row r="5" spans="1:19" x14ac:dyDescent="0.25">
      <c r="A5" s="21" t="s">
        <v>278</v>
      </c>
      <c r="B5" s="21" t="s">
        <v>795</v>
      </c>
      <c r="C5" s="65">
        <f t="shared" si="0"/>
        <v>0.12751677852349</v>
      </c>
      <c r="D5" s="67">
        <f t="shared" si="1"/>
        <v>12.751677852348999</v>
      </c>
      <c r="E5" s="119">
        <v>4</v>
      </c>
      <c r="G5" s="125" t="str">
        <f>_xlfn.XLOOKUP(A5,Academies!B:B,Academies!C:C,"No")</f>
        <v>No</v>
      </c>
      <c r="H5" s="104"/>
      <c r="K5" s="148">
        <v>2003</v>
      </c>
      <c r="L5" s="144" t="s">
        <v>20</v>
      </c>
      <c r="M5" s="147">
        <v>0.39622641509433998</v>
      </c>
      <c r="O5" s="125"/>
      <c r="Q5" s="139"/>
      <c r="S5" s="119"/>
    </row>
    <row r="6" spans="1:19" x14ac:dyDescent="0.25">
      <c r="A6" s="21" t="s">
        <v>95</v>
      </c>
      <c r="B6" s="21" t="s">
        <v>795</v>
      </c>
      <c r="C6" s="65">
        <f t="shared" si="0"/>
        <v>0.136170212765957</v>
      </c>
      <c r="D6" s="67">
        <f t="shared" si="1"/>
        <v>13.6170212765957</v>
      </c>
      <c r="E6" s="119">
        <v>5</v>
      </c>
      <c r="G6" s="125" t="str">
        <f>_xlfn.XLOOKUP(A6,Academies!B:B,Academies!C:C,"No")</f>
        <v>No</v>
      </c>
      <c r="H6" s="104"/>
      <c r="K6" s="148">
        <v>2006</v>
      </c>
      <c r="L6" s="144" t="s">
        <v>22</v>
      </c>
      <c r="M6" s="147">
        <v>0.37016574585635398</v>
      </c>
      <c r="O6" s="125"/>
    </row>
    <row r="7" spans="1:19" x14ac:dyDescent="0.25">
      <c r="A7" s="21" t="s">
        <v>337</v>
      </c>
      <c r="B7" s="21" t="s">
        <v>795</v>
      </c>
      <c r="C7" s="65">
        <f t="shared" si="0"/>
        <v>0.13888888888888901</v>
      </c>
      <c r="D7" s="67">
        <f t="shared" si="1"/>
        <v>13.8888888888889</v>
      </c>
      <c r="E7" s="119">
        <v>6</v>
      </c>
      <c r="G7" s="125" t="str">
        <f>_xlfn.XLOOKUP(A7,Academies!B:B,Academies!C:C,"No")</f>
        <v>No</v>
      </c>
      <c r="H7" s="104"/>
      <c r="K7" s="148">
        <v>2010</v>
      </c>
      <c r="L7" s="144" t="s">
        <v>24</v>
      </c>
      <c r="M7" s="147">
        <v>0.215538847117794</v>
      </c>
      <c r="O7" s="125"/>
    </row>
    <row r="8" spans="1:19" x14ac:dyDescent="0.25">
      <c r="A8" s="21" t="s">
        <v>266</v>
      </c>
      <c r="B8" s="21" t="s">
        <v>795</v>
      </c>
      <c r="C8" s="65">
        <f t="shared" si="0"/>
        <v>0.15642458100558701</v>
      </c>
      <c r="D8" s="67">
        <f t="shared" si="1"/>
        <v>15.6424581005587</v>
      </c>
      <c r="E8" s="119">
        <v>7</v>
      </c>
      <c r="G8" s="125" t="str">
        <f>_xlfn.XLOOKUP(A8,Academies!B:B,Academies!C:C,"No")</f>
        <v>No</v>
      </c>
      <c r="H8" s="104"/>
      <c r="K8" s="148">
        <v>2011</v>
      </c>
      <c r="L8" s="144" t="s">
        <v>26</v>
      </c>
      <c r="M8" s="147">
        <v>0.42049469964664299</v>
      </c>
      <c r="O8" s="125"/>
    </row>
    <row r="9" spans="1:19" x14ac:dyDescent="0.25">
      <c r="A9" s="21" t="s">
        <v>312</v>
      </c>
      <c r="B9" s="21" t="s">
        <v>795</v>
      </c>
      <c r="C9" s="65">
        <f t="shared" si="0"/>
        <v>0.172839506172839</v>
      </c>
      <c r="D9" s="67">
        <f t="shared" si="1"/>
        <v>17.283950617283899</v>
      </c>
      <c r="E9" s="119">
        <v>8</v>
      </c>
      <c r="G9" s="125" t="str">
        <f>_xlfn.XLOOKUP(A9,Academies!B:B,Academies!C:C,"No")</f>
        <v>No</v>
      </c>
      <c r="H9" s="104"/>
      <c r="K9" s="148">
        <v>2012</v>
      </c>
      <c r="L9" s="144" t="s">
        <v>28</v>
      </c>
      <c r="M9" s="147">
        <v>0.10328638497652599</v>
      </c>
      <c r="O9" s="125"/>
    </row>
    <row r="10" spans="1:19" x14ac:dyDescent="0.25">
      <c r="A10" s="21" t="s">
        <v>143</v>
      </c>
      <c r="B10" s="21" t="s">
        <v>795</v>
      </c>
      <c r="C10" s="65">
        <f t="shared" si="0"/>
        <v>0.18627450980392199</v>
      </c>
      <c r="D10" s="67">
        <f t="shared" si="1"/>
        <v>18.627450980392197</v>
      </c>
      <c r="E10" s="119">
        <v>9</v>
      </c>
      <c r="G10" s="125" t="str">
        <f>_xlfn.XLOOKUP(A10,Academies!B:B,Academies!C:C,"No")</f>
        <v>No</v>
      </c>
      <c r="H10" s="104"/>
      <c r="K10" s="148">
        <v>2013</v>
      </c>
      <c r="L10" s="144" t="s">
        <v>30</v>
      </c>
      <c r="M10" s="147">
        <v>0.25842696629213502</v>
      </c>
      <c r="O10" s="125"/>
    </row>
    <row r="11" spans="1:19" x14ac:dyDescent="0.25">
      <c r="A11" s="21" t="s">
        <v>377</v>
      </c>
      <c r="B11" s="21" t="s">
        <v>795</v>
      </c>
      <c r="C11" s="65">
        <f t="shared" si="0"/>
        <v>0.188235294117647</v>
      </c>
      <c r="D11" s="67">
        <f t="shared" si="1"/>
        <v>18.823529411764699</v>
      </c>
      <c r="E11" s="119">
        <v>10</v>
      </c>
      <c r="G11" s="125" t="str">
        <f>_xlfn.XLOOKUP(A11,Academies!B:B,Academies!C:C,"No")</f>
        <v>No</v>
      </c>
      <c r="H11" s="104"/>
      <c r="K11" s="148">
        <v>2017</v>
      </c>
      <c r="L11" s="144" t="s">
        <v>32</v>
      </c>
      <c r="M11" s="147">
        <v>0.16513761467889901</v>
      </c>
      <c r="O11" s="125"/>
    </row>
    <row r="12" spans="1:19" x14ac:dyDescent="0.25">
      <c r="A12" s="21" t="s">
        <v>431</v>
      </c>
      <c r="B12" s="21" t="s">
        <v>795</v>
      </c>
      <c r="C12" s="65">
        <f t="shared" si="0"/>
        <v>0.19936708860759478</v>
      </c>
      <c r="D12" s="67">
        <f t="shared" si="1"/>
        <v>19.936708860759477</v>
      </c>
      <c r="E12" s="119">
        <v>11</v>
      </c>
      <c r="G12" s="125" t="str">
        <f>_xlfn.XLOOKUP(A12,Academies!B:B,Academies!C:C,"No")</f>
        <v>No</v>
      </c>
      <c r="H12" s="104"/>
      <c r="K12" s="148">
        <v>2018</v>
      </c>
      <c r="L12" s="144" t="s">
        <v>34</v>
      </c>
      <c r="M12" s="147">
        <v>9.0909090909090898E-2</v>
      </c>
      <c r="O12" s="125"/>
    </row>
    <row r="13" spans="1:19" x14ac:dyDescent="0.25">
      <c r="A13" s="21" t="s">
        <v>436</v>
      </c>
      <c r="B13" s="21" t="s">
        <v>795</v>
      </c>
      <c r="C13" s="65">
        <f t="shared" si="0"/>
        <v>0.20338983050847501</v>
      </c>
      <c r="D13" s="67">
        <f t="shared" si="1"/>
        <v>20.338983050847499</v>
      </c>
      <c r="E13" s="119">
        <v>12</v>
      </c>
      <c r="G13" s="125" t="str">
        <f>_xlfn.XLOOKUP(A13,Academies!B:B,Academies!C:C,"No")</f>
        <v>No</v>
      </c>
      <c r="H13" s="104"/>
      <c r="K13" s="148">
        <v>2019</v>
      </c>
      <c r="L13" s="144" t="s">
        <v>36</v>
      </c>
      <c r="M13" s="147">
        <v>0.44029850746268701</v>
      </c>
      <c r="O13" s="125"/>
    </row>
    <row r="14" spans="1:19" x14ac:dyDescent="0.25">
      <c r="A14" s="21" t="s">
        <v>329</v>
      </c>
      <c r="B14" s="21" t="s">
        <v>795</v>
      </c>
      <c r="C14" s="65">
        <f t="shared" si="0"/>
        <v>0.223300970873786</v>
      </c>
      <c r="D14" s="67">
        <f t="shared" si="1"/>
        <v>22.330097087378601</v>
      </c>
      <c r="E14" s="119">
        <v>13</v>
      </c>
      <c r="G14" s="125" t="str">
        <f>_xlfn.XLOOKUP(A14,Academies!B:B,Academies!C:C,"No")</f>
        <v>No</v>
      </c>
      <c r="H14" s="104"/>
      <c r="K14" s="148">
        <v>2021</v>
      </c>
      <c r="L14" s="144" t="s">
        <v>38</v>
      </c>
      <c r="M14" s="147">
        <v>0.14925373134328401</v>
      </c>
      <c r="O14" s="125"/>
    </row>
    <row r="15" spans="1:19" x14ac:dyDescent="0.25">
      <c r="A15" s="21" t="s">
        <v>224</v>
      </c>
      <c r="B15" s="21" t="s">
        <v>795</v>
      </c>
      <c r="C15" s="65">
        <f t="shared" si="0"/>
        <v>0.22516556291390699</v>
      </c>
      <c r="D15" s="67">
        <f t="shared" si="1"/>
        <v>22.5165562913907</v>
      </c>
      <c r="E15" s="119">
        <v>14</v>
      </c>
      <c r="G15" s="125" t="str">
        <f>_xlfn.XLOOKUP(A15,Academies!B:B,Academies!C:C,"No")</f>
        <v>No</v>
      </c>
      <c r="H15" s="104"/>
      <c r="K15" s="148">
        <v>2022</v>
      </c>
      <c r="L15" s="144" t="s">
        <v>40</v>
      </c>
      <c r="M15" s="147">
        <v>0.19900497512437801</v>
      </c>
      <c r="O15" s="125"/>
    </row>
    <row r="16" spans="1:19" x14ac:dyDescent="0.25">
      <c r="A16" s="21" t="s">
        <v>125</v>
      </c>
      <c r="B16" s="21" t="s">
        <v>795</v>
      </c>
      <c r="C16" s="65">
        <f t="shared" si="0"/>
        <v>0.24489795918367299</v>
      </c>
      <c r="D16" s="67">
        <f t="shared" si="1"/>
        <v>24.4897959183673</v>
      </c>
      <c r="E16" s="119">
        <v>15</v>
      </c>
      <c r="G16" s="125" t="str">
        <f>_xlfn.XLOOKUP(A16,Academies!B:B,Academies!C:C,"No")</f>
        <v>No</v>
      </c>
      <c r="H16" s="104"/>
      <c r="K16" s="148">
        <v>2041</v>
      </c>
      <c r="L16" s="144" t="s">
        <v>42</v>
      </c>
      <c r="M16" s="147">
        <v>0.330188679245283</v>
      </c>
      <c r="O16" s="125"/>
    </row>
    <row r="17" spans="1:15" x14ac:dyDescent="0.25">
      <c r="A17" s="21" t="s">
        <v>288</v>
      </c>
      <c r="B17" s="21" t="s">
        <v>795</v>
      </c>
      <c r="C17" s="65">
        <f t="shared" si="0"/>
        <v>0.24603174603174599</v>
      </c>
      <c r="D17" s="67">
        <f t="shared" si="1"/>
        <v>24.603174603174597</v>
      </c>
      <c r="E17" s="119">
        <v>16</v>
      </c>
      <c r="G17" s="125" t="str">
        <f>_xlfn.XLOOKUP(A17,Academies!B:B,Academies!C:C,"No")</f>
        <v>No</v>
      </c>
      <c r="H17" s="104"/>
      <c r="K17" s="148">
        <v>2043</v>
      </c>
      <c r="L17" s="144" t="s">
        <v>44</v>
      </c>
      <c r="M17" s="147">
        <v>0.167883211678832</v>
      </c>
      <c r="O17" s="125"/>
    </row>
    <row r="18" spans="1:15" x14ac:dyDescent="0.25">
      <c r="A18" s="21" t="s">
        <v>256</v>
      </c>
      <c r="B18" s="21" t="s">
        <v>795</v>
      </c>
      <c r="C18" s="65">
        <f t="shared" si="0"/>
        <v>0.25259515570934299</v>
      </c>
      <c r="D18" s="67">
        <f t="shared" si="1"/>
        <v>25.259515570934298</v>
      </c>
      <c r="E18" s="119">
        <v>17</v>
      </c>
      <c r="G18" s="125" t="str">
        <f>_xlfn.XLOOKUP(A18,Academies!B:B,Academies!C:C,"No")</f>
        <v>No</v>
      </c>
      <c r="H18" s="104"/>
      <c r="K18" s="148">
        <v>2044</v>
      </c>
      <c r="L18" s="144" t="s">
        <v>46</v>
      </c>
      <c r="M18" s="147">
        <v>0.25</v>
      </c>
      <c r="O18" s="125"/>
    </row>
    <row r="19" spans="1:15" x14ac:dyDescent="0.25">
      <c r="A19" s="21" t="s">
        <v>153</v>
      </c>
      <c r="B19" s="21" t="s">
        <v>795</v>
      </c>
      <c r="C19" s="65">
        <f t="shared" si="0"/>
        <v>0.26708074534161502</v>
      </c>
      <c r="D19" s="67">
        <f t="shared" si="1"/>
        <v>26.708074534161501</v>
      </c>
      <c r="E19" s="119">
        <v>18</v>
      </c>
      <c r="G19" s="125" t="str">
        <f>_xlfn.XLOOKUP(A19,Academies!B:B,Academies!C:C,"No")</f>
        <v>No</v>
      </c>
      <c r="H19" s="104"/>
      <c r="K19" s="148">
        <v>2045</v>
      </c>
      <c r="L19" s="144" t="s">
        <v>48</v>
      </c>
      <c r="M19" s="147">
        <v>0.54222222222222205</v>
      </c>
      <c r="O19" s="125"/>
    </row>
    <row r="20" spans="1:15" x14ac:dyDescent="0.25">
      <c r="A20" s="21" t="s">
        <v>379</v>
      </c>
      <c r="B20" s="21" t="s">
        <v>795</v>
      </c>
      <c r="C20" s="65">
        <f t="shared" si="0"/>
        <v>0.27722772277227697</v>
      </c>
      <c r="D20" s="67">
        <f t="shared" si="1"/>
        <v>27.722772277227698</v>
      </c>
      <c r="E20" s="119">
        <v>19</v>
      </c>
      <c r="G20" s="125" t="str">
        <f>_xlfn.XLOOKUP(A20,Academies!B:B,Academies!C:C,"No")</f>
        <v>No</v>
      </c>
      <c r="H20" s="104"/>
      <c r="K20" s="148">
        <v>2046</v>
      </c>
      <c r="L20" s="144" t="s">
        <v>50</v>
      </c>
      <c r="M20" s="147">
        <v>0.41176470588235298</v>
      </c>
      <c r="O20" s="125"/>
    </row>
    <row r="21" spans="1:15" x14ac:dyDescent="0.25">
      <c r="A21" s="21" t="s">
        <v>264</v>
      </c>
      <c r="B21" s="21" t="s">
        <v>795</v>
      </c>
      <c r="C21" s="65">
        <f t="shared" si="0"/>
        <v>0.27777777777777801</v>
      </c>
      <c r="D21" s="67">
        <f t="shared" si="1"/>
        <v>27.7777777777778</v>
      </c>
      <c r="E21" s="119">
        <v>20</v>
      </c>
      <c r="G21" s="125" t="str">
        <f>_xlfn.XLOOKUP(A21,Academies!B:B,Academies!C:C,"No")</f>
        <v>No</v>
      </c>
      <c r="H21" s="104"/>
      <c r="K21" s="148">
        <v>2048</v>
      </c>
      <c r="L21" s="144" t="s">
        <v>52</v>
      </c>
      <c r="M21" s="147">
        <v>0.32085561497326198</v>
      </c>
      <c r="O21" s="125"/>
    </row>
    <row r="22" spans="1:15" x14ac:dyDescent="0.25">
      <c r="A22" s="21" t="s">
        <v>99</v>
      </c>
      <c r="B22" s="21" t="s">
        <v>795</v>
      </c>
      <c r="C22" s="65">
        <f t="shared" si="0"/>
        <v>0.27956989247311798</v>
      </c>
      <c r="D22" s="67">
        <f t="shared" si="1"/>
        <v>27.956989247311796</v>
      </c>
      <c r="E22" s="119">
        <v>21</v>
      </c>
      <c r="G22" s="125" t="str">
        <f>_xlfn.XLOOKUP(A22,Academies!B:B,Academies!C:C,"No")</f>
        <v>No</v>
      </c>
      <c r="H22" s="104"/>
      <c r="K22" s="148">
        <v>2050</v>
      </c>
      <c r="L22" s="144" t="s">
        <v>55</v>
      </c>
      <c r="M22" s="147">
        <v>7.7669902912621394E-2</v>
      </c>
      <c r="O22" s="125"/>
    </row>
    <row r="23" spans="1:15" x14ac:dyDescent="0.25">
      <c r="A23" s="21" t="s">
        <v>147</v>
      </c>
      <c r="B23" s="21" t="s">
        <v>795</v>
      </c>
      <c r="C23" s="65">
        <f t="shared" si="0"/>
        <v>0.28695652173913</v>
      </c>
      <c r="D23" s="67">
        <f t="shared" si="1"/>
        <v>28.695652173913</v>
      </c>
      <c r="E23" s="119">
        <v>22</v>
      </c>
      <c r="G23" s="125" t="str">
        <f>_xlfn.XLOOKUP(A23,Academies!B:B,Academies!C:C,"No")</f>
        <v>No</v>
      </c>
      <c r="H23" s="104"/>
      <c r="K23" s="148">
        <v>2051</v>
      </c>
      <c r="L23" s="144" t="s">
        <v>57</v>
      </c>
      <c r="M23" s="147">
        <v>0.14285714285714299</v>
      </c>
      <c r="O23" s="125"/>
    </row>
    <row r="24" spans="1:15" x14ac:dyDescent="0.25">
      <c r="A24" s="21" t="s">
        <v>242</v>
      </c>
      <c r="B24" s="21" t="s">
        <v>795</v>
      </c>
      <c r="C24" s="65">
        <f t="shared" si="0"/>
        <v>0.3</v>
      </c>
      <c r="D24" s="67">
        <f t="shared" si="1"/>
        <v>30</v>
      </c>
      <c r="E24" s="119">
        <v>23</v>
      </c>
      <c r="G24" s="125" t="str">
        <f>_xlfn.XLOOKUP(A24,Academies!B:B,Academies!C:C,"No")</f>
        <v>No</v>
      </c>
      <c r="H24" s="104"/>
      <c r="K24" s="148">
        <v>2052</v>
      </c>
      <c r="L24" s="144" t="s">
        <v>59</v>
      </c>
      <c r="M24" s="147">
        <v>0.217391304347826</v>
      </c>
      <c r="O24" s="125"/>
    </row>
    <row r="25" spans="1:15" x14ac:dyDescent="0.25">
      <c r="A25" s="21" t="s">
        <v>81</v>
      </c>
      <c r="B25" s="21" t="s">
        <v>795</v>
      </c>
      <c r="C25" s="65">
        <f t="shared" si="0"/>
        <v>0.30131004366812197</v>
      </c>
      <c r="D25" s="67">
        <f t="shared" si="1"/>
        <v>30.131004366812199</v>
      </c>
      <c r="E25" s="119">
        <v>24</v>
      </c>
      <c r="G25" s="125" t="str">
        <f>_xlfn.XLOOKUP(A25,Academies!B:B,Academies!C:C,"No")</f>
        <v>No</v>
      </c>
      <c r="H25" s="104"/>
      <c r="K25" s="148">
        <v>2053</v>
      </c>
      <c r="L25" s="144" t="s">
        <v>61</v>
      </c>
      <c r="M25" s="147">
        <v>0.135467980295567</v>
      </c>
      <c r="O25" s="125"/>
    </row>
    <row r="26" spans="1:15" x14ac:dyDescent="0.25">
      <c r="A26" s="21" t="s">
        <v>69</v>
      </c>
      <c r="B26" s="21" t="s">
        <v>795</v>
      </c>
      <c r="C26" s="65">
        <f t="shared" si="0"/>
        <v>0.30625000000000002</v>
      </c>
      <c r="D26" s="67">
        <f t="shared" si="1"/>
        <v>30.625000000000004</v>
      </c>
      <c r="E26" s="119">
        <v>25</v>
      </c>
      <c r="G26" s="125" t="str">
        <f>_xlfn.XLOOKUP(A26,Academies!B:B,Academies!C:C,"No")</f>
        <v>No</v>
      </c>
      <c r="H26" s="104"/>
      <c r="K26" s="148">
        <v>2057</v>
      </c>
      <c r="L26" s="144" t="s">
        <v>63</v>
      </c>
      <c r="M26" s="147">
        <v>0.36923076923076897</v>
      </c>
      <c r="O26" s="125"/>
    </row>
    <row r="27" spans="1:15" x14ac:dyDescent="0.25">
      <c r="A27" s="21" t="s">
        <v>296</v>
      </c>
      <c r="B27" s="21" t="s">
        <v>795</v>
      </c>
      <c r="C27" s="65">
        <f t="shared" si="0"/>
        <v>0.30909090909090903</v>
      </c>
      <c r="D27" s="67">
        <f t="shared" si="1"/>
        <v>30.909090909090903</v>
      </c>
      <c r="E27" s="119">
        <v>26</v>
      </c>
      <c r="G27" s="125" t="str">
        <f>_xlfn.XLOOKUP(A27,Academies!B:B,Academies!C:C,"No")</f>
        <v>No</v>
      </c>
      <c r="H27" s="104"/>
      <c r="K27" s="148">
        <v>2058</v>
      </c>
      <c r="L27" s="144" t="s">
        <v>65</v>
      </c>
      <c r="M27" s="147">
        <v>0.146974063400576</v>
      </c>
      <c r="O27" s="125"/>
    </row>
    <row r="28" spans="1:15" x14ac:dyDescent="0.25">
      <c r="A28" s="21" t="s">
        <v>284</v>
      </c>
      <c r="B28" s="21" t="s">
        <v>795</v>
      </c>
      <c r="C28" s="65">
        <f t="shared" si="0"/>
        <v>0.31147540983606598</v>
      </c>
      <c r="D28" s="67">
        <f t="shared" si="1"/>
        <v>31.147540983606596</v>
      </c>
      <c r="E28" s="119">
        <v>27</v>
      </c>
      <c r="G28" s="125" t="str">
        <f>_xlfn.XLOOKUP(A28,Academies!B:B,Academies!C:C,"No")</f>
        <v>Converted 24-25</v>
      </c>
      <c r="H28" s="104"/>
      <c r="K28" s="148">
        <v>2060</v>
      </c>
      <c r="L28" s="144" t="s">
        <v>67</v>
      </c>
      <c r="M28" s="147">
        <v>0.30901287553648099</v>
      </c>
      <c r="O28" s="125"/>
    </row>
    <row r="29" spans="1:15" x14ac:dyDescent="0.25">
      <c r="A29" s="21" t="s">
        <v>200</v>
      </c>
      <c r="B29" s="21" t="s">
        <v>795</v>
      </c>
      <c r="C29" s="65">
        <f t="shared" si="0"/>
        <v>0.314285714285714</v>
      </c>
      <c r="D29" s="67">
        <f t="shared" si="1"/>
        <v>31.428571428571399</v>
      </c>
      <c r="E29" s="119">
        <v>28</v>
      </c>
      <c r="G29" s="125" t="str">
        <f>_xlfn.XLOOKUP(A29,Academies!B:B,Academies!C:C,"No")</f>
        <v>No</v>
      </c>
      <c r="H29" s="104"/>
      <c r="K29" s="148">
        <v>2061</v>
      </c>
      <c r="L29" s="144" t="s">
        <v>69</v>
      </c>
      <c r="M29" s="147">
        <v>0.30625000000000002</v>
      </c>
      <c r="O29" s="125"/>
    </row>
    <row r="30" spans="1:15" x14ac:dyDescent="0.25">
      <c r="A30" s="21" t="s">
        <v>52</v>
      </c>
      <c r="B30" s="21" t="s">
        <v>795</v>
      </c>
      <c r="C30" s="65">
        <f t="shared" si="0"/>
        <v>0.32085561497326198</v>
      </c>
      <c r="D30" s="67">
        <f t="shared" si="1"/>
        <v>32.085561497326196</v>
      </c>
      <c r="E30" s="119">
        <v>29</v>
      </c>
      <c r="G30" s="125" t="str">
        <f>_xlfn.XLOOKUP(A30,Academies!B:B,Academies!C:C,"No")</f>
        <v>No</v>
      </c>
      <c r="H30" s="104"/>
      <c r="K30" s="148">
        <v>2062</v>
      </c>
      <c r="L30" s="144" t="s">
        <v>71</v>
      </c>
      <c r="M30" s="147">
        <v>0.241258741258741</v>
      </c>
      <c r="O30" s="125"/>
    </row>
    <row r="31" spans="1:15" x14ac:dyDescent="0.25">
      <c r="A31" s="21" t="s">
        <v>190</v>
      </c>
      <c r="B31" s="21" t="s">
        <v>795</v>
      </c>
      <c r="C31" s="65">
        <f t="shared" si="0"/>
        <v>0.32512315270935999</v>
      </c>
      <c r="D31" s="67">
        <f t="shared" si="1"/>
        <v>32.512315270936</v>
      </c>
      <c r="E31" s="119">
        <v>30</v>
      </c>
      <c r="G31" s="125" t="str">
        <f>_xlfn.XLOOKUP(A31,Academies!B:B,Academies!C:C,"No")</f>
        <v>No</v>
      </c>
      <c r="H31" s="104"/>
      <c r="K31" s="148">
        <v>2068</v>
      </c>
      <c r="L31" s="144" t="s">
        <v>73</v>
      </c>
      <c r="M31" s="147">
        <v>8.5714285714285701E-2</v>
      </c>
      <c r="O31" s="125"/>
    </row>
    <row r="32" spans="1:15" x14ac:dyDescent="0.25">
      <c r="A32" s="21" t="s">
        <v>141</v>
      </c>
      <c r="B32" s="21" t="s">
        <v>795</v>
      </c>
      <c r="C32" s="65">
        <f t="shared" si="0"/>
        <v>0.34836065573770503</v>
      </c>
      <c r="D32" s="67">
        <f t="shared" si="1"/>
        <v>34.836065573770504</v>
      </c>
      <c r="E32" s="119">
        <v>31</v>
      </c>
      <c r="G32" s="125" t="str">
        <f>_xlfn.XLOOKUP(A32,Academies!B:B,Academies!C:C,"No")</f>
        <v>No</v>
      </c>
      <c r="H32" s="104"/>
      <c r="K32" s="148">
        <v>2072</v>
      </c>
      <c r="L32" s="144" t="s">
        <v>75</v>
      </c>
      <c r="M32" s="147">
        <v>0.21153846153846201</v>
      </c>
      <c r="O32" s="125"/>
    </row>
    <row r="33" spans="1:15" x14ac:dyDescent="0.25">
      <c r="A33" s="21" t="s">
        <v>294</v>
      </c>
      <c r="B33" s="21" t="s">
        <v>795</v>
      </c>
      <c r="C33" s="65">
        <f t="shared" si="0"/>
        <v>0.35172413793103402</v>
      </c>
      <c r="D33" s="67">
        <f t="shared" si="1"/>
        <v>35.172413793103402</v>
      </c>
      <c r="E33" s="119">
        <v>32</v>
      </c>
      <c r="G33" s="125" t="str">
        <f>_xlfn.XLOOKUP(A33,Academies!B:B,Academies!C:C,"No")</f>
        <v>No</v>
      </c>
      <c r="H33" s="104"/>
      <c r="K33" s="148">
        <v>2076</v>
      </c>
      <c r="L33" s="144" t="s">
        <v>77</v>
      </c>
      <c r="M33" s="147">
        <v>0.39534883720930197</v>
      </c>
      <c r="O33" s="125"/>
    </row>
    <row r="34" spans="1:15" x14ac:dyDescent="0.25">
      <c r="A34" s="21" t="s">
        <v>63</v>
      </c>
      <c r="B34" s="21" t="s">
        <v>795</v>
      </c>
      <c r="C34" s="65">
        <f t="shared" si="0"/>
        <v>0.36923076923076897</v>
      </c>
      <c r="D34" s="67">
        <f t="shared" si="1"/>
        <v>36.923076923076898</v>
      </c>
      <c r="E34" s="119">
        <v>33</v>
      </c>
      <c r="G34" s="125" t="str">
        <f>_xlfn.XLOOKUP(A34,Academies!B:B,Academies!C:C,"No")</f>
        <v>No</v>
      </c>
      <c r="H34" s="104"/>
      <c r="K34" s="148">
        <v>2079</v>
      </c>
      <c r="L34" s="144" t="s">
        <v>79</v>
      </c>
      <c r="M34" s="147">
        <v>0.32676056338028198</v>
      </c>
      <c r="O34" s="125"/>
    </row>
    <row r="35" spans="1:15" x14ac:dyDescent="0.25">
      <c r="A35" s="21" t="s">
        <v>22</v>
      </c>
      <c r="B35" s="21" t="s">
        <v>795</v>
      </c>
      <c r="C35" s="65">
        <f t="shared" si="0"/>
        <v>0.37016574585635398</v>
      </c>
      <c r="D35" s="67">
        <f t="shared" si="1"/>
        <v>37.016574585635396</v>
      </c>
      <c r="E35" s="119">
        <v>34</v>
      </c>
      <c r="G35" s="125" t="str">
        <f>_xlfn.XLOOKUP(A35,Academies!B:B,Academies!C:C,"No")</f>
        <v>No</v>
      </c>
      <c r="H35" s="104"/>
      <c r="K35" s="148">
        <v>2080</v>
      </c>
      <c r="L35" s="144" t="s">
        <v>81</v>
      </c>
      <c r="M35" s="147">
        <v>0.30131004366812197</v>
      </c>
      <c r="O35" s="125"/>
    </row>
    <row r="36" spans="1:15" x14ac:dyDescent="0.25">
      <c r="A36" s="21" t="s">
        <v>218</v>
      </c>
      <c r="B36" s="21" t="s">
        <v>795</v>
      </c>
      <c r="C36" s="65">
        <f t="shared" si="0"/>
        <v>0.39</v>
      </c>
      <c r="D36" s="67">
        <f t="shared" si="1"/>
        <v>39</v>
      </c>
      <c r="E36" s="119">
        <v>35</v>
      </c>
      <c r="G36" s="125" t="str">
        <f>_xlfn.XLOOKUP(A36,Academies!B:B,Academies!C:C,"No")</f>
        <v>No</v>
      </c>
      <c r="H36" s="104"/>
      <c r="K36" s="148">
        <v>2082</v>
      </c>
      <c r="L36" s="144" t="s">
        <v>83</v>
      </c>
      <c r="M36" s="147">
        <v>0.27272727272727298</v>
      </c>
      <c r="O36" s="125"/>
    </row>
    <row r="37" spans="1:15" x14ac:dyDescent="0.25">
      <c r="A37" s="21" t="s">
        <v>18</v>
      </c>
      <c r="B37" s="21" t="s">
        <v>795</v>
      </c>
      <c r="C37" s="65">
        <f t="shared" si="0"/>
        <v>0.39354838709677398</v>
      </c>
      <c r="D37" s="67">
        <f t="shared" si="1"/>
        <v>39.354838709677395</v>
      </c>
      <c r="E37" s="119">
        <v>36</v>
      </c>
      <c r="G37" s="125" t="str">
        <f>_xlfn.XLOOKUP(A37,Academies!B:B,Academies!C:C,"No")</f>
        <v>No</v>
      </c>
      <c r="H37" s="104"/>
      <c r="K37" s="148">
        <v>2083</v>
      </c>
      <c r="L37" s="144" t="s">
        <v>85</v>
      </c>
      <c r="M37" s="147">
        <v>6.6666666666666693E-2</v>
      </c>
      <c r="O37" s="125"/>
    </row>
    <row r="38" spans="1:15" x14ac:dyDescent="0.25">
      <c r="A38" s="21" t="s">
        <v>310</v>
      </c>
      <c r="B38" s="21" t="s">
        <v>795</v>
      </c>
      <c r="C38" s="65">
        <f t="shared" si="0"/>
        <v>0.42635658914728702</v>
      </c>
      <c r="D38" s="67">
        <f t="shared" si="1"/>
        <v>42.635658914728701</v>
      </c>
      <c r="E38" s="119">
        <v>37</v>
      </c>
      <c r="G38" s="125" t="str">
        <f>_xlfn.XLOOKUP(A38,Academies!B:B,Academies!C:C,"No")</f>
        <v>No</v>
      </c>
      <c r="H38" s="104"/>
      <c r="K38" s="148">
        <v>2084</v>
      </c>
      <c r="L38" s="144" t="s">
        <v>87</v>
      </c>
      <c r="M38" s="147">
        <v>8.7591240875912399E-2</v>
      </c>
      <c r="O38" s="125"/>
    </row>
    <row r="39" spans="1:15" x14ac:dyDescent="0.25">
      <c r="A39" s="21" t="s">
        <v>355</v>
      </c>
      <c r="B39" s="21" t="s">
        <v>795</v>
      </c>
      <c r="C39" s="65">
        <f t="shared" si="0"/>
        <v>0.43975903614457801</v>
      </c>
      <c r="D39" s="67">
        <f t="shared" si="1"/>
        <v>43.975903614457799</v>
      </c>
      <c r="E39" s="119">
        <v>38</v>
      </c>
      <c r="G39" s="125" t="str">
        <f>_xlfn.XLOOKUP(A39,Academies!B:B,Academies!C:C,"No")</f>
        <v>No</v>
      </c>
      <c r="H39" s="104"/>
      <c r="K39" s="148">
        <v>2085</v>
      </c>
      <c r="L39" s="144" t="s">
        <v>89</v>
      </c>
      <c r="M39" s="147">
        <v>0.10666666666666701</v>
      </c>
      <c r="O39" s="125"/>
    </row>
    <row r="40" spans="1:15" x14ac:dyDescent="0.25">
      <c r="A40" s="21" t="s">
        <v>286</v>
      </c>
      <c r="B40" s="21" t="s">
        <v>795</v>
      </c>
      <c r="C40" s="65">
        <f t="shared" si="0"/>
        <v>0.469387755102041</v>
      </c>
      <c r="D40" s="67">
        <f t="shared" si="1"/>
        <v>46.938775510204103</v>
      </c>
      <c r="E40" s="119">
        <v>39</v>
      </c>
      <c r="G40" s="125" t="str">
        <f>_xlfn.XLOOKUP(A40,Academies!B:B,Academies!C:C,"No")</f>
        <v>No</v>
      </c>
      <c r="H40" s="104"/>
      <c r="K40" s="148">
        <v>2086</v>
      </c>
      <c r="L40" s="144" t="s">
        <v>91</v>
      </c>
      <c r="M40" s="147">
        <v>0.36241610738254998</v>
      </c>
      <c r="O40" s="125"/>
    </row>
    <row r="41" spans="1:15" x14ac:dyDescent="0.25">
      <c r="A41" s="21" t="s">
        <v>228</v>
      </c>
      <c r="B41" s="21" t="s">
        <v>795</v>
      </c>
      <c r="C41" s="65">
        <f t="shared" si="0"/>
        <v>0.51724137931034497</v>
      </c>
      <c r="D41" s="67">
        <f t="shared" si="1"/>
        <v>51.724137931034498</v>
      </c>
      <c r="E41" s="119">
        <v>40</v>
      </c>
      <c r="G41" s="125" t="str">
        <f>_xlfn.XLOOKUP(A41,Academies!B:B,Academies!C:C,"No")</f>
        <v>No</v>
      </c>
      <c r="H41" s="104"/>
      <c r="K41" s="148">
        <v>2089</v>
      </c>
      <c r="L41" s="144" t="s">
        <v>93</v>
      </c>
      <c r="M41" s="147">
        <v>0.146131805157593</v>
      </c>
      <c r="O41" s="125"/>
    </row>
    <row r="42" spans="1:15" x14ac:dyDescent="0.25">
      <c r="A42" s="21" t="s">
        <v>302</v>
      </c>
      <c r="B42" s="21" t="s">
        <v>795</v>
      </c>
      <c r="C42" s="65">
        <f t="shared" si="0"/>
        <v>0.53378378378378399</v>
      </c>
      <c r="D42" s="67">
        <f t="shared" si="1"/>
        <v>53.3783783783784</v>
      </c>
      <c r="E42" s="119">
        <v>41</v>
      </c>
      <c r="G42" s="125" t="str">
        <f>_xlfn.XLOOKUP(A42,Academies!B:B,Academies!C:C,"No")</f>
        <v>No</v>
      </c>
      <c r="H42" s="104"/>
      <c r="K42" s="148">
        <v>2091</v>
      </c>
      <c r="L42" s="144" t="s">
        <v>95</v>
      </c>
      <c r="M42" s="147">
        <v>0.136170212765957</v>
      </c>
      <c r="O42" s="125"/>
    </row>
    <row r="43" spans="1:15" x14ac:dyDescent="0.25">
      <c r="A43" s="21" t="s">
        <v>188</v>
      </c>
      <c r="B43" s="21" t="s">
        <v>795</v>
      </c>
      <c r="C43" s="65">
        <f t="shared" si="0"/>
        <v>0.54216867469879504</v>
      </c>
      <c r="D43" s="67">
        <f t="shared" si="1"/>
        <v>54.216867469879503</v>
      </c>
      <c r="E43" s="119">
        <v>42</v>
      </c>
      <c r="G43" s="125" t="str">
        <f>_xlfn.XLOOKUP(A43,Academies!B:B,Academies!C:C,"No")</f>
        <v>No</v>
      </c>
      <c r="H43" s="104"/>
      <c r="K43" s="148">
        <v>2092</v>
      </c>
      <c r="L43" s="144" t="s">
        <v>97</v>
      </c>
      <c r="M43" s="147">
        <v>8.9108910891089105E-2</v>
      </c>
      <c r="O43" s="125"/>
    </row>
    <row r="44" spans="1:15" x14ac:dyDescent="0.25">
      <c r="A44" s="21" t="s">
        <v>208</v>
      </c>
      <c r="B44" s="21" t="s">
        <v>795</v>
      </c>
      <c r="C44" s="65">
        <f t="shared" si="0"/>
        <v>0.55445544554455495</v>
      </c>
      <c r="D44" s="67">
        <f t="shared" si="1"/>
        <v>55.445544554455495</v>
      </c>
      <c r="E44" s="119">
        <v>43</v>
      </c>
      <c r="G44" s="125" t="str">
        <f>_xlfn.XLOOKUP(A44,Academies!B:B,Academies!C:C,"No")</f>
        <v>No</v>
      </c>
      <c r="H44" s="104"/>
      <c r="K44" s="148">
        <v>2095</v>
      </c>
      <c r="L44" s="144" t="s">
        <v>99</v>
      </c>
      <c r="M44" s="147">
        <v>0.27956989247311798</v>
      </c>
      <c r="O44" s="125"/>
    </row>
    <row r="45" spans="1:15" x14ac:dyDescent="0.25">
      <c r="A45" s="21" t="s">
        <v>250</v>
      </c>
      <c r="B45" s="21" t="s">
        <v>795</v>
      </c>
      <c r="C45" s="65">
        <f t="shared" si="0"/>
        <v>0.5546875</v>
      </c>
      <c r="D45" s="67">
        <f t="shared" si="1"/>
        <v>55.46875</v>
      </c>
      <c r="E45" s="119">
        <v>44</v>
      </c>
      <c r="G45" s="125" t="str">
        <f>_xlfn.XLOOKUP(A45,Academies!B:B,Academies!C:C,"No")</f>
        <v>No</v>
      </c>
      <c r="H45" s="104"/>
      <c r="K45" s="148">
        <v>2097</v>
      </c>
      <c r="L45" s="144" t="s">
        <v>101</v>
      </c>
      <c r="M45" s="147">
        <v>0.14285714285714299</v>
      </c>
      <c r="O45" s="125"/>
    </row>
    <row r="46" spans="1:15" x14ac:dyDescent="0.25">
      <c r="A46" s="21" t="s">
        <v>270</v>
      </c>
      <c r="B46" s="21" t="s">
        <v>795</v>
      </c>
      <c r="C46" s="65">
        <f t="shared" si="0"/>
        <v>0.58620689655172398</v>
      </c>
      <c r="D46" s="67">
        <f t="shared" si="1"/>
        <v>58.620689655172399</v>
      </c>
      <c r="E46" s="119">
        <v>45</v>
      </c>
      <c r="G46" s="125" t="str">
        <f>_xlfn.XLOOKUP(A46,Academies!B:B,Academies!C:C,"No")</f>
        <v>No</v>
      </c>
      <c r="H46" s="104"/>
      <c r="K46" s="148">
        <v>2101</v>
      </c>
      <c r="L46" s="144" t="s">
        <v>103</v>
      </c>
      <c r="M46" s="147">
        <v>0.30681818181818199</v>
      </c>
      <c r="O46" s="125"/>
    </row>
    <row r="47" spans="1:15" x14ac:dyDescent="0.25">
      <c r="A47" s="21" t="s">
        <v>135</v>
      </c>
      <c r="B47" s="21" t="s">
        <v>795</v>
      </c>
      <c r="C47" s="65">
        <f t="shared" si="0"/>
        <v>0.71978021978022</v>
      </c>
      <c r="D47" s="67">
        <f t="shared" si="1"/>
        <v>71.978021978021999</v>
      </c>
      <c r="E47" s="119">
        <v>46</v>
      </c>
      <c r="G47" s="125" t="str">
        <f>_xlfn.XLOOKUP(A47,Academies!B:B,Academies!C:C,"No")</f>
        <v>No</v>
      </c>
      <c r="H47" s="104"/>
      <c r="K47" s="148">
        <v>2102</v>
      </c>
      <c r="L47" s="144" t="s">
        <v>105</v>
      </c>
      <c r="M47" s="147">
        <v>0.16753926701570701</v>
      </c>
      <c r="O47" s="125"/>
    </row>
    <row r="48" spans="1:15" x14ac:dyDescent="0.25">
      <c r="C48" s="65"/>
      <c r="D48" s="67"/>
      <c r="E48" s="119">
        <v>47</v>
      </c>
      <c r="H48" s="104"/>
      <c r="K48" s="148">
        <v>2103</v>
      </c>
      <c r="L48" s="144" t="s">
        <v>107</v>
      </c>
      <c r="M48" s="147">
        <v>0.266666666666667</v>
      </c>
      <c r="O48" s="125"/>
    </row>
    <row r="49" spans="1:15" x14ac:dyDescent="0.25">
      <c r="C49" s="65"/>
      <c r="D49" s="67"/>
      <c r="E49" s="119">
        <v>48</v>
      </c>
      <c r="H49" s="104"/>
      <c r="K49" s="148">
        <v>2104</v>
      </c>
      <c r="L49" s="144" t="s">
        <v>109</v>
      </c>
      <c r="M49" s="147">
        <v>0.50775193798449603</v>
      </c>
      <c r="O49" s="125"/>
    </row>
    <row r="50" spans="1:15" x14ac:dyDescent="0.25">
      <c r="C50" s="65"/>
      <c r="D50" s="67"/>
      <c r="E50" s="119">
        <v>49</v>
      </c>
      <c r="H50" s="104"/>
      <c r="K50" s="148">
        <v>2105</v>
      </c>
      <c r="L50" s="144" t="s">
        <v>111</v>
      </c>
      <c r="M50" s="147">
        <v>0.13961038961038999</v>
      </c>
      <c r="O50" s="125"/>
    </row>
    <row r="51" spans="1:15" x14ac:dyDescent="0.25">
      <c r="C51" s="65"/>
      <c r="D51" s="67"/>
      <c r="E51" s="119">
        <v>50</v>
      </c>
      <c r="H51" s="104"/>
      <c r="K51" s="148">
        <v>2106</v>
      </c>
      <c r="L51" s="144" t="s">
        <v>113</v>
      </c>
      <c r="M51" s="147">
        <v>7.2727272727272696E-2</v>
      </c>
      <c r="O51" s="125"/>
    </row>
    <row r="52" spans="1:15" x14ac:dyDescent="0.25">
      <c r="C52" s="65"/>
      <c r="D52" s="67"/>
      <c r="E52" s="119">
        <v>51</v>
      </c>
      <c r="H52" s="104"/>
      <c r="K52" s="148">
        <v>2107</v>
      </c>
      <c r="L52" s="144" t="s">
        <v>115</v>
      </c>
      <c r="M52" s="147">
        <v>8.2524271844660199E-2</v>
      </c>
      <c r="O52" s="125"/>
    </row>
    <row r="53" spans="1:15" x14ac:dyDescent="0.25">
      <c r="A53" s="21" t="s">
        <v>164</v>
      </c>
      <c r="B53" s="21" t="s">
        <v>796</v>
      </c>
      <c r="C53" s="65">
        <f t="shared" ref="C53:C84" si="2">_xlfn.XLOOKUP(A53,L:L,M:M)</f>
        <v>0.12840466926069999</v>
      </c>
      <c r="D53" s="67">
        <f t="shared" ref="D53:D84" si="3">C53*100</f>
        <v>12.840466926069999</v>
      </c>
      <c r="E53" s="119">
        <v>52</v>
      </c>
      <c r="G53" s="125" t="str">
        <f>_xlfn.XLOOKUP(A53,Academies!B:B,Academies!C:C,"No")</f>
        <v>No</v>
      </c>
      <c r="H53" s="104"/>
      <c r="K53" s="148">
        <v>2109</v>
      </c>
      <c r="L53" s="144" t="s">
        <v>117</v>
      </c>
      <c r="M53" s="147">
        <v>0.16521739130434801</v>
      </c>
      <c r="O53" s="125"/>
    </row>
    <row r="54" spans="1:15" x14ac:dyDescent="0.25">
      <c r="A54" s="21" t="s">
        <v>93</v>
      </c>
      <c r="B54" s="21" t="s">
        <v>796</v>
      </c>
      <c r="C54" s="65">
        <f t="shared" si="2"/>
        <v>0.146131805157593</v>
      </c>
      <c r="D54" s="67">
        <f t="shared" si="3"/>
        <v>14.6131805157593</v>
      </c>
      <c r="E54" s="119">
        <v>53</v>
      </c>
      <c r="G54" s="125" t="str">
        <f>_xlfn.XLOOKUP(A54,Academies!B:B,Academies!C:C,"No")</f>
        <v>No</v>
      </c>
      <c r="H54" s="104"/>
      <c r="K54" s="148">
        <v>2113</v>
      </c>
      <c r="L54" s="144" t="s">
        <v>119</v>
      </c>
      <c r="M54" s="147">
        <v>0.42723004694835698</v>
      </c>
      <c r="O54" s="125"/>
    </row>
    <row r="55" spans="1:15" x14ac:dyDescent="0.25">
      <c r="A55" s="21" t="s">
        <v>282</v>
      </c>
      <c r="B55" s="21" t="s">
        <v>796</v>
      </c>
      <c r="C55" s="65">
        <f t="shared" si="2"/>
        <v>0.16384180790960501</v>
      </c>
      <c r="D55" s="67">
        <f t="shared" si="3"/>
        <v>16.3841807909605</v>
      </c>
      <c r="E55" s="119">
        <v>54</v>
      </c>
      <c r="G55" s="125" t="str">
        <f>_xlfn.XLOOKUP(A55,Academies!B:B,Academies!C:C,"No")</f>
        <v>No</v>
      </c>
      <c r="H55" s="104"/>
      <c r="K55" s="148">
        <v>2115</v>
      </c>
      <c r="L55" s="144" t="s">
        <v>121</v>
      </c>
      <c r="M55" s="147">
        <v>0.180904522613065</v>
      </c>
      <c r="O55" s="125"/>
    </row>
    <row r="56" spans="1:15" x14ac:dyDescent="0.25">
      <c r="A56" s="21" t="s">
        <v>292</v>
      </c>
      <c r="B56" s="21" t="s">
        <v>796</v>
      </c>
      <c r="C56" s="65">
        <f t="shared" si="2"/>
        <v>0.21457489878542499</v>
      </c>
      <c r="D56" s="67">
        <f t="shared" si="3"/>
        <v>21.4574898785425</v>
      </c>
      <c r="E56" s="119">
        <v>55</v>
      </c>
      <c r="G56" s="125" t="str">
        <f>_xlfn.XLOOKUP(A56,Academies!B:B,Academies!C:C,"No")</f>
        <v>No</v>
      </c>
      <c r="H56" s="104"/>
      <c r="K56" s="148">
        <v>2124</v>
      </c>
      <c r="L56" s="144" t="s">
        <v>123</v>
      </c>
      <c r="M56" s="147">
        <v>0.422764227642276</v>
      </c>
      <c r="O56" s="125"/>
    </row>
    <row r="57" spans="1:15" x14ac:dyDescent="0.25">
      <c r="A57" s="21" t="s">
        <v>240</v>
      </c>
      <c r="B57" s="21" t="s">
        <v>796</v>
      </c>
      <c r="C57" s="65">
        <f t="shared" si="2"/>
        <v>0.238095238095238</v>
      </c>
      <c r="D57" s="67">
        <f t="shared" si="3"/>
        <v>23.8095238095238</v>
      </c>
      <c r="E57" s="119">
        <v>56</v>
      </c>
      <c r="G57" s="125" t="str">
        <f>_xlfn.XLOOKUP(A57,Academies!B:B,Academies!C:C,"No")</f>
        <v>No</v>
      </c>
      <c r="H57" s="104"/>
      <c r="K57" s="148">
        <v>2125</v>
      </c>
      <c r="L57" s="144" t="s">
        <v>125</v>
      </c>
      <c r="M57" s="147">
        <v>0.24489795918367299</v>
      </c>
      <c r="O57" s="125"/>
    </row>
    <row r="58" spans="1:15" x14ac:dyDescent="0.25">
      <c r="A58" s="21" t="s">
        <v>254</v>
      </c>
      <c r="B58" s="21" t="s">
        <v>796</v>
      </c>
      <c r="C58" s="65">
        <f t="shared" si="2"/>
        <v>0.25</v>
      </c>
      <c r="D58" s="67">
        <f t="shared" si="3"/>
        <v>25</v>
      </c>
      <c r="E58" s="119">
        <v>57</v>
      </c>
      <c r="G58" s="125" t="str">
        <f>_xlfn.XLOOKUP(A58,Academies!B:B,Academies!C:C,"No")</f>
        <v>No</v>
      </c>
      <c r="H58" s="104"/>
      <c r="K58" s="148">
        <v>2126</v>
      </c>
      <c r="L58" s="144" t="s">
        <v>127</v>
      </c>
      <c r="M58" s="147">
        <v>0.39903846153846201</v>
      </c>
      <c r="O58" s="125"/>
    </row>
    <row r="59" spans="1:15" x14ac:dyDescent="0.25">
      <c r="A59" s="21" t="s">
        <v>222</v>
      </c>
      <c r="B59" s="21" t="s">
        <v>796</v>
      </c>
      <c r="C59" s="65">
        <f t="shared" si="2"/>
        <v>0.25581395348837199</v>
      </c>
      <c r="D59" s="67">
        <f t="shared" si="3"/>
        <v>25.581395348837198</v>
      </c>
      <c r="E59" s="119">
        <v>58</v>
      </c>
      <c r="G59" s="125" t="str">
        <f>_xlfn.XLOOKUP(A59,Academies!B:B,Academies!C:C,"No")</f>
        <v>No</v>
      </c>
      <c r="H59" s="104"/>
      <c r="K59" s="148">
        <v>2131</v>
      </c>
      <c r="L59" s="144" t="s">
        <v>129</v>
      </c>
      <c r="M59" s="147">
        <v>0.115384615384615</v>
      </c>
      <c r="O59" s="125"/>
    </row>
    <row r="60" spans="1:15" x14ac:dyDescent="0.25">
      <c r="A60" s="21" t="s">
        <v>83</v>
      </c>
      <c r="B60" s="21" t="s">
        <v>796</v>
      </c>
      <c r="C60" s="65">
        <f t="shared" si="2"/>
        <v>0.27272727272727298</v>
      </c>
      <c r="D60" s="67">
        <f t="shared" si="3"/>
        <v>27.272727272727298</v>
      </c>
      <c r="E60" s="119">
        <v>59</v>
      </c>
      <c r="G60" s="125" t="str">
        <f>_xlfn.XLOOKUP(A60,Academies!B:B,Academies!C:C,"No")</f>
        <v>No</v>
      </c>
      <c r="H60" s="104"/>
      <c r="K60" s="148">
        <v>2132</v>
      </c>
      <c r="L60" s="144" t="s">
        <v>131</v>
      </c>
      <c r="M60" s="147">
        <v>9.6153846153846201E-2</v>
      </c>
      <c r="O60" s="125"/>
    </row>
    <row r="61" spans="1:15" x14ac:dyDescent="0.25">
      <c r="A61" s="21" t="s">
        <v>381</v>
      </c>
      <c r="B61" s="21" t="s">
        <v>796</v>
      </c>
      <c r="C61" s="65">
        <f t="shared" si="2"/>
        <v>0.29444444444444401</v>
      </c>
      <c r="D61" s="67">
        <f t="shared" si="3"/>
        <v>29.4444444444444</v>
      </c>
      <c r="E61" s="119">
        <v>60</v>
      </c>
      <c r="G61" s="125" t="str">
        <f>_xlfn.XLOOKUP(A61,Academies!B:B,Academies!C:C,"No")</f>
        <v>No</v>
      </c>
      <c r="H61" s="104"/>
      <c r="K61" s="148">
        <v>2138</v>
      </c>
      <c r="L61" s="144" t="s">
        <v>133</v>
      </c>
      <c r="M61" s="147">
        <v>0.70205479452054798</v>
      </c>
      <c r="O61" s="125"/>
    </row>
    <row r="62" spans="1:15" x14ac:dyDescent="0.25">
      <c r="A62" s="21" t="s">
        <v>67</v>
      </c>
      <c r="B62" s="21" t="s">
        <v>796</v>
      </c>
      <c r="C62" s="65">
        <f t="shared" si="2"/>
        <v>0.30901287553648099</v>
      </c>
      <c r="D62" s="67">
        <f t="shared" si="3"/>
        <v>30.9012875536481</v>
      </c>
      <c r="E62" s="119">
        <v>61</v>
      </c>
      <c r="G62" s="125" t="str">
        <f>_xlfn.XLOOKUP(A62,Academies!B:B,Academies!C:C,"No")</f>
        <v>No</v>
      </c>
      <c r="H62" s="104"/>
      <c r="K62" s="148">
        <v>2139</v>
      </c>
      <c r="L62" s="144" t="s">
        <v>135</v>
      </c>
      <c r="M62" s="147">
        <v>0.71978021978022</v>
      </c>
      <c r="O62" s="125"/>
    </row>
    <row r="63" spans="1:15" x14ac:dyDescent="0.25">
      <c r="A63" s="21" t="s">
        <v>274</v>
      </c>
      <c r="B63" s="21" t="s">
        <v>796</v>
      </c>
      <c r="C63" s="65">
        <f t="shared" si="2"/>
        <v>0.314285714285714</v>
      </c>
      <c r="D63" s="67">
        <f t="shared" si="3"/>
        <v>31.428571428571399</v>
      </c>
      <c r="E63" s="119">
        <v>62</v>
      </c>
      <c r="G63" s="125" t="str">
        <f>_xlfn.XLOOKUP(A63,Academies!B:B,Academies!C:C,"No")</f>
        <v>No</v>
      </c>
      <c r="H63" s="104"/>
      <c r="K63" s="148">
        <v>2141</v>
      </c>
      <c r="L63" s="144" t="s">
        <v>137</v>
      </c>
      <c r="M63" s="147">
        <v>0.33228840125391901</v>
      </c>
      <c r="O63" s="125"/>
    </row>
    <row r="64" spans="1:15" x14ac:dyDescent="0.25">
      <c r="A64" s="21" t="s">
        <v>300</v>
      </c>
      <c r="B64" s="21" t="s">
        <v>796</v>
      </c>
      <c r="C64" s="65">
        <f t="shared" si="2"/>
        <v>0.31468531468531502</v>
      </c>
      <c r="D64" s="67">
        <f t="shared" si="3"/>
        <v>31.468531468531502</v>
      </c>
      <c r="E64" s="119">
        <v>63</v>
      </c>
      <c r="G64" s="125" t="str">
        <f>_xlfn.XLOOKUP(A64,Academies!B:B,Academies!C:C,"No")</f>
        <v>No</v>
      </c>
      <c r="H64" s="104"/>
      <c r="K64" s="148">
        <v>2142</v>
      </c>
      <c r="L64" s="144" t="s">
        <v>139</v>
      </c>
      <c r="M64" s="147">
        <v>0.354545454545455</v>
      </c>
      <c r="O64" s="125"/>
    </row>
    <row r="65" spans="1:15" x14ac:dyDescent="0.25">
      <c r="A65" s="21" t="s">
        <v>79</v>
      </c>
      <c r="B65" s="21" t="s">
        <v>796</v>
      </c>
      <c r="C65" s="65">
        <f t="shared" si="2"/>
        <v>0.32676056338028198</v>
      </c>
      <c r="D65" s="67">
        <f t="shared" si="3"/>
        <v>32.676056338028197</v>
      </c>
      <c r="E65" s="119">
        <v>64</v>
      </c>
      <c r="G65" s="125" t="str">
        <f>_xlfn.XLOOKUP(A65,Academies!B:B,Academies!C:C,"No")</f>
        <v>No</v>
      </c>
      <c r="H65" s="104"/>
      <c r="K65" s="148">
        <v>2146</v>
      </c>
      <c r="L65" s="144" t="s">
        <v>141</v>
      </c>
      <c r="M65" s="147">
        <v>0.34836065573770503</v>
      </c>
      <c r="O65" s="125"/>
    </row>
    <row r="66" spans="1:15" x14ac:dyDescent="0.25">
      <c r="A66" s="21" t="s">
        <v>137</v>
      </c>
      <c r="B66" s="21" t="s">
        <v>796</v>
      </c>
      <c r="C66" s="65">
        <f t="shared" si="2"/>
        <v>0.33228840125391901</v>
      </c>
      <c r="D66" s="67">
        <f t="shared" si="3"/>
        <v>33.228840125391898</v>
      </c>
      <c r="E66" s="119">
        <v>65</v>
      </c>
      <c r="G66" s="125" t="str">
        <f>_xlfn.XLOOKUP(A66,Academies!B:B,Academies!C:C,"No")</f>
        <v>No</v>
      </c>
      <c r="H66" s="104"/>
      <c r="K66" s="148">
        <v>2149</v>
      </c>
      <c r="L66" s="144" t="s">
        <v>143</v>
      </c>
      <c r="M66" s="147">
        <v>0.18627450980392199</v>
      </c>
      <c r="O66" s="125"/>
    </row>
    <row r="67" spans="1:15" x14ac:dyDescent="0.25">
      <c r="A67" s="21" t="s">
        <v>280</v>
      </c>
      <c r="B67" s="21" t="s">
        <v>796</v>
      </c>
      <c r="C67" s="65">
        <f t="shared" si="2"/>
        <v>0.34200743494423802</v>
      </c>
      <c r="D67" s="67">
        <f t="shared" si="3"/>
        <v>34.200743494423804</v>
      </c>
      <c r="E67" s="119">
        <v>66</v>
      </c>
      <c r="G67" s="125" t="str">
        <f>_xlfn.XLOOKUP(A67,Academies!B:B,Academies!C:C,"No")</f>
        <v>No</v>
      </c>
      <c r="H67" s="104"/>
      <c r="K67" s="148">
        <v>2150</v>
      </c>
      <c r="L67" s="144" t="s">
        <v>145</v>
      </c>
      <c r="M67" s="147">
        <v>0.409836065573771</v>
      </c>
      <c r="O67" s="125"/>
    </row>
    <row r="68" spans="1:15" x14ac:dyDescent="0.25">
      <c r="A68" s="21" t="s">
        <v>151</v>
      </c>
      <c r="B68" s="21" t="s">
        <v>796</v>
      </c>
      <c r="C68" s="65">
        <f t="shared" si="2"/>
        <v>0.352173913043478</v>
      </c>
      <c r="D68" s="67">
        <f t="shared" si="3"/>
        <v>35.2173913043478</v>
      </c>
      <c r="E68" s="119">
        <v>67</v>
      </c>
      <c r="G68" s="125" t="str">
        <f>_xlfn.XLOOKUP(A68,Academies!B:B,Academies!C:C,"No")</f>
        <v>No</v>
      </c>
      <c r="H68" s="104"/>
      <c r="K68" s="148">
        <v>2151</v>
      </c>
      <c r="L68" s="144" t="s">
        <v>147</v>
      </c>
      <c r="M68" s="147">
        <v>0.28695652173913</v>
      </c>
      <c r="O68" s="125"/>
    </row>
    <row r="69" spans="1:15" x14ac:dyDescent="0.25">
      <c r="A69" s="21" t="s">
        <v>139</v>
      </c>
      <c r="B69" s="21" t="s">
        <v>796</v>
      </c>
      <c r="C69" s="65">
        <f t="shared" si="2"/>
        <v>0.354545454545455</v>
      </c>
      <c r="D69" s="67">
        <f t="shared" si="3"/>
        <v>35.454545454545503</v>
      </c>
      <c r="E69" s="119">
        <v>68</v>
      </c>
      <c r="G69" s="125" t="str">
        <f>_xlfn.XLOOKUP(A69,Academies!B:B,Academies!C:C,"No")</f>
        <v>No</v>
      </c>
      <c r="H69" s="104"/>
      <c r="K69" s="148">
        <v>2153</v>
      </c>
      <c r="L69" s="144" t="s">
        <v>149</v>
      </c>
      <c r="M69" s="147">
        <v>3.7209302325581402E-2</v>
      </c>
      <c r="O69" s="125"/>
    </row>
    <row r="70" spans="1:15" x14ac:dyDescent="0.25">
      <c r="A70" s="21" t="s">
        <v>202</v>
      </c>
      <c r="B70" s="21" t="s">
        <v>796</v>
      </c>
      <c r="C70" s="65">
        <f t="shared" si="2"/>
        <v>0.38046272493573302</v>
      </c>
      <c r="D70" s="67">
        <f t="shared" si="3"/>
        <v>38.046272493573305</v>
      </c>
      <c r="E70" s="119">
        <v>69</v>
      </c>
      <c r="G70" s="125" t="str">
        <f>_xlfn.XLOOKUP(A70,Academies!B:B,Academies!C:C,"No")</f>
        <v>No</v>
      </c>
      <c r="H70" s="104"/>
      <c r="K70" s="148">
        <v>2157</v>
      </c>
      <c r="L70" s="144" t="s">
        <v>151</v>
      </c>
      <c r="M70" s="147">
        <v>0.352173913043478</v>
      </c>
      <c r="O70" s="125"/>
    </row>
    <row r="71" spans="1:15" x14ac:dyDescent="0.25">
      <c r="A71" s="21" t="s">
        <v>186</v>
      </c>
      <c r="B71" s="21" t="s">
        <v>796</v>
      </c>
      <c r="C71" s="65">
        <f t="shared" si="2"/>
        <v>0.38368580060423002</v>
      </c>
      <c r="D71" s="67">
        <f t="shared" si="3"/>
        <v>38.368580060423</v>
      </c>
      <c r="E71" s="119">
        <v>70</v>
      </c>
      <c r="G71" s="125" t="str">
        <f>_xlfn.XLOOKUP(A71,Academies!B:B,Academies!C:C,"No")</f>
        <v>No</v>
      </c>
      <c r="H71" s="104"/>
      <c r="K71" s="148">
        <v>2159</v>
      </c>
      <c r="L71" s="144" t="s">
        <v>153</v>
      </c>
      <c r="M71" s="147">
        <v>0.26708074534161502</v>
      </c>
      <c r="O71" s="125"/>
    </row>
    <row r="72" spans="1:15" x14ac:dyDescent="0.25">
      <c r="A72" s="21" t="s">
        <v>440</v>
      </c>
      <c r="B72" s="21" t="s">
        <v>796</v>
      </c>
      <c r="C72" s="65">
        <f t="shared" si="2"/>
        <v>0.38766519823788498</v>
      </c>
      <c r="D72" s="67">
        <f t="shared" si="3"/>
        <v>38.766519823788499</v>
      </c>
      <c r="E72" s="119">
        <v>71</v>
      </c>
      <c r="G72" s="125" t="str">
        <f>_xlfn.XLOOKUP(A72,Academies!B:B,Academies!C:C,"No")</f>
        <v>No</v>
      </c>
      <c r="H72" s="104"/>
      <c r="K72" s="148">
        <v>2160</v>
      </c>
      <c r="L72" s="144" t="s">
        <v>155</v>
      </c>
      <c r="M72" s="147">
        <v>0.325814536340852</v>
      </c>
      <c r="O72" s="125"/>
    </row>
    <row r="73" spans="1:15" x14ac:dyDescent="0.25">
      <c r="A73" s="21" t="s">
        <v>20</v>
      </c>
      <c r="B73" s="21" t="s">
        <v>796</v>
      </c>
      <c r="C73" s="65">
        <f t="shared" si="2"/>
        <v>0.39622641509433998</v>
      </c>
      <c r="D73" s="67">
        <f t="shared" si="3"/>
        <v>39.622641509433997</v>
      </c>
      <c r="E73" s="119">
        <v>72</v>
      </c>
      <c r="G73" s="125" t="str">
        <f>_xlfn.XLOOKUP(A73,Academies!B:B,Academies!C:C,"No")</f>
        <v>No</v>
      </c>
      <c r="H73" s="104"/>
      <c r="K73" s="148">
        <v>2161</v>
      </c>
      <c r="L73" s="144" t="s">
        <v>157</v>
      </c>
      <c r="M73" s="147">
        <v>0.31538461538461499</v>
      </c>
      <c r="O73" s="125"/>
    </row>
    <row r="74" spans="1:15" x14ac:dyDescent="0.25">
      <c r="A74" s="21" t="s">
        <v>145</v>
      </c>
      <c r="B74" s="21" t="s">
        <v>796</v>
      </c>
      <c r="C74" s="65">
        <f t="shared" si="2"/>
        <v>0.409836065573771</v>
      </c>
      <c r="D74" s="67">
        <f t="shared" si="3"/>
        <v>40.983606557377101</v>
      </c>
      <c r="E74" s="119">
        <v>73</v>
      </c>
      <c r="G74" s="125" t="str">
        <f>_xlfn.XLOOKUP(A74,Academies!B:B,Academies!C:C,"No")</f>
        <v>No</v>
      </c>
      <c r="H74" s="104"/>
      <c r="K74" s="148">
        <v>2172</v>
      </c>
      <c r="L74" s="144" t="s">
        <v>160</v>
      </c>
      <c r="M74" s="147">
        <v>0.175879396984925</v>
      </c>
      <c r="O74" s="125"/>
    </row>
    <row r="75" spans="1:15" x14ac:dyDescent="0.25">
      <c r="A75" s="21" t="s">
        <v>123</v>
      </c>
      <c r="B75" s="21" t="s">
        <v>796</v>
      </c>
      <c r="C75" s="65">
        <f t="shared" si="2"/>
        <v>0.422764227642276</v>
      </c>
      <c r="D75" s="67">
        <f t="shared" si="3"/>
        <v>42.276422764227597</v>
      </c>
      <c r="E75" s="119">
        <v>74</v>
      </c>
      <c r="G75" s="125" t="str">
        <f>_xlfn.XLOOKUP(A75,Academies!B:B,Academies!C:C,"No")</f>
        <v>No</v>
      </c>
      <c r="H75" s="104"/>
      <c r="K75" s="148">
        <v>2173</v>
      </c>
      <c r="L75" s="144" t="s">
        <v>162</v>
      </c>
      <c r="M75" s="147">
        <v>0.18518518518518501</v>
      </c>
      <c r="O75" s="125"/>
    </row>
    <row r="76" spans="1:15" x14ac:dyDescent="0.25">
      <c r="A76" s="21" t="s">
        <v>216</v>
      </c>
      <c r="B76" s="21" t="s">
        <v>796</v>
      </c>
      <c r="C76" s="65">
        <f t="shared" si="2"/>
        <v>0.43050847457627101</v>
      </c>
      <c r="D76" s="67">
        <f t="shared" si="3"/>
        <v>43.0508474576271</v>
      </c>
      <c r="E76" s="119">
        <v>75</v>
      </c>
      <c r="G76" s="125" t="str">
        <f>_xlfn.XLOOKUP(A76,Academies!B:B,Academies!C:C,"No")</f>
        <v>Converted 24-25</v>
      </c>
      <c r="H76" s="104"/>
      <c r="K76" s="148">
        <v>2174</v>
      </c>
      <c r="L76" s="144" t="s">
        <v>164</v>
      </c>
      <c r="M76" s="147">
        <v>0.12840466926069999</v>
      </c>
      <c r="O76" s="125"/>
    </row>
    <row r="77" spans="1:15" x14ac:dyDescent="0.25">
      <c r="A77" s="21" t="s">
        <v>16</v>
      </c>
      <c r="B77" s="21" t="s">
        <v>796</v>
      </c>
      <c r="C77" s="65">
        <f t="shared" si="2"/>
        <v>0.43956043956044</v>
      </c>
      <c r="D77" s="67">
        <f t="shared" si="3"/>
        <v>43.956043956043999</v>
      </c>
      <c r="E77" s="119">
        <v>76</v>
      </c>
      <c r="G77" s="125" t="str">
        <f>_xlfn.XLOOKUP(A77,Academies!B:B,Academies!C:C,"No")</f>
        <v>No</v>
      </c>
      <c r="H77" s="104"/>
      <c r="K77" s="148">
        <v>2175</v>
      </c>
      <c r="L77" s="144" t="s">
        <v>166</v>
      </c>
      <c r="M77" s="147">
        <v>0.114942528735632</v>
      </c>
      <c r="O77" s="125"/>
    </row>
    <row r="78" spans="1:15" x14ac:dyDescent="0.25">
      <c r="A78" s="21" t="s">
        <v>226</v>
      </c>
      <c r="B78" s="21" t="s">
        <v>796</v>
      </c>
      <c r="C78" s="65">
        <f t="shared" si="2"/>
        <v>0.44897959183673503</v>
      </c>
      <c r="D78" s="67">
        <f t="shared" si="3"/>
        <v>44.8979591836735</v>
      </c>
      <c r="E78" s="119">
        <v>77</v>
      </c>
      <c r="G78" s="125" t="str">
        <f>_xlfn.XLOOKUP(A78,Academies!B:B,Academies!C:C,"No")</f>
        <v>No</v>
      </c>
      <c r="H78" s="104"/>
      <c r="K78" s="148">
        <v>2177</v>
      </c>
      <c r="L78" s="144" t="s">
        <v>168</v>
      </c>
      <c r="M78" s="147">
        <v>8.6419753086419707E-2</v>
      </c>
      <c r="O78" s="125"/>
    </row>
    <row r="79" spans="1:15" x14ac:dyDescent="0.25">
      <c r="A79" s="21" t="s">
        <v>343</v>
      </c>
      <c r="B79" s="21" t="s">
        <v>796</v>
      </c>
      <c r="C79" s="65">
        <f t="shared" si="2"/>
        <v>0.47715736040609102</v>
      </c>
      <c r="D79" s="67">
        <f t="shared" si="3"/>
        <v>47.715736040609102</v>
      </c>
      <c r="E79" s="119">
        <v>78</v>
      </c>
      <c r="G79" s="125" t="str">
        <f>_xlfn.XLOOKUP(A79,Academies!B:B,Academies!C:C,"No")</f>
        <v>No</v>
      </c>
      <c r="H79" s="104"/>
      <c r="K79" s="148">
        <v>2179</v>
      </c>
      <c r="L79" s="144" t="s">
        <v>170</v>
      </c>
      <c r="M79" s="147">
        <v>0.21531100478468901</v>
      </c>
      <c r="O79" s="125"/>
    </row>
    <row r="80" spans="1:15" x14ac:dyDescent="0.25">
      <c r="A80" s="21" t="s">
        <v>248</v>
      </c>
      <c r="B80" s="21" t="s">
        <v>796</v>
      </c>
      <c r="C80" s="65">
        <f t="shared" si="2"/>
        <v>0.5</v>
      </c>
      <c r="D80" s="67">
        <f t="shared" si="3"/>
        <v>50</v>
      </c>
      <c r="E80" s="119">
        <v>79</v>
      </c>
      <c r="G80" s="125" t="str">
        <f>_xlfn.XLOOKUP(A80,Academies!B:B,Academies!C:C,"No")</f>
        <v>No</v>
      </c>
      <c r="H80" s="104"/>
      <c r="K80" s="148">
        <v>2181</v>
      </c>
      <c r="L80" s="144" t="s">
        <v>172</v>
      </c>
      <c r="M80" s="147">
        <v>0.32530120481927699</v>
      </c>
      <c r="O80" s="125"/>
    </row>
    <row r="81" spans="1:15" x14ac:dyDescent="0.25">
      <c r="A81" s="21" t="s">
        <v>109</v>
      </c>
      <c r="B81" s="21" t="s">
        <v>796</v>
      </c>
      <c r="C81" s="65">
        <f t="shared" si="2"/>
        <v>0.50775193798449603</v>
      </c>
      <c r="D81" s="67">
        <f t="shared" si="3"/>
        <v>50.7751937984496</v>
      </c>
      <c r="E81" s="119">
        <v>80</v>
      </c>
      <c r="G81" s="125" t="str">
        <f>_xlfn.XLOOKUP(A81,Academies!B:B,Academies!C:C,"No")</f>
        <v>No</v>
      </c>
      <c r="H81" s="104"/>
      <c r="K81" s="148">
        <v>2182</v>
      </c>
      <c r="L81" s="144" t="s">
        <v>174</v>
      </c>
      <c r="M81" s="147">
        <v>0.37179487179487197</v>
      </c>
      <c r="O81" s="125"/>
    </row>
    <row r="82" spans="1:15" x14ac:dyDescent="0.25">
      <c r="A82" s="21" t="s">
        <v>252</v>
      </c>
      <c r="B82" s="21" t="s">
        <v>796</v>
      </c>
      <c r="C82" s="65">
        <f t="shared" si="2"/>
        <v>0.56284153005464499</v>
      </c>
      <c r="D82" s="67">
        <f t="shared" si="3"/>
        <v>56.284153005464496</v>
      </c>
      <c r="E82" s="119">
        <v>81</v>
      </c>
      <c r="G82" s="125" t="str">
        <f>_xlfn.XLOOKUP(A82,Academies!B:B,Academies!C:C,"No")</f>
        <v>No</v>
      </c>
      <c r="H82" s="104"/>
      <c r="K82" s="148">
        <v>2186</v>
      </c>
      <c r="L82" s="144" t="s">
        <v>176</v>
      </c>
      <c r="M82" s="147">
        <v>0.240384615384615</v>
      </c>
      <c r="O82" s="125"/>
    </row>
    <row r="83" spans="1:15" x14ac:dyDescent="0.25">
      <c r="A83" s="21" t="s">
        <v>206</v>
      </c>
      <c r="B83" s="21" t="s">
        <v>796</v>
      </c>
      <c r="C83" s="65">
        <f t="shared" si="2"/>
        <v>0.62585034013605401</v>
      </c>
      <c r="D83" s="67">
        <f t="shared" si="3"/>
        <v>62.585034013605402</v>
      </c>
      <c r="E83" s="119">
        <v>82</v>
      </c>
      <c r="G83" s="125" t="str">
        <f>_xlfn.XLOOKUP(A83,Academies!B:B,Academies!C:C,"No")</f>
        <v>No</v>
      </c>
      <c r="H83" s="104"/>
      <c r="K83" s="148">
        <v>2187</v>
      </c>
      <c r="L83" s="144" t="s">
        <v>178</v>
      </c>
      <c r="M83" s="147">
        <v>0.15</v>
      </c>
      <c r="O83" s="125"/>
    </row>
    <row r="84" spans="1:15" x14ac:dyDescent="0.25">
      <c r="A84" s="21" t="s">
        <v>133</v>
      </c>
      <c r="B84" s="21" t="s">
        <v>796</v>
      </c>
      <c r="C84" s="65">
        <f t="shared" si="2"/>
        <v>0.70205479452054798</v>
      </c>
      <c r="D84" s="67">
        <f t="shared" si="3"/>
        <v>70.205479452054803</v>
      </c>
      <c r="E84" s="119">
        <v>83</v>
      </c>
      <c r="G84" s="125" t="str">
        <f>_xlfn.XLOOKUP(A84,Academies!B:B,Academies!C:C,"No")</f>
        <v>No</v>
      </c>
      <c r="H84" s="104"/>
      <c r="K84" s="148">
        <v>2190</v>
      </c>
      <c r="L84" s="144" t="s">
        <v>180</v>
      </c>
      <c r="M84" s="147">
        <v>0.30158730158730201</v>
      </c>
      <c r="O84" s="125"/>
    </row>
    <row r="85" spans="1:15" x14ac:dyDescent="0.25">
      <c r="C85" s="65"/>
      <c r="D85" s="67"/>
      <c r="E85" s="119">
        <v>84</v>
      </c>
      <c r="H85" s="104"/>
      <c r="K85" s="148">
        <v>2191</v>
      </c>
      <c r="L85" s="144" t="s">
        <v>182</v>
      </c>
      <c r="M85" s="147">
        <v>0.11219512195122</v>
      </c>
      <c r="O85" s="125"/>
    </row>
    <row r="86" spans="1:15" x14ac:dyDescent="0.25">
      <c r="C86" s="65"/>
      <c r="D86" s="67"/>
      <c r="E86" s="119">
        <v>85</v>
      </c>
      <c r="H86" s="104"/>
      <c r="K86" s="148">
        <v>2196</v>
      </c>
      <c r="L86" s="144" t="s">
        <v>184</v>
      </c>
      <c r="M86" s="147">
        <v>0.40104166666666702</v>
      </c>
      <c r="O86" s="125"/>
    </row>
    <row r="87" spans="1:15" x14ac:dyDescent="0.25">
      <c r="C87" s="65"/>
      <c r="D87" s="67"/>
      <c r="E87" s="119">
        <v>86</v>
      </c>
      <c r="H87" s="104"/>
      <c r="K87" s="148">
        <v>2201</v>
      </c>
      <c r="L87" s="144" t="s">
        <v>186</v>
      </c>
      <c r="M87" s="147">
        <v>0.38368580060423002</v>
      </c>
      <c r="O87" s="125"/>
    </row>
    <row r="88" spans="1:15" x14ac:dyDescent="0.25">
      <c r="C88" s="65"/>
      <c r="D88" s="67"/>
      <c r="E88" s="119">
        <v>87</v>
      </c>
      <c r="H88" s="104"/>
      <c r="K88" s="148">
        <v>2202</v>
      </c>
      <c r="L88" s="144" t="s">
        <v>188</v>
      </c>
      <c r="M88" s="147">
        <v>0.54216867469879504</v>
      </c>
      <c r="O88" s="125"/>
    </row>
    <row r="89" spans="1:15" x14ac:dyDescent="0.25">
      <c r="C89" s="65"/>
      <c r="D89" s="67"/>
      <c r="E89" s="119">
        <v>88</v>
      </c>
      <c r="H89" s="104"/>
      <c r="K89" s="148">
        <v>2210</v>
      </c>
      <c r="L89" s="144" t="s">
        <v>190</v>
      </c>
      <c r="M89" s="147">
        <v>0.32512315270935999</v>
      </c>
      <c r="O89" s="125"/>
    </row>
    <row r="90" spans="1:15" x14ac:dyDescent="0.25">
      <c r="A90" s="21" t="s">
        <v>353</v>
      </c>
      <c r="B90" s="21" t="s">
        <v>787</v>
      </c>
      <c r="C90" s="65">
        <f t="shared" ref="C90:C121" si="4">_xlfn.XLOOKUP(A90,L:L,M:M)</f>
        <v>0</v>
      </c>
      <c r="D90" s="67">
        <f t="shared" ref="D90:D121" si="5">C90*100</f>
        <v>0</v>
      </c>
      <c r="E90" s="119">
        <v>89</v>
      </c>
      <c r="G90" s="125" t="str">
        <f>_xlfn.XLOOKUP(A90,Academies!B:B,Academies!C:C,"No")</f>
        <v>No</v>
      </c>
      <c r="H90" s="104"/>
      <c r="K90" s="148">
        <v>2213</v>
      </c>
      <c r="L90" s="144" t="s">
        <v>193</v>
      </c>
      <c r="M90" s="147">
        <v>0.216494845360825</v>
      </c>
      <c r="O90" s="125"/>
    </row>
    <row r="91" spans="1:15" x14ac:dyDescent="0.25">
      <c r="A91" s="21" t="s">
        <v>477</v>
      </c>
      <c r="B91" s="21" t="s">
        <v>787</v>
      </c>
      <c r="C91" s="65">
        <f t="shared" si="4"/>
        <v>3.0769230769230799E-2</v>
      </c>
      <c r="D91" s="67">
        <f t="shared" si="5"/>
        <v>3.0769230769230798</v>
      </c>
      <c r="E91" s="119">
        <v>90</v>
      </c>
      <c r="G91" s="125" t="str">
        <f>_xlfn.XLOOKUP(A91,Academies!B:B,Academies!C:C,"No")</f>
        <v>No</v>
      </c>
      <c r="H91" s="104"/>
      <c r="K91" s="148">
        <v>2219</v>
      </c>
      <c r="L91" s="144" t="s">
        <v>195</v>
      </c>
      <c r="M91" s="147">
        <v>0.55555555555555602</v>
      </c>
      <c r="O91" s="125"/>
    </row>
    <row r="92" spans="1:15" x14ac:dyDescent="0.25">
      <c r="A92" s="21" t="s">
        <v>410</v>
      </c>
      <c r="B92" s="21" t="s">
        <v>787</v>
      </c>
      <c r="C92" s="65">
        <f t="shared" si="4"/>
        <v>3.5714285714285698E-2</v>
      </c>
      <c r="D92" s="67">
        <f t="shared" si="5"/>
        <v>3.5714285714285698</v>
      </c>
      <c r="E92" s="119">
        <v>91</v>
      </c>
      <c r="G92" s="125" t="str">
        <f>_xlfn.XLOOKUP(A92,Academies!B:B,Academies!C:C,"No")</f>
        <v>No</v>
      </c>
      <c r="H92" s="104"/>
      <c r="K92" s="148">
        <v>2223</v>
      </c>
      <c r="L92" s="144" t="s">
        <v>197</v>
      </c>
      <c r="M92" s="147">
        <v>0.32142857142857101</v>
      </c>
      <c r="O92" s="125"/>
    </row>
    <row r="93" spans="1:15" x14ac:dyDescent="0.25">
      <c r="A93" s="21" t="s">
        <v>149</v>
      </c>
      <c r="B93" s="21" t="s">
        <v>787</v>
      </c>
      <c r="C93" s="65">
        <f t="shared" si="4"/>
        <v>3.7209302325581402E-2</v>
      </c>
      <c r="D93" s="67">
        <f t="shared" si="5"/>
        <v>3.7209302325581404</v>
      </c>
      <c r="E93" s="119">
        <v>92</v>
      </c>
      <c r="G93" s="125" t="str">
        <f>_xlfn.XLOOKUP(A93,Academies!B:B,Academies!C:C,"No")</f>
        <v>No</v>
      </c>
      <c r="H93" s="104"/>
      <c r="K93" s="148">
        <v>2227</v>
      </c>
      <c r="L93" s="144" t="s">
        <v>200</v>
      </c>
      <c r="M93" s="147">
        <v>0.314285714285714</v>
      </c>
      <c r="O93" s="125"/>
    </row>
    <row r="94" spans="1:15" x14ac:dyDescent="0.25">
      <c r="A94" s="21" t="s">
        <v>230</v>
      </c>
      <c r="B94" s="21" t="s">
        <v>787</v>
      </c>
      <c r="C94" s="65">
        <f t="shared" si="4"/>
        <v>3.7499999999999999E-2</v>
      </c>
      <c r="D94" s="67">
        <f t="shared" si="5"/>
        <v>3.75</v>
      </c>
      <c r="E94" s="119">
        <v>93</v>
      </c>
      <c r="G94" s="125" t="str">
        <f>_xlfn.XLOOKUP(A94,Academies!B:B,Academies!C:C,"No")</f>
        <v>No</v>
      </c>
      <c r="H94" s="104"/>
      <c r="K94" s="148">
        <v>2228</v>
      </c>
      <c r="L94" s="144" t="s">
        <v>202</v>
      </c>
      <c r="M94" s="147">
        <v>0.38046272493573302</v>
      </c>
      <c r="O94" s="125"/>
    </row>
    <row r="95" spans="1:15" x14ac:dyDescent="0.25">
      <c r="A95" s="21" t="s">
        <v>434</v>
      </c>
      <c r="B95" s="21" t="s">
        <v>787</v>
      </c>
      <c r="C95" s="65">
        <f t="shared" si="4"/>
        <v>5.4054054054054099E-2</v>
      </c>
      <c r="D95" s="67">
        <f t="shared" si="5"/>
        <v>5.4054054054054097</v>
      </c>
      <c r="E95" s="119">
        <v>94</v>
      </c>
      <c r="G95" s="125" t="str">
        <f>_xlfn.XLOOKUP(A95,Academies!B:B,Academies!C:C,"No")</f>
        <v>No</v>
      </c>
      <c r="H95" s="104"/>
      <c r="K95" s="148">
        <v>2229</v>
      </c>
      <c r="L95" s="144" t="s">
        <v>204</v>
      </c>
      <c r="M95" s="147">
        <v>6.6176470588235295E-2</v>
      </c>
      <c r="O95" s="125"/>
    </row>
    <row r="96" spans="1:15" x14ac:dyDescent="0.25">
      <c r="A96" s="21" t="s">
        <v>501</v>
      </c>
      <c r="B96" s="21" t="s">
        <v>787</v>
      </c>
      <c r="C96" s="65">
        <f t="shared" si="4"/>
        <v>5.5555555555555601E-2</v>
      </c>
      <c r="D96" s="67">
        <f t="shared" si="5"/>
        <v>5.5555555555555598</v>
      </c>
      <c r="E96" s="119">
        <v>95</v>
      </c>
      <c r="G96" s="125" t="str">
        <f>_xlfn.XLOOKUP(A96,Academies!B:B,Academies!C:C,"No")</f>
        <v>No</v>
      </c>
      <c r="H96" s="104"/>
      <c r="K96" s="148">
        <v>2239</v>
      </c>
      <c r="L96" s="144" t="s">
        <v>206</v>
      </c>
      <c r="M96" s="147">
        <v>0.62585034013605401</v>
      </c>
      <c r="O96" s="125"/>
    </row>
    <row r="97" spans="1:15" x14ac:dyDescent="0.25">
      <c r="A97" s="21" t="s">
        <v>321</v>
      </c>
      <c r="B97" s="21" t="s">
        <v>787</v>
      </c>
      <c r="C97" s="65">
        <f t="shared" si="4"/>
        <v>6.1728395061728399E-2</v>
      </c>
      <c r="D97" s="67">
        <f t="shared" si="5"/>
        <v>6.1728395061728403</v>
      </c>
      <c r="E97" s="119">
        <v>96</v>
      </c>
      <c r="G97" s="125" t="str">
        <f>_xlfn.XLOOKUP(A97,Academies!B:B,Academies!C:C,"No")</f>
        <v>No</v>
      </c>
      <c r="H97" s="104"/>
      <c r="K97" s="148">
        <v>2242</v>
      </c>
      <c r="L97" s="144" t="s">
        <v>208</v>
      </c>
      <c r="M97" s="147">
        <v>0.55445544554455495</v>
      </c>
      <c r="O97" s="125"/>
    </row>
    <row r="98" spans="1:15" x14ac:dyDescent="0.25">
      <c r="A98" s="21" t="s">
        <v>408</v>
      </c>
      <c r="B98" s="21" t="s">
        <v>787</v>
      </c>
      <c r="C98" s="65">
        <f t="shared" si="4"/>
        <v>6.4935064935064901E-2</v>
      </c>
      <c r="D98" s="67">
        <f t="shared" si="5"/>
        <v>6.4935064935064899</v>
      </c>
      <c r="E98" s="119">
        <v>97</v>
      </c>
      <c r="G98" s="125" t="str">
        <f>_xlfn.XLOOKUP(A98,Academies!B:B,Academies!C:C,"No")</f>
        <v>No</v>
      </c>
      <c r="H98" s="104"/>
      <c r="K98" s="148">
        <v>2243</v>
      </c>
      <c r="L98" s="144" t="s">
        <v>210</v>
      </c>
      <c r="M98" s="147">
        <v>0.487341772151899</v>
      </c>
      <c r="O98" s="125"/>
    </row>
    <row r="99" spans="1:15" x14ac:dyDescent="0.25">
      <c r="A99" s="21" t="s">
        <v>204</v>
      </c>
      <c r="B99" s="21" t="s">
        <v>787</v>
      </c>
      <c r="C99" s="65">
        <f t="shared" si="4"/>
        <v>6.6176470588235295E-2</v>
      </c>
      <c r="D99" s="67">
        <f t="shared" si="5"/>
        <v>6.6176470588235299</v>
      </c>
      <c r="E99" s="119">
        <v>98</v>
      </c>
      <c r="G99" s="125" t="str">
        <f>_xlfn.XLOOKUP(A99,Academies!B:B,Academies!C:C,"No")</f>
        <v>No</v>
      </c>
      <c r="H99" s="104"/>
      <c r="K99" s="148">
        <v>2244</v>
      </c>
      <c r="L99" s="144" t="s">
        <v>212</v>
      </c>
      <c r="M99" s="147">
        <v>0.20408163265306101</v>
      </c>
      <c r="O99" s="125"/>
    </row>
    <row r="100" spans="1:15" x14ac:dyDescent="0.25">
      <c r="A100" s="21" t="s">
        <v>85</v>
      </c>
      <c r="B100" s="21" t="s">
        <v>787</v>
      </c>
      <c r="C100" s="65">
        <f t="shared" si="4"/>
        <v>6.6666666666666693E-2</v>
      </c>
      <c r="D100" s="67">
        <f t="shared" si="5"/>
        <v>6.6666666666666696</v>
      </c>
      <c r="E100" s="119">
        <v>99</v>
      </c>
      <c r="G100" s="125" t="str">
        <f>_xlfn.XLOOKUP(A100,Academies!B:B,Academies!C:C,"No")</f>
        <v>No</v>
      </c>
      <c r="H100" s="104"/>
      <c r="K100" s="148">
        <v>2245</v>
      </c>
      <c r="L100" s="144" t="s">
        <v>214</v>
      </c>
      <c r="M100" s="147">
        <v>0.37078651685393299</v>
      </c>
      <c r="O100" s="125"/>
    </row>
    <row r="101" spans="1:15" x14ac:dyDescent="0.25">
      <c r="A101" s="21" t="s">
        <v>113</v>
      </c>
      <c r="B101" s="21" t="s">
        <v>787</v>
      </c>
      <c r="C101" s="65">
        <f t="shared" si="4"/>
        <v>7.2727272727272696E-2</v>
      </c>
      <c r="D101" s="67">
        <f t="shared" si="5"/>
        <v>7.2727272727272698</v>
      </c>
      <c r="E101" s="119">
        <v>100</v>
      </c>
      <c r="G101" s="125" t="str">
        <f>_xlfn.XLOOKUP(A101,Academies!B:B,Academies!C:C,"No")</f>
        <v>No</v>
      </c>
      <c r="H101" s="104"/>
      <c r="K101" s="148">
        <v>2253</v>
      </c>
      <c r="L101" s="144" t="s">
        <v>216</v>
      </c>
      <c r="M101" s="147">
        <v>0.43050847457627101</v>
      </c>
      <c r="O101" s="125"/>
    </row>
    <row r="102" spans="1:15" x14ac:dyDescent="0.25">
      <c r="A102" s="21" t="s">
        <v>485</v>
      </c>
      <c r="B102" s="21" t="s">
        <v>787</v>
      </c>
      <c r="C102" s="65">
        <f t="shared" si="4"/>
        <v>7.4074074074074098E-2</v>
      </c>
      <c r="D102" s="67">
        <f t="shared" si="5"/>
        <v>7.4074074074074101</v>
      </c>
      <c r="E102" s="119">
        <v>101</v>
      </c>
      <c r="G102" s="125" t="str">
        <f>_xlfn.XLOOKUP(A102,Academies!B:B,Academies!C:C,"No")</f>
        <v>No</v>
      </c>
      <c r="H102" s="104"/>
      <c r="K102" s="148">
        <v>2254</v>
      </c>
      <c r="L102" s="144" t="s">
        <v>218</v>
      </c>
      <c r="M102" s="147">
        <v>0.39</v>
      </c>
      <c r="O102" s="125"/>
    </row>
    <row r="103" spans="1:15" x14ac:dyDescent="0.25">
      <c r="A103" s="21" t="s">
        <v>416</v>
      </c>
      <c r="B103" s="21" t="s">
        <v>787</v>
      </c>
      <c r="C103" s="65">
        <f t="shared" si="4"/>
        <v>7.69230769230769E-2</v>
      </c>
      <c r="D103" s="67">
        <f t="shared" si="5"/>
        <v>7.6923076923076898</v>
      </c>
      <c r="E103" s="119">
        <v>102</v>
      </c>
      <c r="G103" s="125" t="str">
        <f>_xlfn.XLOOKUP(A103,Academies!B:B,Academies!C:C,"No")</f>
        <v>No</v>
      </c>
      <c r="H103" s="104"/>
      <c r="K103" s="148">
        <v>2255</v>
      </c>
      <c r="L103" s="144" t="s">
        <v>220</v>
      </c>
      <c r="M103" s="147">
        <v>0.24203821656051</v>
      </c>
      <c r="O103" s="125"/>
    </row>
    <row r="104" spans="1:15" x14ac:dyDescent="0.25">
      <c r="A104" s="21" t="s">
        <v>55</v>
      </c>
      <c r="B104" s="21" t="s">
        <v>787</v>
      </c>
      <c r="C104" s="65">
        <f t="shared" si="4"/>
        <v>7.7669902912621394E-2</v>
      </c>
      <c r="D104" s="67">
        <f t="shared" si="5"/>
        <v>7.7669902912621396</v>
      </c>
      <c r="E104" s="119">
        <v>103</v>
      </c>
      <c r="G104" s="125" t="str">
        <f>_xlfn.XLOOKUP(A104,Academies!B:B,Academies!C:C,"No")</f>
        <v>No</v>
      </c>
      <c r="H104" s="104"/>
      <c r="K104" s="148">
        <v>2257</v>
      </c>
      <c r="L104" s="144" t="s">
        <v>222</v>
      </c>
      <c r="M104" s="147">
        <v>0.25581395348837199</v>
      </c>
      <c r="O104" s="125"/>
    </row>
    <row r="105" spans="1:15" x14ac:dyDescent="0.25">
      <c r="A105" s="21" t="s">
        <v>459</v>
      </c>
      <c r="B105" s="21" t="s">
        <v>787</v>
      </c>
      <c r="C105" s="65">
        <f t="shared" si="4"/>
        <v>8.1300813008130093E-2</v>
      </c>
      <c r="D105" s="67">
        <f t="shared" si="5"/>
        <v>8.1300813008130088</v>
      </c>
      <c r="E105" s="119">
        <v>104</v>
      </c>
      <c r="G105" s="125" t="str">
        <f>_xlfn.XLOOKUP(A105,Academies!B:B,Academies!C:C,"No")</f>
        <v>No</v>
      </c>
      <c r="H105" s="104"/>
      <c r="K105" s="148">
        <v>2258</v>
      </c>
      <c r="L105" s="144" t="s">
        <v>224</v>
      </c>
      <c r="M105" s="147">
        <v>0.22516556291390699</v>
      </c>
      <c r="O105" s="125"/>
    </row>
    <row r="106" spans="1:15" x14ac:dyDescent="0.25">
      <c r="A106" s="21" t="s">
        <v>115</v>
      </c>
      <c r="B106" s="21" t="s">
        <v>787</v>
      </c>
      <c r="C106" s="65">
        <f t="shared" si="4"/>
        <v>8.2524271844660199E-2</v>
      </c>
      <c r="D106" s="67">
        <f t="shared" si="5"/>
        <v>8.2524271844660202</v>
      </c>
      <c r="E106" s="119">
        <v>105</v>
      </c>
      <c r="G106" s="125" t="str">
        <f>_xlfn.XLOOKUP(A106,Academies!B:B,Academies!C:C,"No")</f>
        <v>No</v>
      </c>
      <c r="H106" s="104"/>
      <c r="K106" s="148">
        <v>2260</v>
      </c>
      <c r="L106" s="144" t="s">
        <v>226</v>
      </c>
      <c r="M106" s="147">
        <v>0.44897959183673503</v>
      </c>
      <c r="O106" s="125"/>
    </row>
    <row r="107" spans="1:15" x14ac:dyDescent="0.25">
      <c r="A107" s="21" t="s">
        <v>290</v>
      </c>
      <c r="B107" s="21" t="s">
        <v>787</v>
      </c>
      <c r="C107" s="65">
        <f t="shared" si="4"/>
        <v>8.2539682539682496E-2</v>
      </c>
      <c r="D107" s="67">
        <f t="shared" si="5"/>
        <v>8.2539682539682495</v>
      </c>
      <c r="E107" s="119">
        <v>106</v>
      </c>
      <c r="G107" s="125" t="str">
        <f>_xlfn.XLOOKUP(A107,Academies!B:B,Academies!C:C,"No")</f>
        <v>No</v>
      </c>
      <c r="H107" s="104"/>
      <c r="K107" s="148">
        <v>2262</v>
      </c>
      <c r="L107" s="144" t="s">
        <v>228</v>
      </c>
      <c r="M107" s="147">
        <v>0.51724137931034497</v>
      </c>
      <c r="O107" s="125"/>
    </row>
    <row r="108" spans="1:15" x14ac:dyDescent="0.25">
      <c r="A108" s="21" t="s">
        <v>497</v>
      </c>
      <c r="B108" s="21" t="s">
        <v>787</v>
      </c>
      <c r="C108" s="65">
        <f t="shared" si="4"/>
        <v>8.5714285714285701E-2</v>
      </c>
      <c r="D108" s="67">
        <f t="shared" si="5"/>
        <v>8.5714285714285694</v>
      </c>
      <c r="E108" s="119">
        <v>107</v>
      </c>
      <c r="G108" s="125" t="str">
        <f>_xlfn.XLOOKUP(A108,Academies!B:B,Academies!C:C,"No")</f>
        <v>No</v>
      </c>
      <c r="H108" s="104"/>
      <c r="K108" s="148">
        <v>2266</v>
      </c>
      <c r="L108" s="144" t="s">
        <v>230</v>
      </c>
      <c r="M108" s="147">
        <v>3.7499999999999999E-2</v>
      </c>
      <c r="O108" s="125"/>
    </row>
    <row r="109" spans="1:15" x14ac:dyDescent="0.25">
      <c r="A109" s="21" t="s">
        <v>168</v>
      </c>
      <c r="B109" s="21" t="s">
        <v>787</v>
      </c>
      <c r="C109" s="65">
        <f t="shared" si="4"/>
        <v>8.6419753086419707E-2</v>
      </c>
      <c r="D109" s="67">
        <f t="shared" si="5"/>
        <v>8.6419753086419711</v>
      </c>
      <c r="E109" s="119">
        <v>108</v>
      </c>
      <c r="G109" s="125" t="str">
        <f>_xlfn.XLOOKUP(A109,Academies!B:B,Academies!C:C,"No")</f>
        <v>No</v>
      </c>
      <c r="H109" s="104"/>
      <c r="K109" s="148">
        <v>2268</v>
      </c>
      <c r="L109" s="144" t="s">
        <v>232</v>
      </c>
      <c r="M109" s="147">
        <v>0.22307692307692301</v>
      </c>
      <c r="O109" s="125"/>
    </row>
    <row r="110" spans="1:15" x14ac:dyDescent="0.25">
      <c r="A110" s="21" t="s">
        <v>373</v>
      </c>
      <c r="B110" s="21" t="s">
        <v>787</v>
      </c>
      <c r="C110" s="65">
        <f t="shared" si="4"/>
        <v>8.6956521739130405E-2</v>
      </c>
      <c r="D110" s="67">
        <f t="shared" si="5"/>
        <v>8.6956521739130412</v>
      </c>
      <c r="E110" s="119">
        <v>109</v>
      </c>
      <c r="G110" s="125" t="str">
        <f>_xlfn.XLOOKUP(A110,Academies!B:B,Academies!C:C,"No")</f>
        <v>No</v>
      </c>
      <c r="H110" s="104"/>
      <c r="K110" s="148">
        <v>2269</v>
      </c>
      <c r="L110" s="144" t="s">
        <v>234</v>
      </c>
      <c r="M110" s="147">
        <v>0.25274725274725302</v>
      </c>
      <c r="O110" s="125"/>
    </row>
    <row r="111" spans="1:15" x14ac:dyDescent="0.25">
      <c r="A111" s="21" t="s">
        <v>87</v>
      </c>
      <c r="B111" s="21" t="s">
        <v>787</v>
      </c>
      <c r="C111" s="65">
        <f t="shared" si="4"/>
        <v>8.7591240875912399E-2</v>
      </c>
      <c r="D111" s="67">
        <f t="shared" si="5"/>
        <v>8.7591240875912391</v>
      </c>
      <c r="E111" s="119">
        <v>110</v>
      </c>
      <c r="G111" s="125" t="str">
        <f>_xlfn.XLOOKUP(A111,Academies!B:B,Academies!C:C,"No")</f>
        <v>No</v>
      </c>
      <c r="H111" s="104"/>
      <c r="K111" s="148">
        <v>2270</v>
      </c>
      <c r="L111" s="144" t="s">
        <v>236</v>
      </c>
      <c r="M111" s="147">
        <v>0.42616033755274302</v>
      </c>
      <c r="O111" s="125"/>
    </row>
    <row r="112" spans="1:15" x14ac:dyDescent="0.25">
      <c r="A112" s="21" t="s">
        <v>97</v>
      </c>
      <c r="B112" s="21" t="s">
        <v>787</v>
      </c>
      <c r="C112" s="65">
        <f t="shared" si="4"/>
        <v>8.9108910891089105E-2</v>
      </c>
      <c r="D112" s="67">
        <f t="shared" si="5"/>
        <v>8.9108910891089099</v>
      </c>
      <c r="E112" s="119">
        <v>111</v>
      </c>
      <c r="G112" s="125" t="str">
        <f>_xlfn.XLOOKUP(A112,Academies!B:B,Academies!C:C,"No")</f>
        <v>No</v>
      </c>
      <c r="H112" s="104"/>
      <c r="K112" s="148">
        <v>2274</v>
      </c>
      <c r="L112" s="144" t="s">
        <v>238</v>
      </c>
      <c r="M112" s="147">
        <v>0.101449275362319</v>
      </c>
      <c r="O112" s="125"/>
    </row>
    <row r="113" spans="1:15" x14ac:dyDescent="0.25">
      <c r="A113" s="21" t="s">
        <v>34</v>
      </c>
      <c r="B113" s="21" t="s">
        <v>787</v>
      </c>
      <c r="C113" s="65">
        <f t="shared" si="4"/>
        <v>9.0909090909090898E-2</v>
      </c>
      <c r="D113" s="67">
        <f t="shared" si="5"/>
        <v>9.0909090909090899</v>
      </c>
      <c r="E113" s="119">
        <v>112</v>
      </c>
      <c r="G113" s="125" t="str">
        <f>_xlfn.XLOOKUP(A113,Academies!B:B,Academies!C:C,"No")</f>
        <v>No</v>
      </c>
      <c r="H113" s="104"/>
      <c r="K113" s="148">
        <v>2275</v>
      </c>
      <c r="L113" s="144" t="s">
        <v>240</v>
      </c>
      <c r="M113" s="147">
        <v>0.238095238095238</v>
      </c>
      <c r="O113" s="125"/>
    </row>
    <row r="114" spans="1:15" x14ac:dyDescent="0.25">
      <c r="A114" s="21" t="s">
        <v>481</v>
      </c>
      <c r="B114" s="21" t="s">
        <v>787</v>
      </c>
      <c r="C114" s="65">
        <f t="shared" si="4"/>
        <v>9.3959731543624206E-2</v>
      </c>
      <c r="D114" s="67">
        <f t="shared" si="5"/>
        <v>9.3959731543624212</v>
      </c>
      <c r="E114" s="119">
        <v>113</v>
      </c>
      <c r="G114" s="125" t="str">
        <f>_xlfn.XLOOKUP(A114,Academies!B:B,Academies!C:C,"No")</f>
        <v>No</v>
      </c>
      <c r="H114" s="104"/>
      <c r="K114" s="148">
        <v>2276</v>
      </c>
      <c r="L114" s="144" t="s">
        <v>242</v>
      </c>
      <c r="M114" s="147">
        <v>0.3</v>
      </c>
      <c r="O114" s="125"/>
    </row>
    <row r="115" spans="1:15" x14ac:dyDescent="0.25">
      <c r="A115" s="21" t="s">
        <v>131</v>
      </c>
      <c r="B115" s="21" t="s">
        <v>787</v>
      </c>
      <c r="C115" s="65">
        <f t="shared" si="4"/>
        <v>9.6153846153846201E-2</v>
      </c>
      <c r="D115" s="67">
        <f t="shared" si="5"/>
        <v>9.6153846153846203</v>
      </c>
      <c r="E115" s="119">
        <v>114</v>
      </c>
      <c r="G115" s="125" t="str">
        <f>_xlfn.XLOOKUP(A115,Academies!B:B,Academies!C:C,"No")</f>
        <v>No</v>
      </c>
      <c r="H115" s="104"/>
      <c r="K115" s="148">
        <v>2277</v>
      </c>
      <c r="L115" s="144" t="s">
        <v>243</v>
      </c>
      <c r="M115" s="147">
        <v>0.25263157894736799</v>
      </c>
      <c r="O115" s="125"/>
    </row>
    <row r="116" spans="1:15" x14ac:dyDescent="0.25">
      <c r="A116" s="21" t="s">
        <v>238</v>
      </c>
      <c r="B116" s="21" t="s">
        <v>787</v>
      </c>
      <c r="C116" s="65">
        <f t="shared" si="4"/>
        <v>0.101449275362319</v>
      </c>
      <c r="D116" s="67">
        <f t="shared" si="5"/>
        <v>10.144927536231901</v>
      </c>
      <c r="E116" s="119">
        <v>115</v>
      </c>
      <c r="G116" s="125" t="str">
        <f>_xlfn.XLOOKUP(A116,Academies!B:B,Academies!C:C,"No")</f>
        <v>No</v>
      </c>
      <c r="H116" s="104"/>
      <c r="K116" s="148">
        <v>2279</v>
      </c>
      <c r="L116" s="144" t="s">
        <v>246</v>
      </c>
      <c r="M116" s="147">
        <v>0.18421052631578899</v>
      </c>
      <c r="O116" s="125"/>
    </row>
    <row r="117" spans="1:15" x14ac:dyDescent="0.25">
      <c r="A117" s="21" t="s">
        <v>308</v>
      </c>
      <c r="B117" s="21" t="s">
        <v>787</v>
      </c>
      <c r="C117" s="65">
        <f t="shared" si="4"/>
        <v>0.102649006622517</v>
      </c>
      <c r="D117" s="67">
        <f t="shared" si="5"/>
        <v>10.2649006622517</v>
      </c>
      <c r="E117" s="119">
        <v>116</v>
      </c>
      <c r="G117" s="125" t="str">
        <f>_xlfn.XLOOKUP(A117,Academies!B:B,Academies!C:C,"No")</f>
        <v>No</v>
      </c>
      <c r="H117" s="104"/>
      <c r="K117" s="148">
        <v>2283</v>
      </c>
      <c r="L117" s="144" t="s">
        <v>248</v>
      </c>
      <c r="M117" s="147">
        <v>0.5</v>
      </c>
      <c r="O117" s="125"/>
    </row>
    <row r="118" spans="1:15" x14ac:dyDescent="0.25">
      <c r="A118" s="21" t="s">
        <v>28</v>
      </c>
      <c r="B118" s="21" t="s">
        <v>787</v>
      </c>
      <c r="C118" s="65">
        <f t="shared" si="4"/>
        <v>0.10328638497652599</v>
      </c>
      <c r="D118" s="67">
        <f t="shared" si="5"/>
        <v>10.3286384976526</v>
      </c>
      <c r="E118" s="119">
        <v>117</v>
      </c>
      <c r="G118" s="125" t="str">
        <f>_xlfn.XLOOKUP(A118,Academies!B:B,Academies!C:C,"No")</f>
        <v>No</v>
      </c>
      <c r="H118" s="104"/>
      <c r="K118" s="148">
        <v>2285</v>
      </c>
      <c r="L118" s="144" t="s">
        <v>250</v>
      </c>
      <c r="M118" s="147">
        <v>0.5546875</v>
      </c>
      <c r="O118" s="125"/>
    </row>
    <row r="119" spans="1:15" x14ac:dyDescent="0.25">
      <c r="A119" s="21" t="s">
        <v>331</v>
      </c>
      <c r="B119" s="21" t="s">
        <v>787</v>
      </c>
      <c r="C119" s="65">
        <f t="shared" si="4"/>
        <v>0.105882352941176</v>
      </c>
      <c r="D119" s="67">
        <f t="shared" si="5"/>
        <v>10.588235294117601</v>
      </c>
      <c r="E119" s="119">
        <v>118</v>
      </c>
      <c r="G119" s="125" t="str">
        <f>_xlfn.XLOOKUP(A119,Academies!B:B,Academies!C:C,"No")</f>
        <v>No</v>
      </c>
      <c r="H119" s="104"/>
      <c r="K119" s="148">
        <v>2286</v>
      </c>
      <c r="L119" s="144" t="s">
        <v>252</v>
      </c>
      <c r="M119" s="147">
        <v>0.56284153005464499</v>
      </c>
      <c r="O119" s="125"/>
    </row>
    <row r="120" spans="1:15" x14ac:dyDescent="0.25">
      <c r="A120" s="21" t="s">
        <v>89</v>
      </c>
      <c r="B120" s="21" t="s">
        <v>787</v>
      </c>
      <c r="C120" s="65">
        <f t="shared" si="4"/>
        <v>0.10666666666666701</v>
      </c>
      <c r="D120" s="67">
        <f t="shared" si="5"/>
        <v>10.6666666666667</v>
      </c>
      <c r="E120" s="119">
        <v>119</v>
      </c>
      <c r="G120" s="125" t="str">
        <f>_xlfn.XLOOKUP(A120,Academies!B:B,Academies!C:C,"No")</f>
        <v>No</v>
      </c>
      <c r="H120" s="104"/>
      <c r="K120" s="148">
        <v>2288</v>
      </c>
      <c r="L120" s="144" t="s">
        <v>254</v>
      </c>
      <c r="M120" s="147">
        <v>0.25</v>
      </c>
      <c r="O120" s="125"/>
    </row>
    <row r="121" spans="1:15" x14ac:dyDescent="0.25">
      <c r="A121" s="21" t="s">
        <v>359</v>
      </c>
      <c r="B121" s="21" t="s">
        <v>787</v>
      </c>
      <c r="C121" s="65">
        <f t="shared" si="4"/>
        <v>0.109375</v>
      </c>
      <c r="D121" s="67">
        <f t="shared" si="5"/>
        <v>10.9375</v>
      </c>
      <c r="E121" s="119">
        <v>120</v>
      </c>
      <c r="G121" s="125" t="str">
        <f>_xlfn.XLOOKUP(A121,Academies!B:B,Academies!C:C,"No")</f>
        <v>No</v>
      </c>
      <c r="H121" s="104"/>
      <c r="K121" s="148">
        <v>2289</v>
      </c>
      <c r="L121" s="144" t="s">
        <v>256</v>
      </c>
      <c r="M121" s="147">
        <v>0.25259515570934299</v>
      </c>
      <c r="O121" s="125"/>
    </row>
    <row r="122" spans="1:15" x14ac:dyDescent="0.25">
      <c r="A122" s="21" t="s">
        <v>333</v>
      </c>
      <c r="B122" s="21" t="s">
        <v>787</v>
      </c>
      <c r="C122" s="65">
        <f t="shared" ref="C122:C153" si="6">_xlfn.XLOOKUP(A122,L:L,M:M)</f>
        <v>0.112</v>
      </c>
      <c r="D122" s="67">
        <f t="shared" ref="D122:D153" si="7">C122*100</f>
        <v>11.200000000000001</v>
      </c>
      <c r="E122" s="119">
        <v>121</v>
      </c>
      <c r="G122" s="125" t="str">
        <f>_xlfn.XLOOKUP(A122,Academies!B:B,Academies!C:C,"No")</f>
        <v>No</v>
      </c>
      <c r="H122" s="104"/>
      <c r="K122" s="148">
        <v>2290</v>
      </c>
      <c r="L122" s="144" t="s">
        <v>258</v>
      </c>
      <c r="M122" s="147">
        <v>0.17218543046357601</v>
      </c>
      <c r="O122" s="125"/>
    </row>
    <row r="123" spans="1:15" x14ac:dyDescent="0.25">
      <c r="A123" s="21" t="s">
        <v>182</v>
      </c>
      <c r="B123" s="21" t="s">
        <v>787</v>
      </c>
      <c r="C123" s="65">
        <f t="shared" si="6"/>
        <v>0.11219512195122</v>
      </c>
      <c r="D123" s="67">
        <f t="shared" si="7"/>
        <v>11.219512195122</v>
      </c>
      <c r="E123" s="119">
        <v>122</v>
      </c>
      <c r="G123" s="125" t="str">
        <f>_xlfn.XLOOKUP(A123,Academies!B:B,Academies!C:C,"No")</f>
        <v>No</v>
      </c>
      <c r="H123" s="104"/>
      <c r="K123" s="148">
        <v>2293</v>
      </c>
      <c r="L123" s="144" t="s">
        <v>260</v>
      </c>
      <c r="M123" s="147">
        <v>0.31472081218274101</v>
      </c>
      <c r="O123" s="125"/>
    </row>
    <row r="124" spans="1:15" x14ac:dyDescent="0.25">
      <c r="A124" s="21" t="s">
        <v>389</v>
      </c>
      <c r="B124" s="21" t="s">
        <v>787</v>
      </c>
      <c r="C124" s="65">
        <f t="shared" si="6"/>
        <v>0.11340206185567001</v>
      </c>
      <c r="D124" s="67">
        <f t="shared" si="7"/>
        <v>11.340206185567</v>
      </c>
      <c r="E124" s="119">
        <v>123</v>
      </c>
      <c r="G124" s="125" t="str">
        <f>_xlfn.XLOOKUP(A124,Academies!B:B,Academies!C:C,"No")</f>
        <v>No</v>
      </c>
      <c r="H124" s="104"/>
      <c r="K124" s="148">
        <v>2296</v>
      </c>
      <c r="L124" s="144" t="s">
        <v>262</v>
      </c>
      <c r="M124" s="147">
        <v>0.27441860465116302</v>
      </c>
      <c r="O124" s="125"/>
    </row>
    <row r="125" spans="1:15" x14ac:dyDescent="0.25">
      <c r="A125" s="21" t="s">
        <v>129</v>
      </c>
      <c r="B125" s="21" t="s">
        <v>787</v>
      </c>
      <c r="C125" s="65">
        <f t="shared" si="6"/>
        <v>0.115384615384615</v>
      </c>
      <c r="D125" s="67">
        <f t="shared" si="7"/>
        <v>11.538461538461501</v>
      </c>
      <c r="E125" s="119">
        <v>124</v>
      </c>
      <c r="G125" s="125" t="str">
        <f>_xlfn.XLOOKUP(A125,Academies!B:B,Academies!C:C,"No")</f>
        <v>No</v>
      </c>
      <c r="H125" s="104"/>
      <c r="K125" s="148">
        <v>2306</v>
      </c>
      <c r="L125" s="144" t="s">
        <v>264</v>
      </c>
      <c r="M125" s="147">
        <v>0.27777777777777801</v>
      </c>
      <c r="O125" s="125"/>
    </row>
    <row r="126" spans="1:15" x14ac:dyDescent="0.25">
      <c r="A126" s="21" t="s">
        <v>387</v>
      </c>
      <c r="B126" s="21" t="s">
        <v>787</v>
      </c>
      <c r="C126" s="65">
        <f t="shared" si="6"/>
        <v>0.116279069767442</v>
      </c>
      <c r="D126" s="67">
        <f t="shared" si="7"/>
        <v>11.6279069767442</v>
      </c>
      <c r="E126" s="119">
        <v>125</v>
      </c>
      <c r="G126" s="125" t="str">
        <f>_xlfn.XLOOKUP(A126,Academies!B:B,Academies!C:C,"No")</f>
        <v>No</v>
      </c>
      <c r="H126" s="104"/>
      <c r="K126" s="148">
        <v>2307</v>
      </c>
      <c r="L126" s="144" t="s">
        <v>266</v>
      </c>
      <c r="M126" s="147">
        <v>0.15642458100558701</v>
      </c>
      <c r="O126" s="125"/>
    </row>
    <row r="127" spans="1:15" x14ac:dyDescent="0.25">
      <c r="A127" s="21" t="s">
        <v>455</v>
      </c>
      <c r="B127" s="21" t="s">
        <v>787</v>
      </c>
      <c r="C127" s="65">
        <f t="shared" si="6"/>
        <v>0.12195121951219499</v>
      </c>
      <c r="D127" s="67">
        <f t="shared" si="7"/>
        <v>12.1951219512195</v>
      </c>
      <c r="E127" s="119">
        <v>126</v>
      </c>
      <c r="G127" s="125" t="str">
        <f>_xlfn.XLOOKUP(A127,Academies!B:B,Academies!C:C,"No")</f>
        <v>No</v>
      </c>
      <c r="H127" s="104"/>
      <c r="K127" s="148">
        <v>2310</v>
      </c>
      <c r="L127" s="144" t="s">
        <v>268</v>
      </c>
      <c r="M127" s="147">
        <v>0.41719745222929899</v>
      </c>
      <c r="O127" s="125"/>
    </row>
    <row r="128" spans="1:15" x14ac:dyDescent="0.25">
      <c r="A128" s="21" t="s">
        <v>339</v>
      </c>
      <c r="B128" s="21" t="s">
        <v>787</v>
      </c>
      <c r="C128" s="65">
        <f t="shared" si="6"/>
        <v>0.12396694214876</v>
      </c>
      <c r="D128" s="67">
        <f t="shared" si="7"/>
        <v>12.396694214876</v>
      </c>
      <c r="E128" s="119">
        <v>127</v>
      </c>
      <c r="G128" s="125" t="str">
        <f>_xlfn.XLOOKUP(A128,Academies!B:B,Academies!C:C,"No")</f>
        <v>No</v>
      </c>
      <c r="H128" s="104"/>
      <c r="K128" s="148">
        <v>2314</v>
      </c>
      <c r="L128" s="144" t="s">
        <v>270</v>
      </c>
      <c r="M128" s="147">
        <v>0.58620689655172398</v>
      </c>
      <c r="O128" s="125"/>
    </row>
    <row r="129" spans="1:15" x14ac:dyDescent="0.25">
      <c r="A129" s="21" t="s">
        <v>385</v>
      </c>
      <c r="B129" s="21" t="s">
        <v>787</v>
      </c>
      <c r="C129" s="65">
        <f t="shared" si="6"/>
        <v>0.12727272727272701</v>
      </c>
      <c r="D129" s="67">
        <f t="shared" si="7"/>
        <v>12.727272727272702</v>
      </c>
      <c r="E129" s="119">
        <v>128</v>
      </c>
      <c r="G129" s="125" t="str">
        <f>_xlfn.XLOOKUP(A129,Academies!B:B,Academies!C:C,"No")</f>
        <v>No</v>
      </c>
      <c r="H129" s="104"/>
      <c r="K129" s="148">
        <v>2315</v>
      </c>
      <c r="L129" s="144" t="s">
        <v>272</v>
      </c>
      <c r="M129" s="147">
        <v>0.28776978417266202</v>
      </c>
      <c r="O129" s="125"/>
    </row>
    <row r="130" spans="1:15" x14ac:dyDescent="0.25">
      <c r="A130" s="21" t="s">
        <v>469</v>
      </c>
      <c r="B130" s="21" t="s">
        <v>787</v>
      </c>
      <c r="C130" s="65">
        <f t="shared" si="6"/>
        <v>0.12765957446808501</v>
      </c>
      <c r="D130" s="67">
        <f t="shared" si="7"/>
        <v>12.765957446808502</v>
      </c>
      <c r="E130" s="119">
        <v>129</v>
      </c>
      <c r="G130" s="125" t="str">
        <f>_xlfn.XLOOKUP(A130,Academies!B:B,Academies!C:C,"No")</f>
        <v>No</v>
      </c>
      <c r="H130" s="104"/>
      <c r="K130" s="148">
        <v>2317</v>
      </c>
      <c r="L130" s="144" t="s">
        <v>274</v>
      </c>
      <c r="M130" s="147">
        <v>0.314285714285714</v>
      </c>
      <c r="O130" s="125"/>
    </row>
    <row r="131" spans="1:15" x14ac:dyDescent="0.25">
      <c r="A131" s="21" t="s">
        <v>473</v>
      </c>
      <c r="B131" s="21" t="s">
        <v>787</v>
      </c>
      <c r="C131" s="65">
        <f t="shared" si="6"/>
        <v>0.12962962962963001</v>
      </c>
      <c r="D131" s="67">
        <f t="shared" si="7"/>
        <v>12.962962962963001</v>
      </c>
      <c r="E131" s="119">
        <v>130</v>
      </c>
      <c r="G131" s="125" t="str">
        <f>_xlfn.XLOOKUP(A131,Academies!B:B,Academies!C:C,"No")</f>
        <v>No</v>
      </c>
      <c r="H131" s="104"/>
      <c r="K131" s="148">
        <v>2321</v>
      </c>
      <c r="L131" s="144" t="s">
        <v>276</v>
      </c>
      <c r="M131" s="147">
        <v>0.232558139534884</v>
      </c>
      <c r="O131" s="125"/>
    </row>
    <row r="132" spans="1:15" x14ac:dyDescent="0.25">
      <c r="A132" s="21" t="s">
        <v>325</v>
      </c>
      <c r="B132" s="21" t="s">
        <v>787</v>
      </c>
      <c r="C132" s="65">
        <f t="shared" si="6"/>
        <v>0.13131313131313099</v>
      </c>
      <c r="D132" s="67">
        <f t="shared" si="7"/>
        <v>13.1313131313131</v>
      </c>
      <c r="E132" s="119">
        <v>131</v>
      </c>
      <c r="G132" s="125" t="str">
        <f>_xlfn.XLOOKUP(A132,Academies!B:B,Academies!C:C,"No")</f>
        <v>No</v>
      </c>
      <c r="H132" s="104"/>
      <c r="K132" s="148">
        <v>2326</v>
      </c>
      <c r="L132" s="144" t="s">
        <v>278</v>
      </c>
      <c r="M132" s="147">
        <v>0.12751677852349</v>
      </c>
      <c r="O132" s="125"/>
    </row>
    <row r="133" spans="1:15" x14ac:dyDescent="0.25">
      <c r="A133" s="21" t="s">
        <v>298</v>
      </c>
      <c r="B133" s="21" t="s">
        <v>787</v>
      </c>
      <c r="C133" s="65">
        <f t="shared" si="6"/>
        <v>0.13405797101449299</v>
      </c>
      <c r="D133" s="67">
        <f t="shared" si="7"/>
        <v>13.405797101449298</v>
      </c>
      <c r="E133" s="119">
        <v>132</v>
      </c>
      <c r="G133" s="125" t="str">
        <f>_xlfn.XLOOKUP(A133,Academies!B:B,Academies!C:C,"No")</f>
        <v>No</v>
      </c>
      <c r="H133" s="104"/>
      <c r="K133" s="148">
        <v>2329</v>
      </c>
      <c r="L133" s="144" t="s">
        <v>280</v>
      </c>
      <c r="M133" s="147">
        <v>0.34200743494423802</v>
      </c>
      <c r="O133" s="125"/>
    </row>
    <row r="134" spans="1:15" x14ac:dyDescent="0.25">
      <c r="A134" s="21" t="s">
        <v>443</v>
      </c>
      <c r="B134" s="21" t="s">
        <v>787</v>
      </c>
      <c r="C134" s="65">
        <f t="shared" si="6"/>
        <v>0.135135135135135</v>
      </c>
      <c r="D134" s="67">
        <f t="shared" si="7"/>
        <v>13.5135135135135</v>
      </c>
      <c r="E134" s="119">
        <v>133</v>
      </c>
      <c r="G134" s="125" t="str">
        <f>_xlfn.XLOOKUP(A134,Academies!B:B,Academies!C:C,"No")</f>
        <v>No</v>
      </c>
      <c r="H134" s="104"/>
      <c r="K134" s="148">
        <v>2332</v>
      </c>
      <c r="L134" s="144" t="s">
        <v>282</v>
      </c>
      <c r="M134" s="147">
        <v>0.16384180790960501</v>
      </c>
      <c r="O134" s="125"/>
    </row>
    <row r="135" spans="1:15" x14ac:dyDescent="0.25">
      <c r="A135" s="21" t="s">
        <v>61</v>
      </c>
      <c r="B135" s="21" t="s">
        <v>787</v>
      </c>
      <c r="C135" s="65">
        <f t="shared" si="6"/>
        <v>0.135467980295567</v>
      </c>
      <c r="D135" s="67">
        <f t="shared" si="7"/>
        <v>13.546798029556701</v>
      </c>
      <c r="E135" s="119">
        <v>134</v>
      </c>
      <c r="G135" s="125" t="str">
        <f>_xlfn.XLOOKUP(A135,Academies!B:B,Academies!C:C,"No")</f>
        <v>No</v>
      </c>
      <c r="H135" s="104"/>
      <c r="K135" s="148">
        <v>2333</v>
      </c>
      <c r="L135" s="144" t="s">
        <v>284</v>
      </c>
      <c r="M135" s="147">
        <v>0.31147540983606598</v>
      </c>
      <c r="O135" s="125"/>
    </row>
    <row r="136" spans="1:15" x14ac:dyDescent="0.25">
      <c r="A136" s="21" t="s">
        <v>479</v>
      </c>
      <c r="B136" s="21" t="s">
        <v>787</v>
      </c>
      <c r="C136" s="65">
        <f t="shared" si="6"/>
        <v>0.13559322033898299</v>
      </c>
      <c r="D136" s="67">
        <f t="shared" si="7"/>
        <v>13.559322033898299</v>
      </c>
      <c r="E136" s="119">
        <v>135</v>
      </c>
      <c r="G136" s="125" t="str">
        <f>_xlfn.XLOOKUP(A136,Academies!B:B,Academies!C:C,"No")</f>
        <v>No</v>
      </c>
      <c r="H136" s="104"/>
      <c r="K136" s="148">
        <v>2336</v>
      </c>
      <c r="L136" s="144" t="s">
        <v>286</v>
      </c>
      <c r="M136" s="147">
        <v>0.469387755102041</v>
      </c>
      <c r="O136" s="125"/>
    </row>
    <row r="137" spans="1:15" x14ac:dyDescent="0.25">
      <c r="A137" s="21" t="s">
        <v>341</v>
      </c>
      <c r="B137" s="21" t="s">
        <v>787</v>
      </c>
      <c r="C137" s="65">
        <f t="shared" si="6"/>
        <v>0.13793103448275901</v>
      </c>
      <c r="D137" s="67">
        <f t="shared" si="7"/>
        <v>13.7931034482759</v>
      </c>
      <c r="E137" s="119">
        <v>136</v>
      </c>
      <c r="G137" s="125" t="str">
        <f>_xlfn.XLOOKUP(A137,Academies!B:B,Academies!C:C,"No")</f>
        <v>No</v>
      </c>
      <c r="H137" s="104"/>
      <c r="K137" s="148">
        <v>2338</v>
      </c>
      <c r="L137" s="144" t="s">
        <v>288</v>
      </c>
      <c r="M137" s="147">
        <v>0.24603174603174599</v>
      </c>
      <c r="O137" s="125"/>
    </row>
    <row r="138" spans="1:15" x14ac:dyDescent="0.25">
      <c r="A138" s="21" t="s">
        <v>111</v>
      </c>
      <c r="B138" s="21" t="s">
        <v>787</v>
      </c>
      <c r="C138" s="65">
        <f t="shared" si="6"/>
        <v>0.13961038961038999</v>
      </c>
      <c r="D138" s="67">
        <f t="shared" si="7"/>
        <v>13.961038961039</v>
      </c>
      <c r="E138" s="119">
        <v>137</v>
      </c>
      <c r="G138" s="125" t="str">
        <f>_xlfn.XLOOKUP(A138,Academies!B:B,Academies!C:C,"No")</f>
        <v>No</v>
      </c>
      <c r="H138" s="104"/>
      <c r="K138" s="148">
        <v>2344</v>
      </c>
      <c r="L138" s="144" t="s">
        <v>290</v>
      </c>
      <c r="M138" s="147">
        <v>8.2539682539682496E-2</v>
      </c>
      <c r="O138" s="125"/>
    </row>
    <row r="139" spans="1:15" x14ac:dyDescent="0.25">
      <c r="A139" s="21" t="s">
        <v>483</v>
      </c>
      <c r="B139" s="21" t="s">
        <v>787</v>
      </c>
      <c r="C139" s="65">
        <f t="shared" si="6"/>
        <v>0.14047619047619</v>
      </c>
      <c r="D139" s="67">
        <f t="shared" si="7"/>
        <v>14.047619047619001</v>
      </c>
      <c r="E139" s="119">
        <v>138</v>
      </c>
      <c r="G139" s="125" t="str">
        <f>_xlfn.XLOOKUP(A139,Academies!B:B,Academies!C:C,"No")</f>
        <v>No</v>
      </c>
      <c r="H139" s="104"/>
      <c r="K139" s="148">
        <v>2349</v>
      </c>
      <c r="L139" s="144" t="s">
        <v>292</v>
      </c>
      <c r="M139" s="147">
        <v>0.21457489878542499</v>
      </c>
      <c r="O139" s="125"/>
    </row>
    <row r="140" spans="1:15" x14ac:dyDescent="0.25">
      <c r="A140" s="21" t="s">
        <v>57</v>
      </c>
      <c r="B140" s="21" t="s">
        <v>787</v>
      </c>
      <c r="C140" s="65">
        <f t="shared" si="6"/>
        <v>0.14285714285714299</v>
      </c>
      <c r="D140" s="67">
        <f t="shared" si="7"/>
        <v>14.285714285714299</v>
      </c>
      <c r="E140" s="119">
        <v>139</v>
      </c>
      <c r="G140" s="125" t="str">
        <f>_xlfn.XLOOKUP(A140,Academies!B:B,Academies!C:C,"No")</f>
        <v>No</v>
      </c>
      <c r="H140" s="104"/>
      <c r="K140" s="148">
        <v>2351</v>
      </c>
      <c r="L140" s="144" t="s">
        <v>294</v>
      </c>
      <c r="M140" s="147">
        <v>0.35172413793103402</v>
      </c>
      <c r="O140" s="125"/>
    </row>
    <row r="141" spans="1:15" x14ac:dyDescent="0.25">
      <c r="A141" s="21" t="s">
        <v>101</v>
      </c>
      <c r="B141" s="21" t="s">
        <v>787</v>
      </c>
      <c r="C141" s="65">
        <f t="shared" si="6"/>
        <v>0.14285714285714299</v>
      </c>
      <c r="D141" s="67">
        <f t="shared" si="7"/>
        <v>14.285714285714299</v>
      </c>
      <c r="E141" s="119">
        <v>140</v>
      </c>
      <c r="G141" s="125" t="str">
        <f>_xlfn.XLOOKUP(A141,Academies!B:B,Academies!C:C,"No")</f>
        <v>No</v>
      </c>
      <c r="H141" s="104"/>
      <c r="K141" s="148">
        <v>2358</v>
      </c>
      <c r="L141" s="144" t="s">
        <v>296</v>
      </c>
      <c r="M141" s="147">
        <v>0.30909090909090903</v>
      </c>
      <c r="O141" s="125"/>
    </row>
    <row r="142" spans="1:15" x14ac:dyDescent="0.25">
      <c r="A142" s="21" t="s">
        <v>391</v>
      </c>
      <c r="B142" s="21" t="s">
        <v>787</v>
      </c>
      <c r="C142" s="65">
        <f t="shared" si="6"/>
        <v>0.145454545454545</v>
      </c>
      <c r="D142" s="67">
        <f t="shared" si="7"/>
        <v>14.545454545454501</v>
      </c>
      <c r="E142" s="119">
        <v>141</v>
      </c>
      <c r="G142" s="125" t="str">
        <f>_xlfn.XLOOKUP(A142,Academies!B:B,Academies!C:C,"No")</f>
        <v>No</v>
      </c>
      <c r="H142" s="104"/>
      <c r="K142" s="148">
        <v>2359</v>
      </c>
      <c r="L142" s="144" t="s">
        <v>298</v>
      </c>
      <c r="M142" s="147">
        <v>0.13405797101449299</v>
      </c>
      <c r="O142" s="125"/>
    </row>
    <row r="143" spans="1:15" x14ac:dyDescent="0.25">
      <c r="A143" s="21" t="s">
        <v>304</v>
      </c>
      <c r="B143" s="21" t="s">
        <v>787</v>
      </c>
      <c r="C143" s="65">
        <f t="shared" si="6"/>
        <v>0.14553990610328599</v>
      </c>
      <c r="D143" s="67">
        <f t="shared" si="7"/>
        <v>14.553990610328599</v>
      </c>
      <c r="E143" s="119">
        <v>142</v>
      </c>
      <c r="G143" s="125" t="str">
        <f>_xlfn.XLOOKUP(A143,Academies!B:B,Academies!C:C,"No")</f>
        <v>No</v>
      </c>
      <c r="H143" s="104"/>
      <c r="K143" s="148">
        <v>2361</v>
      </c>
      <c r="L143" s="144" t="s">
        <v>300</v>
      </c>
      <c r="M143" s="147">
        <v>0.31468531468531502</v>
      </c>
      <c r="O143" s="125"/>
    </row>
    <row r="144" spans="1:15" x14ac:dyDescent="0.25">
      <c r="A144" s="21" t="s">
        <v>65</v>
      </c>
      <c r="B144" s="21" t="s">
        <v>787</v>
      </c>
      <c r="C144" s="65">
        <f t="shared" si="6"/>
        <v>0.146974063400576</v>
      </c>
      <c r="D144" s="67">
        <f t="shared" si="7"/>
        <v>14.697406340057601</v>
      </c>
      <c r="E144" s="119">
        <v>143</v>
      </c>
      <c r="G144" s="125" t="str">
        <f>_xlfn.XLOOKUP(A144,Academies!B:B,Academies!C:C,"No")</f>
        <v>No</v>
      </c>
      <c r="H144" s="104"/>
      <c r="K144" s="148">
        <v>2362</v>
      </c>
      <c r="L144" s="144" t="s">
        <v>302</v>
      </c>
      <c r="M144" s="147">
        <v>0.53378378378378399</v>
      </c>
      <c r="O144" s="125"/>
    </row>
    <row r="145" spans="1:15" x14ac:dyDescent="0.25">
      <c r="A145" s="21" t="s">
        <v>421</v>
      </c>
      <c r="B145" s="21" t="s">
        <v>787</v>
      </c>
      <c r="C145" s="65">
        <f t="shared" si="6"/>
        <v>0.14754098360655701</v>
      </c>
      <c r="D145" s="67">
        <f t="shared" si="7"/>
        <v>14.754098360655702</v>
      </c>
      <c r="E145" s="119">
        <v>144</v>
      </c>
      <c r="G145" s="125" t="str">
        <f>_xlfn.XLOOKUP(A145,Academies!B:B,Academies!C:C,"No")</f>
        <v>No</v>
      </c>
      <c r="H145" s="104"/>
      <c r="K145" s="148">
        <v>2368</v>
      </c>
      <c r="L145" s="144" t="s">
        <v>304</v>
      </c>
      <c r="M145" s="147">
        <v>0.14553990610328599</v>
      </c>
      <c r="O145" s="125"/>
    </row>
    <row r="146" spans="1:15" x14ac:dyDescent="0.25">
      <c r="A146" s="21" t="s">
        <v>427</v>
      </c>
      <c r="B146" s="21" t="s">
        <v>787</v>
      </c>
      <c r="C146" s="65">
        <f t="shared" si="6"/>
        <v>0.14893617021276601</v>
      </c>
      <c r="D146" s="67">
        <f t="shared" si="7"/>
        <v>14.893617021276601</v>
      </c>
      <c r="E146" s="119">
        <v>145</v>
      </c>
      <c r="G146" s="125" t="str">
        <f>_xlfn.XLOOKUP(A146,Academies!B:B,Academies!C:C,"No")</f>
        <v>No</v>
      </c>
      <c r="H146" s="104"/>
      <c r="K146" s="148">
        <v>2372</v>
      </c>
      <c r="L146" s="144" t="s">
        <v>306</v>
      </c>
      <c r="M146" s="147">
        <v>0.51219512195121997</v>
      </c>
      <c r="O146" s="125"/>
    </row>
    <row r="147" spans="1:15" x14ac:dyDescent="0.25">
      <c r="A147" s="21" t="s">
        <v>38</v>
      </c>
      <c r="B147" s="21" t="s">
        <v>787</v>
      </c>
      <c r="C147" s="65">
        <f t="shared" si="6"/>
        <v>0.14925373134328401</v>
      </c>
      <c r="D147" s="67">
        <f t="shared" si="7"/>
        <v>14.925373134328401</v>
      </c>
      <c r="E147" s="119">
        <v>146</v>
      </c>
      <c r="G147" s="125" t="str">
        <f>_xlfn.XLOOKUP(A147,Academies!B:B,Academies!C:C,"No")</f>
        <v>No</v>
      </c>
      <c r="H147" s="104"/>
      <c r="K147" s="148">
        <v>2373</v>
      </c>
      <c r="L147" s="144" t="s">
        <v>308</v>
      </c>
      <c r="M147" s="147">
        <v>0.102649006622517</v>
      </c>
      <c r="O147" s="125"/>
    </row>
    <row r="148" spans="1:15" x14ac:dyDescent="0.25">
      <c r="A148" s="21" t="s">
        <v>314</v>
      </c>
      <c r="B148" s="21" t="s">
        <v>787</v>
      </c>
      <c r="C148" s="65">
        <f t="shared" si="6"/>
        <v>0.14942528735632199</v>
      </c>
      <c r="D148" s="67">
        <f t="shared" si="7"/>
        <v>14.942528735632198</v>
      </c>
      <c r="E148" s="119">
        <v>147</v>
      </c>
      <c r="G148" s="125" t="str">
        <f>_xlfn.XLOOKUP(A148,Academies!B:B,Academies!C:C,"No")</f>
        <v>No</v>
      </c>
      <c r="H148" s="104"/>
      <c r="K148" s="148">
        <v>2375</v>
      </c>
      <c r="L148" s="144" t="s">
        <v>310</v>
      </c>
      <c r="M148" s="147">
        <v>0.42635658914728702</v>
      </c>
      <c r="O148" s="125"/>
    </row>
    <row r="149" spans="1:15" x14ac:dyDescent="0.25">
      <c r="A149" s="21" t="s">
        <v>178</v>
      </c>
      <c r="B149" s="21" t="s">
        <v>787</v>
      </c>
      <c r="C149" s="65">
        <f t="shared" si="6"/>
        <v>0.15</v>
      </c>
      <c r="D149" s="67">
        <f t="shared" si="7"/>
        <v>15</v>
      </c>
      <c r="E149" s="119">
        <v>148</v>
      </c>
      <c r="G149" s="125" t="str">
        <f>_xlfn.XLOOKUP(A149,Academies!B:B,Academies!C:C,"No")</f>
        <v>No</v>
      </c>
      <c r="H149" s="104"/>
      <c r="K149" s="148">
        <v>2377</v>
      </c>
      <c r="L149" s="144" t="s">
        <v>312</v>
      </c>
      <c r="M149" s="147">
        <v>0.172839506172839</v>
      </c>
      <c r="O149" s="125"/>
    </row>
    <row r="150" spans="1:15" x14ac:dyDescent="0.25">
      <c r="A150" s="21" t="s">
        <v>447</v>
      </c>
      <c r="B150" s="21" t="s">
        <v>787</v>
      </c>
      <c r="C150" s="65">
        <f t="shared" si="6"/>
        <v>0.15404040404040401</v>
      </c>
      <c r="D150" s="67">
        <f t="shared" si="7"/>
        <v>15.404040404040401</v>
      </c>
      <c r="E150" s="119">
        <v>149</v>
      </c>
      <c r="G150" s="125" t="str">
        <f>_xlfn.XLOOKUP(A150,Academies!B:B,Academies!C:C,"No")</f>
        <v>No</v>
      </c>
      <c r="H150" s="104"/>
      <c r="K150" s="148">
        <v>2511</v>
      </c>
      <c r="L150" s="144" t="s">
        <v>314</v>
      </c>
      <c r="M150" s="147">
        <v>0.14942528735632199</v>
      </c>
      <c r="O150" s="125"/>
    </row>
    <row r="151" spans="1:15" x14ac:dyDescent="0.25">
      <c r="A151" s="21" t="s">
        <v>505</v>
      </c>
      <c r="B151" s="21" t="s">
        <v>787</v>
      </c>
      <c r="C151" s="65">
        <f t="shared" si="6"/>
        <v>0.15765765765765799</v>
      </c>
      <c r="D151" s="67">
        <f t="shared" si="7"/>
        <v>15.765765765765799</v>
      </c>
      <c r="E151" s="119">
        <v>150</v>
      </c>
      <c r="G151" s="125" t="str">
        <f>_xlfn.XLOOKUP(A151,Academies!B:B,Academies!C:C,"No")</f>
        <v>No</v>
      </c>
      <c r="H151" s="104"/>
      <c r="K151" s="148">
        <v>2618</v>
      </c>
      <c r="L151" s="144" t="s">
        <v>316</v>
      </c>
      <c r="M151" s="147">
        <v>0.22881355932203401</v>
      </c>
      <c r="O151" s="125"/>
    </row>
    <row r="152" spans="1:15" x14ac:dyDescent="0.25">
      <c r="A152" s="21" t="s">
        <v>397</v>
      </c>
      <c r="B152" s="21" t="s">
        <v>787</v>
      </c>
      <c r="C152" s="65">
        <f t="shared" si="6"/>
        <v>0.15909090909090901</v>
      </c>
      <c r="D152" s="67">
        <f t="shared" si="7"/>
        <v>15.909090909090901</v>
      </c>
      <c r="E152" s="119">
        <v>151</v>
      </c>
      <c r="G152" s="125" t="str">
        <f>_xlfn.XLOOKUP(A152,Academies!B:B,Academies!C:C,"No")</f>
        <v>No</v>
      </c>
      <c r="H152" s="104"/>
      <c r="K152" s="148">
        <v>2622</v>
      </c>
      <c r="L152" s="144" t="s">
        <v>319</v>
      </c>
      <c r="M152" s="147">
        <v>0.18421052631578899</v>
      </c>
      <c r="O152" s="125"/>
    </row>
    <row r="153" spans="1:15" x14ac:dyDescent="0.25">
      <c r="A153" s="21" t="s">
        <v>383</v>
      </c>
      <c r="B153" s="21" t="s">
        <v>787</v>
      </c>
      <c r="C153" s="65">
        <f t="shared" si="6"/>
        <v>0.15909090909090901</v>
      </c>
      <c r="D153" s="67">
        <f t="shared" si="7"/>
        <v>15.909090909090901</v>
      </c>
      <c r="E153" s="119">
        <v>152</v>
      </c>
      <c r="G153" s="125" t="str">
        <f>_xlfn.XLOOKUP(A153,Academies!B:B,Academies!C:C,"No")</f>
        <v>No</v>
      </c>
      <c r="H153" s="104"/>
      <c r="K153" s="148">
        <v>2623</v>
      </c>
      <c r="L153" s="144" t="s">
        <v>321</v>
      </c>
      <c r="M153" s="147">
        <v>6.1728395061728399E-2</v>
      </c>
      <c r="O153" s="125"/>
    </row>
    <row r="154" spans="1:15" x14ac:dyDescent="0.25">
      <c r="A154" s="21" t="s">
        <v>467</v>
      </c>
      <c r="B154" s="21" t="s">
        <v>787</v>
      </c>
      <c r="C154" s="65">
        <f t="shared" ref="C154:C185" si="8">_xlfn.XLOOKUP(A154,L:L,M:M)</f>
        <v>0.16129032258064499</v>
      </c>
      <c r="D154" s="67">
        <f t="shared" ref="D154:D185" si="9">C154*100</f>
        <v>16.129032258064498</v>
      </c>
      <c r="E154" s="119">
        <v>153</v>
      </c>
      <c r="G154" s="125" t="str">
        <f>_xlfn.XLOOKUP(A154,Academies!B:B,Academies!C:C,"No")</f>
        <v>No</v>
      </c>
      <c r="H154" s="104"/>
      <c r="K154" s="148">
        <v>2624</v>
      </c>
      <c r="L154" s="144" t="s">
        <v>323</v>
      </c>
      <c r="M154" s="147">
        <v>0.240506329113924</v>
      </c>
      <c r="O154" s="125"/>
    </row>
    <row r="155" spans="1:15" x14ac:dyDescent="0.25">
      <c r="A155" s="21" t="s">
        <v>401</v>
      </c>
      <c r="B155" s="21" t="s">
        <v>787</v>
      </c>
      <c r="C155" s="65">
        <f t="shared" si="8"/>
        <v>0.162790697674419</v>
      </c>
      <c r="D155" s="67">
        <f t="shared" si="9"/>
        <v>16.2790697674419</v>
      </c>
      <c r="E155" s="119">
        <v>154</v>
      </c>
      <c r="G155" s="125" t="str">
        <f>_xlfn.XLOOKUP(A155,Academies!B:B,Academies!C:C,"No")</f>
        <v>No</v>
      </c>
      <c r="H155" s="104"/>
      <c r="K155" s="148">
        <v>2625</v>
      </c>
      <c r="L155" s="144" t="s">
        <v>325</v>
      </c>
      <c r="M155" s="147">
        <v>0.13131313131313099</v>
      </c>
      <c r="O155" s="125"/>
    </row>
    <row r="156" spans="1:15" x14ac:dyDescent="0.25">
      <c r="A156" s="21" t="s">
        <v>351</v>
      </c>
      <c r="B156" s="21" t="s">
        <v>787</v>
      </c>
      <c r="C156" s="65">
        <f t="shared" si="8"/>
        <v>0.162962962962963</v>
      </c>
      <c r="D156" s="67">
        <f t="shared" si="9"/>
        <v>16.296296296296301</v>
      </c>
      <c r="E156" s="119">
        <v>155</v>
      </c>
      <c r="G156" s="125" t="str">
        <f>_xlfn.XLOOKUP(A156,Academies!B:B,Academies!C:C,"No")</f>
        <v>No</v>
      </c>
      <c r="H156" s="104"/>
      <c r="K156" s="148">
        <v>2626</v>
      </c>
      <c r="L156" s="144" t="s">
        <v>327</v>
      </c>
      <c r="M156" s="147">
        <v>0.31937172774869099</v>
      </c>
      <c r="O156" s="125"/>
    </row>
    <row r="157" spans="1:15" x14ac:dyDescent="0.25">
      <c r="A157" s="21" t="s">
        <v>32</v>
      </c>
      <c r="B157" s="21" t="s">
        <v>787</v>
      </c>
      <c r="C157" s="65">
        <f t="shared" si="8"/>
        <v>0.16513761467889901</v>
      </c>
      <c r="D157" s="67">
        <f t="shared" si="9"/>
        <v>16.5137614678899</v>
      </c>
      <c r="E157" s="119">
        <v>156</v>
      </c>
      <c r="G157" s="125" t="str">
        <f>_xlfn.XLOOKUP(A157,Academies!B:B,Academies!C:C,"No")</f>
        <v>No</v>
      </c>
      <c r="H157" s="104"/>
      <c r="K157" s="148">
        <v>3002</v>
      </c>
      <c r="L157" s="144" t="s">
        <v>329</v>
      </c>
      <c r="M157" s="147">
        <v>0.223300970873786</v>
      </c>
      <c r="O157" s="125"/>
    </row>
    <row r="158" spans="1:15" x14ac:dyDescent="0.25">
      <c r="A158" s="21" t="s">
        <v>117</v>
      </c>
      <c r="B158" s="21" t="s">
        <v>787</v>
      </c>
      <c r="C158" s="65">
        <f t="shared" si="8"/>
        <v>0.16521739130434801</v>
      </c>
      <c r="D158" s="67">
        <f t="shared" si="9"/>
        <v>16.521739130434803</v>
      </c>
      <c r="E158" s="119">
        <v>157</v>
      </c>
      <c r="G158" s="125" t="str">
        <f>_xlfn.XLOOKUP(A158,Academies!B:B,Academies!C:C,"No")</f>
        <v>No</v>
      </c>
      <c r="H158" s="104"/>
      <c r="K158" s="148">
        <v>3007</v>
      </c>
      <c r="L158" s="144" t="s">
        <v>331</v>
      </c>
      <c r="M158" s="147">
        <v>0.105882352941176</v>
      </c>
      <c r="O158" s="125"/>
    </row>
    <row r="159" spans="1:15" x14ac:dyDescent="0.25">
      <c r="A159" s="21" t="s">
        <v>105</v>
      </c>
      <c r="B159" s="21" t="s">
        <v>787</v>
      </c>
      <c r="C159" s="65">
        <f t="shared" si="8"/>
        <v>0.16753926701570701</v>
      </c>
      <c r="D159" s="67">
        <f t="shared" si="9"/>
        <v>16.753926701570702</v>
      </c>
      <c r="E159" s="119">
        <v>158</v>
      </c>
      <c r="G159" s="125" t="str">
        <f>_xlfn.XLOOKUP(A159,Academies!B:B,Academies!C:C,"No")</f>
        <v>No</v>
      </c>
      <c r="H159" s="104"/>
      <c r="K159" s="148">
        <v>3009</v>
      </c>
      <c r="L159" s="144" t="s">
        <v>333</v>
      </c>
      <c r="M159" s="147">
        <v>0.112</v>
      </c>
      <c r="O159" s="125"/>
    </row>
    <row r="160" spans="1:15" x14ac:dyDescent="0.25">
      <c r="A160" s="21" t="s">
        <v>44</v>
      </c>
      <c r="B160" s="21" t="s">
        <v>787</v>
      </c>
      <c r="C160" s="65">
        <f t="shared" si="8"/>
        <v>0.167883211678832</v>
      </c>
      <c r="D160" s="67">
        <f t="shared" si="9"/>
        <v>16.788321167883201</v>
      </c>
      <c r="E160" s="119">
        <v>159</v>
      </c>
      <c r="G160" s="125" t="str">
        <f>_xlfn.XLOOKUP(A160,Academies!B:B,Academies!C:C,"No")</f>
        <v>No</v>
      </c>
      <c r="H160" s="104"/>
      <c r="K160" s="148">
        <v>3015</v>
      </c>
      <c r="L160" s="144" t="s">
        <v>335</v>
      </c>
      <c r="M160" s="147">
        <v>0.22222222222222199</v>
      </c>
      <c r="O160" s="125"/>
    </row>
    <row r="161" spans="1:15" x14ac:dyDescent="0.25">
      <c r="A161" s="21" t="s">
        <v>414</v>
      </c>
      <c r="B161" s="21" t="s">
        <v>787</v>
      </c>
      <c r="C161" s="65">
        <f t="shared" si="8"/>
        <v>0.16814159292035399</v>
      </c>
      <c r="D161" s="67">
        <f t="shared" si="9"/>
        <v>16.814159292035399</v>
      </c>
      <c r="E161" s="119">
        <v>160</v>
      </c>
      <c r="G161" s="125" t="str">
        <f>_xlfn.XLOOKUP(A161,Academies!B:B,Academies!C:C,"No")</f>
        <v>No</v>
      </c>
      <c r="H161" s="104"/>
      <c r="K161" s="148">
        <v>3016</v>
      </c>
      <c r="L161" s="144" t="s">
        <v>337</v>
      </c>
      <c r="M161" s="147">
        <v>0.13888888888888901</v>
      </c>
      <c r="O161" s="125"/>
    </row>
    <row r="162" spans="1:15" x14ac:dyDescent="0.25">
      <c r="A162" s="21" t="s">
        <v>418</v>
      </c>
      <c r="B162" s="21" t="s">
        <v>787</v>
      </c>
      <c r="C162" s="65">
        <f t="shared" si="8"/>
        <v>0.170212765957447</v>
      </c>
      <c r="D162" s="67">
        <f t="shared" si="9"/>
        <v>17.021276595744698</v>
      </c>
      <c r="E162" s="119">
        <v>161</v>
      </c>
      <c r="G162" s="125" t="str">
        <f>_xlfn.XLOOKUP(A162,Academies!B:B,Academies!C:C,"No")</f>
        <v>No</v>
      </c>
      <c r="H162" s="104"/>
      <c r="K162" s="148">
        <v>3017</v>
      </c>
      <c r="L162" s="144" t="s">
        <v>339</v>
      </c>
      <c r="M162" s="147">
        <v>0.12396694214876</v>
      </c>
      <c r="O162" s="125"/>
    </row>
    <row r="163" spans="1:15" x14ac:dyDescent="0.25">
      <c r="A163" s="21" t="s">
        <v>445</v>
      </c>
      <c r="B163" s="21" t="s">
        <v>787</v>
      </c>
      <c r="C163" s="65">
        <f t="shared" si="8"/>
        <v>0.171296296296296</v>
      </c>
      <c r="D163" s="67">
        <f t="shared" si="9"/>
        <v>17.129629629629601</v>
      </c>
      <c r="E163" s="119">
        <v>162</v>
      </c>
      <c r="G163" s="125" t="str">
        <f>_xlfn.XLOOKUP(A163,Academies!B:B,Academies!C:C,"No")</f>
        <v>No</v>
      </c>
      <c r="H163" s="104"/>
      <c r="K163" s="148">
        <v>3018</v>
      </c>
      <c r="L163" s="144" t="s">
        <v>341</v>
      </c>
      <c r="M163" s="147">
        <v>0.13793103448275901</v>
      </c>
      <c r="O163" s="125"/>
    </row>
    <row r="164" spans="1:15" x14ac:dyDescent="0.25">
      <c r="A164" s="21" t="s">
        <v>258</v>
      </c>
      <c r="B164" s="21" t="s">
        <v>787</v>
      </c>
      <c r="C164" s="65">
        <f t="shared" si="8"/>
        <v>0.17218543046357601</v>
      </c>
      <c r="D164" s="67">
        <f t="shared" si="9"/>
        <v>17.218543046357603</v>
      </c>
      <c r="E164" s="119">
        <v>163</v>
      </c>
      <c r="G164" s="125" t="str">
        <f>_xlfn.XLOOKUP(A164,Academies!B:B,Academies!C:C,"No")</f>
        <v>Converted 24-25</v>
      </c>
      <c r="H164" s="104"/>
      <c r="K164" s="148">
        <v>3019</v>
      </c>
      <c r="L164" s="144" t="s">
        <v>343</v>
      </c>
      <c r="M164" s="147">
        <v>0.47715736040609102</v>
      </c>
      <c r="O164" s="125"/>
    </row>
    <row r="165" spans="1:15" x14ac:dyDescent="0.25">
      <c r="A165" s="21" t="s">
        <v>438</v>
      </c>
      <c r="B165" s="21" t="s">
        <v>787</v>
      </c>
      <c r="C165" s="65">
        <f t="shared" si="8"/>
        <v>0.175496688741722</v>
      </c>
      <c r="D165" s="67">
        <f t="shared" si="9"/>
        <v>17.549668874172202</v>
      </c>
      <c r="E165" s="119">
        <v>164</v>
      </c>
      <c r="G165" s="125" t="str">
        <f>_xlfn.XLOOKUP(A165,Academies!B:B,Academies!C:C,"No")</f>
        <v>No</v>
      </c>
      <c r="H165" s="104"/>
      <c r="K165" s="148">
        <v>3022</v>
      </c>
      <c r="L165" s="144" t="s">
        <v>345</v>
      </c>
      <c r="M165" s="147">
        <v>0.18181818181818199</v>
      </c>
      <c r="O165" s="125"/>
    </row>
    <row r="166" spans="1:15" x14ac:dyDescent="0.25">
      <c r="A166" s="21" t="s">
        <v>160</v>
      </c>
      <c r="B166" s="21" t="s">
        <v>787</v>
      </c>
      <c r="C166" s="65">
        <f t="shared" si="8"/>
        <v>0.175879396984925</v>
      </c>
      <c r="D166" s="67">
        <f t="shared" si="9"/>
        <v>17.587939698492498</v>
      </c>
      <c r="E166" s="119">
        <v>165</v>
      </c>
      <c r="G166" s="125" t="str">
        <f>_xlfn.XLOOKUP(A166,Academies!B:B,Academies!C:C,"No")</f>
        <v>No</v>
      </c>
      <c r="H166" s="104"/>
      <c r="K166" s="148">
        <v>3024</v>
      </c>
      <c r="L166" s="144" t="s">
        <v>347</v>
      </c>
      <c r="M166" s="147">
        <v>0.21568627450980399</v>
      </c>
      <c r="O166" s="125"/>
    </row>
    <row r="167" spans="1:15" x14ac:dyDescent="0.25">
      <c r="A167" s="21" t="s">
        <v>395</v>
      </c>
      <c r="B167" s="21" t="s">
        <v>787</v>
      </c>
      <c r="C167" s="65">
        <f t="shared" si="8"/>
        <v>0.17647058823529399</v>
      </c>
      <c r="D167" s="67">
        <f t="shared" si="9"/>
        <v>17.647058823529399</v>
      </c>
      <c r="E167" s="119">
        <v>166</v>
      </c>
      <c r="G167" s="125" t="str">
        <f>_xlfn.XLOOKUP(A167,Academies!B:B,Academies!C:C,"No")</f>
        <v>No</v>
      </c>
      <c r="H167" s="104"/>
      <c r="K167" s="148">
        <v>3026</v>
      </c>
      <c r="L167" s="144" t="s">
        <v>349</v>
      </c>
      <c r="M167" s="147">
        <v>0.17647058823529399</v>
      </c>
      <c r="O167" s="125"/>
    </row>
    <row r="168" spans="1:15" x14ac:dyDescent="0.25">
      <c r="A168" s="21" t="s">
        <v>349</v>
      </c>
      <c r="B168" s="21" t="s">
        <v>787</v>
      </c>
      <c r="C168" s="65">
        <f t="shared" si="8"/>
        <v>0.17647058823529399</v>
      </c>
      <c r="D168" s="67">
        <f t="shared" si="9"/>
        <v>17.647058823529399</v>
      </c>
      <c r="E168" s="119">
        <v>167</v>
      </c>
      <c r="G168" s="125" t="str">
        <f>_xlfn.XLOOKUP(A168,Academies!B:B,Academies!C:C,"No")</f>
        <v>No</v>
      </c>
      <c r="H168" s="104"/>
      <c r="K168" s="148">
        <v>3027</v>
      </c>
      <c r="L168" s="144" t="s">
        <v>351</v>
      </c>
      <c r="M168" s="147">
        <v>0.162962962962963</v>
      </c>
      <c r="O168" s="125"/>
    </row>
    <row r="169" spans="1:15" x14ac:dyDescent="0.25">
      <c r="A169" s="21" t="s">
        <v>121</v>
      </c>
      <c r="B169" s="21" t="s">
        <v>787</v>
      </c>
      <c r="C169" s="65">
        <f t="shared" si="8"/>
        <v>0.180904522613065</v>
      </c>
      <c r="D169" s="67">
        <f t="shared" si="9"/>
        <v>18.090452261306499</v>
      </c>
      <c r="E169" s="119">
        <v>168</v>
      </c>
      <c r="G169" s="125" t="str">
        <f>_xlfn.XLOOKUP(A169,Academies!B:B,Academies!C:C,"No")</f>
        <v>No</v>
      </c>
      <c r="H169" s="104"/>
      <c r="K169" s="148">
        <v>3030</v>
      </c>
      <c r="L169" s="144" t="s">
        <v>353</v>
      </c>
      <c r="M169" s="147">
        <v>0</v>
      </c>
      <c r="O169" s="125"/>
    </row>
    <row r="170" spans="1:15" x14ac:dyDescent="0.25">
      <c r="A170" s="21" t="s">
        <v>345</v>
      </c>
      <c r="B170" s="21" t="s">
        <v>787</v>
      </c>
      <c r="C170" s="65">
        <f t="shared" si="8"/>
        <v>0.18181818181818199</v>
      </c>
      <c r="D170" s="67">
        <f t="shared" si="9"/>
        <v>18.181818181818198</v>
      </c>
      <c r="E170" s="119">
        <v>169</v>
      </c>
      <c r="G170" s="125" t="str">
        <f>_xlfn.XLOOKUP(A170,Academies!B:B,Academies!C:C,"No")</f>
        <v>No</v>
      </c>
      <c r="H170" s="104"/>
      <c r="K170" s="148">
        <v>3032</v>
      </c>
      <c r="L170" s="144" t="s">
        <v>355</v>
      </c>
      <c r="M170" s="147">
        <v>0.43975903614457801</v>
      </c>
      <c r="O170" s="125"/>
    </row>
    <row r="171" spans="1:15" x14ac:dyDescent="0.25">
      <c r="A171" s="21" t="s">
        <v>319</v>
      </c>
      <c r="B171" s="21" t="s">
        <v>787</v>
      </c>
      <c r="C171" s="65">
        <f t="shared" si="8"/>
        <v>0.18421052631578899</v>
      </c>
      <c r="D171" s="67">
        <f t="shared" si="9"/>
        <v>18.421052631578899</v>
      </c>
      <c r="E171" s="119">
        <v>170</v>
      </c>
      <c r="G171" s="125" t="str">
        <f>_xlfn.XLOOKUP(A171,Academies!B:B,Academies!C:C,"No")</f>
        <v>No</v>
      </c>
      <c r="H171" s="104"/>
      <c r="K171" s="148">
        <v>3033</v>
      </c>
      <c r="L171" s="144" t="s">
        <v>357</v>
      </c>
      <c r="M171" s="147">
        <v>0.28000000000000003</v>
      </c>
      <c r="O171" s="125"/>
    </row>
    <row r="172" spans="1:15" x14ac:dyDescent="0.25">
      <c r="A172" s="21" t="s">
        <v>246</v>
      </c>
      <c r="B172" s="21" t="s">
        <v>787</v>
      </c>
      <c r="C172" s="65">
        <f t="shared" si="8"/>
        <v>0.18421052631578899</v>
      </c>
      <c r="D172" s="67">
        <f t="shared" si="9"/>
        <v>18.421052631578899</v>
      </c>
      <c r="E172" s="119">
        <v>171</v>
      </c>
      <c r="G172" s="125" t="str">
        <f>_xlfn.XLOOKUP(A172,Academies!B:B,Academies!C:C,"No")</f>
        <v>No</v>
      </c>
      <c r="H172" s="104"/>
      <c r="K172" s="148">
        <v>3034</v>
      </c>
      <c r="L172" s="144" t="s">
        <v>359</v>
      </c>
      <c r="M172" s="147">
        <v>0.109375</v>
      </c>
      <c r="O172" s="125"/>
    </row>
    <row r="173" spans="1:15" x14ac:dyDescent="0.25">
      <c r="A173" s="21" t="s">
        <v>162</v>
      </c>
      <c r="B173" s="21" t="s">
        <v>787</v>
      </c>
      <c r="C173" s="65">
        <f t="shared" si="8"/>
        <v>0.18518518518518501</v>
      </c>
      <c r="D173" s="67">
        <f t="shared" si="9"/>
        <v>18.518518518518501</v>
      </c>
      <c r="E173" s="119">
        <v>172</v>
      </c>
      <c r="G173" s="125" t="str">
        <f>_xlfn.XLOOKUP(A173,Academies!B:B,Academies!C:C,"No")</f>
        <v>No</v>
      </c>
      <c r="H173" s="104"/>
      <c r="K173" s="148">
        <v>3035</v>
      </c>
      <c r="L173" s="144" t="s">
        <v>361</v>
      </c>
      <c r="M173" s="147">
        <v>0.18779342723004699</v>
      </c>
      <c r="O173" s="125"/>
    </row>
    <row r="174" spans="1:15" x14ac:dyDescent="0.25">
      <c r="A174" s="21" t="s">
        <v>471</v>
      </c>
      <c r="B174" s="21" t="s">
        <v>787</v>
      </c>
      <c r="C174" s="65">
        <f t="shared" si="8"/>
        <v>0.18627450980392199</v>
      </c>
      <c r="D174" s="67">
        <f t="shared" si="9"/>
        <v>18.627450980392197</v>
      </c>
      <c r="E174" s="119">
        <v>173</v>
      </c>
      <c r="G174" s="125" t="str">
        <f>_xlfn.XLOOKUP(A174,Academies!B:B,Academies!C:C,"No")</f>
        <v>No</v>
      </c>
      <c r="H174" s="104"/>
      <c r="K174" s="148">
        <v>3036</v>
      </c>
      <c r="L174" s="144" t="s">
        <v>363</v>
      </c>
      <c r="M174" s="147">
        <v>0.32342007434944198</v>
      </c>
      <c r="O174" s="125"/>
    </row>
    <row r="175" spans="1:15" x14ac:dyDescent="0.25">
      <c r="A175" s="21" t="s">
        <v>361</v>
      </c>
      <c r="B175" s="21" t="s">
        <v>787</v>
      </c>
      <c r="C175" s="65">
        <f t="shared" si="8"/>
        <v>0.18779342723004699</v>
      </c>
      <c r="D175" s="67">
        <f t="shared" si="9"/>
        <v>18.779342723004699</v>
      </c>
      <c r="E175" s="119">
        <v>174</v>
      </c>
      <c r="G175" s="125" t="str">
        <f>_xlfn.XLOOKUP(A175,Academies!B:B,Academies!C:C,"No")</f>
        <v>No</v>
      </c>
      <c r="H175" s="104"/>
      <c r="K175" s="148">
        <v>3037</v>
      </c>
      <c r="L175" s="144" t="s">
        <v>365</v>
      </c>
      <c r="M175" s="147">
        <v>0.2</v>
      </c>
      <c r="O175" s="125"/>
    </row>
    <row r="176" spans="1:15" x14ac:dyDescent="0.25">
      <c r="A176" s="21" t="s">
        <v>465</v>
      </c>
      <c r="B176" s="21" t="s">
        <v>787</v>
      </c>
      <c r="C176" s="65">
        <f t="shared" si="8"/>
        <v>0.18978102189780999</v>
      </c>
      <c r="D176" s="67">
        <f t="shared" si="9"/>
        <v>18.978102189780998</v>
      </c>
      <c r="E176" s="119">
        <v>175</v>
      </c>
      <c r="G176" s="125" t="str">
        <f>_xlfn.XLOOKUP(A176,Academies!B:B,Academies!C:C,"No")</f>
        <v>No</v>
      </c>
      <c r="H176" s="104"/>
      <c r="K176" s="148">
        <v>3038</v>
      </c>
      <c r="L176" s="144" t="s">
        <v>367</v>
      </c>
      <c r="M176" s="147">
        <v>0.38596491228070201</v>
      </c>
      <c r="O176" s="125"/>
    </row>
    <row r="177" spans="1:15" x14ac:dyDescent="0.25">
      <c r="A177" s="21" t="s">
        <v>405</v>
      </c>
      <c r="B177" s="21" t="s">
        <v>787</v>
      </c>
      <c r="C177" s="65">
        <f t="shared" si="8"/>
        <v>0.19178082191780799</v>
      </c>
      <c r="D177" s="67">
        <f t="shared" si="9"/>
        <v>19.178082191780799</v>
      </c>
      <c r="E177" s="119">
        <v>176</v>
      </c>
      <c r="G177" s="125" t="str">
        <f>_xlfn.XLOOKUP(A177,Academies!B:B,Academies!C:C,"No")</f>
        <v>No</v>
      </c>
      <c r="H177" s="104"/>
      <c r="K177" s="148">
        <v>3039</v>
      </c>
      <c r="L177" s="144" t="s">
        <v>369</v>
      </c>
      <c r="M177" s="147">
        <v>0.29411764705882398</v>
      </c>
      <c r="O177" s="125"/>
    </row>
    <row r="178" spans="1:15" x14ac:dyDescent="0.25">
      <c r="A178" s="21" t="s">
        <v>40</v>
      </c>
      <c r="B178" s="21" t="s">
        <v>787</v>
      </c>
      <c r="C178" s="65">
        <f t="shared" si="8"/>
        <v>0.19900497512437801</v>
      </c>
      <c r="D178" s="67">
        <f t="shared" si="9"/>
        <v>19.900497512437802</v>
      </c>
      <c r="E178" s="119">
        <v>177</v>
      </c>
      <c r="G178" s="125" t="str">
        <f>_xlfn.XLOOKUP(A178,Academies!B:B,Academies!C:C,"No")</f>
        <v>No</v>
      </c>
      <c r="H178" s="104"/>
      <c r="K178" s="148">
        <v>3040</v>
      </c>
      <c r="L178" s="144" t="s">
        <v>371</v>
      </c>
      <c r="M178" s="147">
        <v>0.27777777777777801</v>
      </c>
      <c r="O178" s="125"/>
    </row>
    <row r="179" spans="1:15" x14ac:dyDescent="0.25">
      <c r="A179" s="21" t="s">
        <v>403</v>
      </c>
      <c r="B179" s="21" t="s">
        <v>787</v>
      </c>
      <c r="C179" s="65">
        <f t="shared" si="8"/>
        <v>0.2</v>
      </c>
      <c r="D179" s="67">
        <f t="shared" si="9"/>
        <v>20</v>
      </c>
      <c r="E179" s="119">
        <v>178</v>
      </c>
      <c r="G179" s="125" t="str">
        <f>_xlfn.XLOOKUP(A179,Academies!B:B,Academies!C:C,"No")</f>
        <v>No</v>
      </c>
      <c r="H179" s="104"/>
      <c r="K179" s="148">
        <v>3041</v>
      </c>
      <c r="L179" s="144" t="s">
        <v>373</v>
      </c>
      <c r="M179" s="147">
        <v>8.6956521739130405E-2</v>
      </c>
      <c r="O179" s="125"/>
    </row>
    <row r="180" spans="1:15" x14ac:dyDescent="0.25">
      <c r="A180" s="21" t="s">
        <v>365</v>
      </c>
      <c r="B180" s="21" t="s">
        <v>787</v>
      </c>
      <c r="C180" s="65">
        <f t="shared" si="8"/>
        <v>0.2</v>
      </c>
      <c r="D180" s="67">
        <f t="shared" si="9"/>
        <v>20</v>
      </c>
      <c r="E180" s="119">
        <v>179</v>
      </c>
      <c r="G180" s="125" t="str">
        <f>_xlfn.XLOOKUP(A180,Academies!B:B,Academies!C:C,"No")</f>
        <v>No</v>
      </c>
      <c r="H180" s="104"/>
      <c r="K180" s="148">
        <v>3042</v>
      </c>
      <c r="L180" s="144" t="s">
        <v>375</v>
      </c>
      <c r="M180" s="147">
        <v>0.29729729729729698</v>
      </c>
      <c r="O180" s="125"/>
    </row>
    <row r="181" spans="1:15" x14ac:dyDescent="0.25">
      <c r="A181" s="21" t="s">
        <v>451</v>
      </c>
      <c r="B181" s="21" t="s">
        <v>787</v>
      </c>
      <c r="C181" s="65">
        <f t="shared" si="8"/>
        <v>0.201834862385321</v>
      </c>
      <c r="D181" s="67">
        <f t="shared" si="9"/>
        <v>20.183486238532101</v>
      </c>
      <c r="E181" s="119">
        <v>180</v>
      </c>
      <c r="G181" s="125" t="str">
        <f>_xlfn.XLOOKUP(A181,Academies!B:B,Academies!C:C,"No")</f>
        <v>No</v>
      </c>
      <c r="H181" s="104"/>
      <c r="K181" s="148">
        <v>3046</v>
      </c>
      <c r="L181" s="144" t="s">
        <v>377</v>
      </c>
      <c r="M181" s="147">
        <v>0.188235294117647</v>
      </c>
      <c r="O181" s="125"/>
    </row>
    <row r="182" spans="1:15" x14ac:dyDescent="0.25">
      <c r="A182" s="21" t="s">
        <v>212</v>
      </c>
      <c r="B182" s="21" t="s">
        <v>787</v>
      </c>
      <c r="C182" s="65">
        <f t="shared" si="8"/>
        <v>0.20408163265306101</v>
      </c>
      <c r="D182" s="67">
        <f t="shared" si="9"/>
        <v>20.408163265306101</v>
      </c>
      <c r="E182" s="119">
        <v>181</v>
      </c>
      <c r="G182" s="125" t="str">
        <f>_xlfn.XLOOKUP(A182,Academies!B:B,Academies!C:C,"No")</f>
        <v>No</v>
      </c>
      <c r="H182" s="104"/>
      <c r="K182" s="148">
        <v>3048</v>
      </c>
      <c r="L182" s="144" t="s">
        <v>379</v>
      </c>
      <c r="M182" s="147">
        <v>0.27722772277227697</v>
      </c>
      <c r="O182" s="125"/>
    </row>
    <row r="183" spans="1:15" x14ac:dyDescent="0.25">
      <c r="A183" s="21" t="s">
        <v>487</v>
      </c>
      <c r="B183" s="21" t="s">
        <v>787</v>
      </c>
      <c r="C183" s="65">
        <f t="shared" si="8"/>
        <v>0.21100917431192701</v>
      </c>
      <c r="D183" s="67">
        <f t="shared" si="9"/>
        <v>21.100917431192702</v>
      </c>
      <c r="E183" s="119">
        <v>182</v>
      </c>
      <c r="G183" s="125" t="str">
        <f>_xlfn.XLOOKUP(A183,Academies!B:B,Academies!C:C,"No")</f>
        <v>No</v>
      </c>
      <c r="H183" s="104"/>
      <c r="K183" s="148">
        <v>3050</v>
      </c>
      <c r="L183" s="144" t="s">
        <v>381</v>
      </c>
      <c r="M183" s="147">
        <v>0.29444444444444401</v>
      </c>
      <c r="O183" s="125"/>
    </row>
    <row r="184" spans="1:15" x14ac:dyDescent="0.25">
      <c r="A184" s="21" t="s">
        <v>75</v>
      </c>
      <c r="B184" s="21" t="s">
        <v>787</v>
      </c>
      <c r="C184" s="65">
        <f t="shared" si="8"/>
        <v>0.21153846153846201</v>
      </c>
      <c r="D184" s="67">
        <f t="shared" si="9"/>
        <v>21.153846153846199</v>
      </c>
      <c r="E184" s="119">
        <v>183</v>
      </c>
      <c r="G184" s="125" t="str">
        <f>_xlfn.XLOOKUP(A184,Academies!B:B,Academies!C:C,"No")</f>
        <v>No</v>
      </c>
      <c r="H184" s="104"/>
      <c r="K184" s="148">
        <v>3055</v>
      </c>
      <c r="L184" s="144" t="s">
        <v>383</v>
      </c>
      <c r="M184" s="147">
        <v>0.15909090909090901</v>
      </c>
      <c r="O184" s="125"/>
    </row>
    <row r="185" spans="1:15" x14ac:dyDescent="0.25">
      <c r="A185" s="21" t="s">
        <v>425</v>
      </c>
      <c r="B185" s="21" t="s">
        <v>787</v>
      </c>
      <c r="C185" s="65">
        <f t="shared" si="8"/>
        <v>0.21276595744680901</v>
      </c>
      <c r="D185" s="67">
        <f t="shared" si="9"/>
        <v>21.2765957446809</v>
      </c>
      <c r="E185" s="119">
        <v>184</v>
      </c>
      <c r="G185" s="125" t="str">
        <f>_xlfn.XLOOKUP(A185,Academies!B:B,Academies!C:C,"No")</f>
        <v>No</v>
      </c>
      <c r="H185" s="104"/>
      <c r="K185" s="148">
        <v>3056</v>
      </c>
      <c r="L185" s="144" t="s">
        <v>385</v>
      </c>
      <c r="M185" s="147">
        <v>0.12727272727272701</v>
      </c>
      <c r="O185" s="125"/>
    </row>
    <row r="186" spans="1:15" x14ac:dyDescent="0.25">
      <c r="A186" s="21" t="s">
        <v>170</v>
      </c>
      <c r="B186" s="21" t="s">
        <v>787</v>
      </c>
      <c r="C186" s="65">
        <f t="shared" ref="C186:C217" si="10">_xlfn.XLOOKUP(A186,L:L,M:M)</f>
        <v>0.21531100478468901</v>
      </c>
      <c r="D186" s="67">
        <f t="shared" ref="D186:D217" si="11">C186*100</f>
        <v>21.5311004784689</v>
      </c>
      <c r="E186" s="119">
        <v>185</v>
      </c>
      <c r="G186" s="125" t="str">
        <f>_xlfn.XLOOKUP(A186,Academies!B:B,Academies!C:C,"No")</f>
        <v>No</v>
      </c>
      <c r="H186" s="104"/>
      <c r="K186" s="148">
        <v>3060</v>
      </c>
      <c r="L186" s="144" t="s">
        <v>387</v>
      </c>
      <c r="M186" s="147">
        <v>0.116279069767442</v>
      </c>
      <c r="O186" s="125"/>
    </row>
    <row r="187" spans="1:15" x14ac:dyDescent="0.25">
      <c r="A187" s="21" t="s">
        <v>24</v>
      </c>
      <c r="B187" s="21" t="s">
        <v>787</v>
      </c>
      <c r="C187" s="65">
        <f t="shared" si="10"/>
        <v>0.215538847117794</v>
      </c>
      <c r="D187" s="67">
        <f t="shared" si="11"/>
        <v>21.5538847117794</v>
      </c>
      <c r="E187" s="119">
        <v>186</v>
      </c>
      <c r="G187" s="125" t="str">
        <f>_xlfn.XLOOKUP(A187,Academies!B:B,Academies!C:C,"No")</f>
        <v>No</v>
      </c>
      <c r="H187" s="104"/>
      <c r="K187" s="148">
        <v>3061</v>
      </c>
      <c r="L187" s="144" t="s">
        <v>389</v>
      </c>
      <c r="M187" s="147">
        <v>0.11340206185567001</v>
      </c>
      <c r="O187" s="125"/>
    </row>
    <row r="188" spans="1:15" x14ac:dyDescent="0.25">
      <c r="A188" s="21" t="s">
        <v>347</v>
      </c>
      <c r="B188" s="21" t="s">
        <v>787</v>
      </c>
      <c r="C188" s="65">
        <f t="shared" si="10"/>
        <v>0.21568627450980399</v>
      </c>
      <c r="D188" s="67">
        <f t="shared" si="11"/>
        <v>21.568627450980397</v>
      </c>
      <c r="E188" s="119">
        <v>187</v>
      </c>
      <c r="G188" s="125" t="str">
        <f>_xlfn.XLOOKUP(A188,Academies!B:B,Academies!C:C,"No")</f>
        <v>No</v>
      </c>
      <c r="H188" s="104"/>
      <c r="K188" s="148">
        <v>3062</v>
      </c>
      <c r="L188" s="144" t="s">
        <v>391</v>
      </c>
      <c r="M188" s="147">
        <v>0.145454545454545</v>
      </c>
      <c r="O188" s="125"/>
    </row>
    <row r="189" spans="1:15" x14ac:dyDescent="0.25">
      <c r="A189" s="21" t="s">
        <v>193</v>
      </c>
      <c r="B189" s="21" t="s">
        <v>787</v>
      </c>
      <c r="C189" s="65">
        <f t="shared" si="10"/>
        <v>0.216494845360825</v>
      </c>
      <c r="D189" s="67">
        <f t="shared" si="11"/>
        <v>21.6494845360825</v>
      </c>
      <c r="E189" s="119">
        <v>188</v>
      </c>
      <c r="G189" s="125" t="str">
        <f>_xlfn.XLOOKUP(A189,Academies!B:B,Academies!C:C,"No")</f>
        <v>No</v>
      </c>
      <c r="H189" s="104"/>
      <c r="K189" s="148">
        <v>3065</v>
      </c>
      <c r="L189" s="144" t="s">
        <v>393</v>
      </c>
      <c r="M189" s="147">
        <v>0.22727272727272699</v>
      </c>
      <c r="O189" s="125"/>
    </row>
    <row r="190" spans="1:15" x14ac:dyDescent="0.25">
      <c r="A190" s="21" t="s">
        <v>59</v>
      </c>
      <c r="B190" s="21" t="s">
        <v>787</v>
      </c>
      <c r="C190" s="65">
        <f t="shared" si="10"/>
        <v>0.217391304347826</v>
      </c>
      <c r="D190" s="67">
        <f t="shared" si="11"/>
        <v>21.739130434782599</v>
      </c>
      <c r="E190" s="119">
        <v>189</v>
      </c>
      <c r="G190" s="125" t="str">
        <f>_xlfn.XLOOKUP(A190,Academies!B:B,Academies!C:C,"No")</f>
        <v>No</v>
      </c>
      <c r="H190" s="104"/>
      <c r="K190" s="148">
        <v>3069</v>
      </c>
      <c r="L190" s="144" t="s">
        <v>395</v>
      </c>
      <c r="M190" s="147">
        <v>0.17647058823529399</v>
      </c>
      <c r="O190" s="125"/>
    </row>
    <row r="191" spans="1:15" x14ac:dyDescent="0.25">
      <c r="A191" s="21" t="s">
        <v>335</v>
      </c>
      <c r="B191" s="21" t="s">
        <v>787</v>
      </c>
      <c r="C191" s="65">
        <f t="shared" si="10"/>
        <v>0.22222222222222199</v>
      </c>
      <c r="D191" s="67">
        <f t="shared" si="11"/>
        <v>22.2222222222222</v>
      </c>
      <c r="E191" s="119">
        <v>190</v>
      </c>
      <c r="G191" s="125" t="str">
        <f>_xlfn.XLOOKUP(A191,Academies!B:B,Academies!C:C,"No")</f>
        <v>No</v>
      </c>
      <c r="H191" s="104"/>
      <c r="K191" s="148">
        <v>3070</v>
      </c>
      <c r="L191" s="144" t="s">
        <v>397</v>
      </c>
      <c r="M191" s="147">
        <v>0.15909090909090901</v>
      </c>
      <c r="O191" s="125"/>
    </row>
    <row r="192" spans="1:15" x14ac:dyDescent="0.25">
      <c r="A192" s="21" t="s">
        <v>232</v>
      </c>
      <c r="B192" s="21" t="s">
        <v>787</v>
      </c>
      <c r="C192" s="65">
        <f t="shared" si="10"/>
        <v>0.22307692307692301</v>
      </c>
      <c r="D192" s="67">
        <f t="shared" si="11"/>
        <v>22.307692307692299</v>
      </c>
      <c r="E192" s="119">
        <v>191</v>
      </c>
      <c r="G192" s="125" t="str">
        <f>_xlfn.XLOOKUP(A192,Academies!B:B,Academies!C:C,"No")</f>
        <v>No</v>
      </c>
      <c r="H192" s="104"/>
      <c r="K192" s="148">
        <v>3071</v>
      </c>
      <c r="L192" s="144" t="s">
        <v>399</v>
      </c>
      <c r="M192" s="147">
        <v>0.22807017543859601</v>
      </c>
      <c r="O192" s="125"/>
    </row>
    <row r="193" spans="1:15" x14ac:dyDescent="0.25">
      <c r="A193" s="21" t="s">
        <v>393</v>
      </c>
      <c r="B193" s="21" t="s">
        <v>787</v>
      </c>
      <c r="C193" s="65">
        <f t="shared" si="10"/>
        <v>0.22727272727272699</v>
      </c>
      <c r="D193" s="67">
        <f t="shared" si="11"/>
        <v>22.727272727272698</v>
      </c>
      <c r="E193" s="119">
        <v>192</v>
      </c>
      <c r="G193" s="125" t="str">
        <f>_xlfn.XLOOKUP(A193,Academies!B:B,Academies!C:C,"No")</f>
        <v>No</v>
      </c>
      <c r="H193" s="104"/>
      <c r="K193" s="148">
        <v>3073</v>
      </c>
      <c r="L193" s="144" t="s">
        <v>401</v>
      </c>
      <c r="M193" s="147">
        <v>0.162790697674419</v>
      </c>
      <c r="O193" s="125"/>
    </row>
    <row r="194" spans="1:15" x14ac:dyDescent="0.25">
      <c r="A194" s="21" t="s">
        <v>399</v>
      </c>
      <c r="B194" s="21" t="s">
        <v>787</v>
      </c>
      <c r="C194" s="65">
        <f t="shared" si="10"/>
        <v>0.22807017543859601</v>
      </c>
      <c r="D194" s="67">
        <f t="shared" si="11"/>
        <v>22.807017543859601</v>
      </c>
      <c r="E194" s="119">
        <v>193</v>
      </c>
      <c r="G194" s="125" t="str">
        <f>_xlfn.XLOOKUP(A194,Academies!B:B,Academies!C:C,"No")</f>
        <v>No</v>
      </c>
      <c r="H194" s="104"/>
      <c r="K194" s="148">
        <v>3074</v>
      </c>
      <c r="L194" s="144" t="s">
        <v>403</v>
      </c>
      <c r="M194" s="147">
        <v>0.2</v>
      </c>
      <c r="O194" s="125"/>
    </row>
    <row r="195" spans="1:15" x14ac:dyDescent="0.25">
      <c r="A195" s="21" t="s">
        <v>316</v>
      </c>
      <c r="B195" s="21" t="s">
        <v>787</v>
      </c>
      <c r="C195" s="65">
        <f t="shared" si="10"/>
        <v>0.22881355932203401</v>
      </c>
      <c r="D195" s="67">
        <f t="shared" si="11"/>
        <v>22.881355932203402</v>
      </c>
      <c r="E195" s="119">
        <v>194</v>
      </c>
      <c r="G195" s="125" t="str">
        <f>_xlfn.XLOOKUP(A195,Academies!B:B,Academies!C:C,"No")</f>
        <v>No</v>
      </c>
      <c r="H195" s="104"/>
      <c r="K195" s="148">
        <v>3075</v>
      </c>
      <c r="L195" s="144" t="s">
        <v>405</v>
      </c>
      <c r="M195" s="147">
        <v>0.19178082191780799</v>
      </c>
      <c r="O195" s="125"/>
    </row>
    <row r="196" spans="1:15" x14ac:dyDescent="0.25">
      <c r="A196" s="21" t="s">
        <v>276</v>
      </c>
      <c r="B196" s="21" t="s">
        <v>787</v>
      </c>
      <c r="C196" s="65">
        <f t="shared" si="10"/>
        <v>0.232558139534884</v>
      </c>
      <c r="D196" s="67">
        <f t="shared" si="11"/>
        <v>23.255813953488399</v>
      </c>
      <c r="E196" s="119">
        <v>195</v>
      </c>
      <c r="G196" s="125" t="str">
        <f>_xlfn.XLOOKUP(A196,Academies!B:B,Academies!C:C,"No")</f>
        <v>No</v>
      </c>
      <c r="H196" s="104"/>
      <c r="K196" s="148">
        <v>3077</v>
      </c>
      <c r="L196" s="144" t="s">
        <v>408</v>
      </c>
      <c r="M196" s="147">
        <v>6.4935064935064901E-2</v>
      </c>
      <c r="O196" s="125"/>
    </row>
    <row r="197" spans="1:15" x14ac:dyDescent="0.25">
      <c r="A197" s="21" t="s">
        <v>495</v>
      </c>
      <c r="B197" s="21" t="s">
        <v>787</v>
      </c>
      <c r="C197" s="65">
        <f t="shared" si="10"/>
        <v>0.238461538461538</v>
      </c>
      <c r="D197" s="67">
        <f t="shared" si="11"/>
        <v>23.846153846153801</v>
      </c>
      <c r="E197" s="119">
        <v>196</v>
      </c>
      <c r="G197" s="125" t="str">
        <f>_xlfn.XLOOKUP(A197,Academies!B:B,Academies!C:C,"No")</f>
        <v>No</v>
      </c>
      <c r="H197" s="104"/>
      <c r="K197" s="148">
        <v>3079</v>
      </c>
      <c r="L197" s="144" t="s">
        <v>410</v>
      </c>
      <c r="M197" s="147">
        <v>3.5714285714285698E-2</v>
      </c>
      <c r="O197" s="125"/>
    </row>
    <row r="198" spans="1:15" x14ac:dyDescent="0.25">
      <c r="A198" s="21" t="s">
        <v>176</v>
      </c>
      <c r="B198" s="21" t="s">
        <v>787</v>
      </c>
      <c r="C198" s="65">
        <f t="shared" si="10"/>
        <v>0.240384615384615</v>
      </c>
      <c r="D198" s="67">
        <f t="shared" si="11"/>
        <v>24.038461538461501</v>
      </c>
      <c r="E198" s="119">
        <v>197</v>
      </c>
      <c r="G198" s="125" t="str">
        <f>_xlfn.XLOOKUP(A198,Academies!B:B,Academies!C:C,"No")</f>
        <v>No</v>
      </c>
      <c r="H198" s="104"/>
      <c r="K198" s="148">
        <v>3080</v>
      </c>
      <c r="L198" s="144" t="s">
        <v>412</v>
      </c>
      <c r="M198" s="147">
        <v>0.39285714285714302</v>
      </c>
      <c r="O198" s="125"/>
    </row>
    <row r="199" spans="1:15" x14ac:dyDescent="0.25">
      <c r="A199" s="21" t="s">
        <v>323</v>
      </c>
      <c r="B199" s="21" t="s">
        <v>787</v>
      </c>
      <c r="C199" s="65">
        <f t="shared" si="10"/>
        <v>0.240506329113924</v>
      </c>
      <c r="D199" s="67">
        <f t="shared" si="11"/>
        <v>24.050632911392398</v>
      </c>
      <c r="E199" s="119">
        <v>198</v>
      </c>
      <c r="G199" s="125" t="str">
        <f>_xlfn.XLOOKUP(A199,Academies!B:B,Academies!C:C,"No")</f>
        <v>No</v>
      </c>
      <c r="H199" s="104"/>
      <c r="K199" s="148">
        <v>3082</v>
      </c>
      <c r="L199" s="144" t="s">
        <v>414</v>
      </c>
      <c r="M199" s="147">
        <v>0.16814159292035399</v>
      </c>
      <c r="O199" s="125"/>
    </row>
    <row r="200" spans="1:15" x14ac:dyDescent="0.25">
      <c r="A200" s="21" t="s">
        <v>71</v>
      </c>
      <c r="B200" s="21" t="s">
        <v>787</v>
      </c>
      <c r="C200" s="65">
        <f t="shared" si="10"/>
        <v>0.241258741258741</v>
      </c>
      <c r="D200" s="67">
        <f t="shared" si="11"/>
        <v>24.125874125874098</v>
      </c>
      <c r="E200" s="119">
        <v>199</v>
      </c>
      <c r="G200" s="125" t="str">
        <f>_xlfn.XLOOKUP(A200,Academies!B:B,Academies!C:C,"No")</f>
        <v>No</v>
      </c>
      <c r="H200" s="104"/>
      <c r="K200" s="148">
        <v>3083</v>
      </c>
      <c r="L200" s="144" t="s">
        <v>416</v>
      </c>
      <c r="M200" s="147">
        <v>7.69230769230769E-2</v>
      </c>
      <c r="O200" s="125"/>
    </row>
    <row r="201" spans="1:15" x14ac:dyDescent="0.25">
      <c r="A201" s="21" t="s">
        <v>220</v>
      </c>
      <c r="B201" s="21" t="s">
        <v>787</v>
      </c>
      <c r="C201" s="65">
        <f t="shared" si="10"/>
        <v>0.24203821656051</v>
      </c>
      <c r="D201" s="67">
        <f t="shared" si="11"/>
        <v>24.203821656051002</v>
      </c>
      <c r="E201" s="119">
        <v>200</v>
      </c>
      <c r="G201" s="125" t="str">
        <f>_xlfn.XLOOKUP(A201,Academies!B:B,Academies!C:C,"No")</f>
        <v>No</v>
      </c>
      <c r="H201" s="104"/>
      <c r="K201" s="148">
        <v>3087</v>
      </c>
      <c r="L201" s="144" t="s">
        <v>418</v>
      </c>
      <c r="M201" s="147">
        <v>0.170212765957447</v>
      </c>
      <c r="O201" s="125"/>
    </row>
    <row r="202" spans="1:15" x14ac:dyDescent="0.25">
      <c r="A202" s="21" t="s">
        <v>463</v>
      </c>
      <c r="B202" s="21" t="s">
        <v>787</v>
      </c>
      <c r="C202" s="65">
        <f t="shared" si="10"/>
        <v>0.24590163934426201</v>
      </c>
      <c r="D202" s="67">
        <f t="shared" si="11"/>
        <v>24.590163934426201</v>
      </c>
      <c r="E202" s="119">
        <v>201</v>
      </c>
      <c r="G202" s="125" t="str">
        <f>_xlfn.XLOOKUP(A202,Academies!B:B,Academies!C:C,"No")</f>
        <v>No</v>
      </c>
      <c r="H202" s="104"/>
      <c r="K202" s="148">
        <v>3090</v>
      </c>
      <c r="L202" s="144" t="s">
        <v>421</v>
      </c>
      <c r="M202" s="147">
        <v>0.14754098360655701</v>
      </c>
      <c r="O202" s="125"/>
    </row>
    <row r="203" spans="1:15" x14ac:dyDescent="0.25">
      <c r="A203" s="21" t="s">
        <v>46</v>
      </c>
      <c r="B203" s="21" t="s">
        <v>787</v>
      </c>
      <c r="C203" s="65">
        <f t="shared" si="10"/>
        <v>0.25</v>
      </c>
      <c r="D203" s="67">
        <f t="shared" si="11"/>
        <v>25</v>
      </c>
      <c r="E203" s="119">
        <v>202</v>
      </c>
      <c r="G203" s="125" t="str">
        <f>_xlfn.XLOOKUP(A203,Academies!B:B,Academies!C:C,"No")</f>
        <v>No</v>
      </c>
      <c r="H203" s="104"/>
      <c r="K203" s="148">
        <v>3093</v>
      </c>
      <c r="L203" s="144" t="s">
        <v>423</v>
      </c>
      <c r="M203" s="147">
        <v>0.45454545454545497</v>
      </c>
      <c r="O203" s="125"/>
    </row>
    <row r="204" spans="1:15" x14ac:dyDescent="0.25">
      <c r="A204" s="21" t="s">
        <v>243</v>
      </c>
      <c r="B204" s="21" t="s">
        <v>787</v>
      </c>
      <c r="C204" s="65">
        <f t="shared" si="10"/>
        <v>0.25263157894736799</v>
      </c>
      <c r="D204" s="67">
        <f t="shared" si="11"/>
        <v>25.2631578947368</v>
      </c>
      <c r="E204" s="119">
        <v>203</v>
      </c>
      <c r="G204" s="125" t="str">
        <f>_xlfn.XLOOKUP(A204,Academies!B:B,Academies!C:C,"No")</f>
        <v>No</v>
      </c>
      <c r="H204" s="104"/>
      <c r="K204" s="148">
        <v>3094</v>
      </c>
      <c r="L204" s="144" t="s">
        <v>425</v>
      </c>
      <c r="M204" s="147">
        <v>0.21276595744680901</v>
      </c>
      <c r="O204" s="125"/>
    </row>
    <row r="205" spans="1:15" x14ac:dyDescent="0.25">
      <c r="A205" s="21" t="s">
        <v>234</v>
      </c>
      <c r="B205" s="21" t="s">
        <v>787</v>
      </c>
      <c r="C205" s="65">
        <f t="shared" si="10"/>
        <v>0.25274725274725302</v>
      </c>
      <c r="D205" s="67">
        <f t="shared" si="11"/>
        <v>25.274725274725302</v>
      </c>
      <c r="E205" s="119">
        <v>204</v>
      </c>
      <c r="G205" s="125" t="str">
        <f>_xlfn.XLOOKUP(A205,Academies!B:B,Academies!C:C,"No")</f>
        <v>No</v>
      </c>
      <c r="H205" s="104"/>
      <c r="K205" s="148">
        <v>3098</v>
      </c>
      <c r="L205" s="144" t="s">
        <v>427</v>
      </c>
      <c r="M205" s="147">
        <v>0.14893617021276601</v>
      </c>
      <c r="O205" s="125"/>
    </row>
    <row r="206" spans="1:15" x14ac:dyDescent="0.25">
      <c r="A206" s="21" t="s">
        <v>30</v>
      </c>
      <c r="B206" s="21" t="s">
        <v>787</v>
      </c>
      <c r="C206" s="65">
        <f t="shared" si="10"/>
        <v>0.25842696629213502</v>
      </c>
      <c r="D206" s="67">
        <f t="shared" si="11"/>
        <v>25.842696629213503</v>
      </c>
      <c r="E206" s="119">
        <v>205</v>
      </c>
      <c r="G206" s="125" t="str">
        <f>_xlfn.XLOOKUP(A206,Academies!B:B,Academies!C:C,"No")</f>
        <v>No</v>
      </c>
      <c r="H206" s="104"/>
      <c r="K206" s="148">
        <v>3099</v>
      </c>
      <c r="L206" s="144" t="s">
        <v>429</v>
      </c>
      <c r="M206" s="147">
        <v>0.30434782608695699</v>
      </c>
      <c r="O206" s="125"/>
    </row>
    <row r="207" spans="1:15" x14ac:dyDescent="0.25">
      <c r="A207" s="21" t="s">
        <v>107</v>
      </c>
      <c r="B207" s="21" t="s">
        <v>787</v>
      </c>
      <c r="C207" s="65">
        <f t="shared" si="10"/>
        <v>0.266666666666667</v>
      </c>
      <c r="D207" s="67">
        <f t="shared" si="11"/>
        <v>26.6666666666667</v>
      </c>
      <c r="E207" s="119">
        <v>206</v>
      </c>
      <c r="G207" s="125" t="str">
        <f>_xlfn.XLOOKUP(A207,Academies!B:B,Academies!C:C,"No")</f>
        <v>No</v>
      </c>
      <c r="H207" s="104"/>
      <c r="K207" s="148">
        <v>3100</v>
      </c>
      <c r="L207" s="144" t="s">
        <v>431</v>
      </c>
      <c r="M207" s="147">
        <v>0.19936708860759478</v>
      </c>
      <c r="O207" s="125"/>
    </row>
    <row r="208" spans="1:15" x14ac:dyDescent="0.25">
      <c r="A208" s="21" t="s">
        <v>457</v>
      </c>
      <c r="B208" s="21" t="s">
        <v>787</v>
      </c>
      <c r="C208" s="65">
        <f t="shared" si="10"/>
        <v>0.26760563380281699</v>
      </c>
      <c r="D208" s="67">
        <f t="shared" si="11"/>
        <v>26.760563380281699</v>
      </c>
      <c r="E208" s="119">
        <v>207</v>
      </c>
      <c r="G208" s="125" t="str">
        <f>_xlfn.XLOOKUP(A208,Academies!B:B,Academies!C:C,"No")</f>
        <v>No</v>
      </c>
      <c r="H208" s="104"/>
      <c r="K208" s="148">
        <v>3105</v>
      </c>
      <c r="L208" s="144" t="s">
        <v>434</v>
      </c>
      <c r="M208" s="147">
        <v>5.4054054054054099E-2</v>
      </c>
      <c r="O208" s="125"/>
    </row>
    <row r="209" spans="1:15" x14ac:dyDescent="0.25">
      <c r="A209" s="21" t="s">
        <v>262</v>
      </c>
      <c r="B209" s="21" t="s">
        <v>787</v>
      </c>
      <c r="C209" s="65">
        <f t="shared" si="10"/>
        <v>0.27441860465116302</v>
      </c>
      <c r="D209" s="67">
        <f t="shared" si="11"/>
        <v>27.441860465116303</v>
      </c>
      <c r="E209" s="119">
        <v>208</v>
      </c>
      <c r="G209" s="125" t="str">
        <f>_xlfn.XLOOKUP(A209,Academies!B:B,Academies!C:C,"No")</f>
        <v>No</v>
      </c>
      <c r="H209" s="104"/>
      <c r="K209" s="148">
        <v>3106</v>
      </c>
      <c r="L209" s="144" t="s">
        <v>436</v>
      </c>
      <c r="M209" s="147">
        <v>0.20338983050847501</v>
      </c>
      <c r="O209" s="125"/>
    </row>
    <row r="210" spans="1:15" x14ac:dyDescent="0.25">
      <c r="A210" s="21" t="s">
        <v>371</v>
      </c>
      <c r="B210" s="21" t="s">
        <v>787</v>
      </c>
      <c r="C210" s="65">
        <f t="shared" si="10"/>
        <v>0.27777777777777801</v>
      </c>
      <c r="D210" s="67">
        <f t="shared" si="11"/>
        <v>27.7777777777778</v>
      </c>
      <c r="E210" s="119">
        <v>209</v>
      </c>
      <c r="G210" s="125" t="str">
        <f>_xlfn.XLOOKUP(A210,Academies!B:B,Academies!C:C,"No")</f>
        <v>No</v>
      </c>
      <c r="H210" s="104"/>
      <c r="K210" s="148">
        <v>3107</v>
      </c>
      <c r="L210" s="144" t="s">
        <v>438</v>
      </c>
      <c r="M210" s="147">
        <v>0.175496688741722</v>
      </c>
      <c r="O210" s="125"/>
    </row>
    <row r="211" spans="1:15" x14ac:dyDescent="0.25">
      <c r="A211" s="21" t="s">
        <v>357</v>
      </c>
      <c r="B211" s="21" t="s">
        <v>787</v>
      </c>
      <c r="C211" s="65">
        <f t="shared" si="10"/>
        <v>0.28000000000000003</v>
      </c>
      <c r="D211" s="67">
        <f t="shared" si="11"/>
        <v>28.000000000000004</v>
      </c>
      <c r="E211" s="119">
        <v>210</v>
      </c>
      <c r="G211" s="125" t="str">
        <f>_xlfn.XLOOKUP(A211,Academies!B:B,Academies!C:C,"No")</f>
        <v>No</v>
      </c>
      <c r="H211" s="104"/>
      <c r="K211" s="148">
        <v>3110</v>
      </c>
      <c r="L211" s="144" t="s">
        <v>440</v>
      </c>
      <c r="M211" s="147">
        <v>0.38766519823788498</v>
      </c>
      <c r="O211" s="125"/>
    </row>
    <row r="212" spans="1:15" x14ac:dyDescent="0.25">
      <c r="A212" s="21" t="s">
        <v>272</v>
      </c>
      <c r="B212" s="21" t="s">
        <v>787</v>
      </c>
      <c r="C212" s="65">
        <f t="shared" si="10"/>
        <v>0.28776978417266202</v>
      </c>
      <c r="D212" s="67">
        <f t="shared" si="11"/>
        <v>28.776978417266204</v>
      </c>
      <c r="E212" s="119">
        <v>211</v>
      </c>
      <c r="G212" s="125" t="str">
        <f>_xlfn.XLOOKUP(A212,Academies!B:B,Academies!C:C,"No")</f>
        <v>No</v>
      </c>
      <c r="H212" s="104"/>
      <c r="K212" s="148">
        <v>3156</v>
      </c>
      <c r="L212" s="144" t="s">
        <v>443</v>
      </c>
      <c r="M212" s="147">
        <v>0.135135135135135</v>
      </c>
      <c r="O212" s="125"/>
    </row>
    <row r="213" spans="1:15" x14ac:dyDescent="0.25">
      <c r="A213" s="21" t="s">
        <v>369</v>
      </c>
      <c r="B213" s="21" t="s">
        <v>787</v>
      </c>
      <c r="C213" s="65">
        <f t="shared" si="10"/>
        <v>0.29411764705882398</v>
      </c>
      <c r="D213" s="67">
        <f t="shared" si="11"/>
        <v>29.411764705882398</v>
      </c>
      <c r="E213" s="119">
        <v>212</v>
      </c>
      <c r="G213" s="125" t="str">
        <f>_xlfn.XLOOKUP(A213,Academies!B:B,Academies!C:C,"No")</f>
        <v>No</v>
      </c>
      <c r="H213" s="104"/>
      <c r="K213" s="148">
        <v>3157</v>
      </c>
      <c r="L213" s="144" t="s">
        <v>445</v>
      </c>
      <c r="M213" s="147">
        <v>0.171296296296296</v>
      </c>
      <c r="O213" s="125"/>
    </row>
    <row r="214" spans="1:15" x14ac:dyDescent="0.25">
      <c r="A214" s="21" t="s">
        <v>375</v>
      </c>
      <c r="B214" s="21" t="s">
        <v>787</v>
      </c>
      <c r="C214" s="65">
        <f t="shared" si="10"/>
        <v>0.29729729729729698</v>
      </c>
      <c r="D214" s="67">
        <f t="shared" si="11"/>
        <v>29.729729729729698</v>
      </c>
      <c r="E214" s="119">
        <v>213</v>
      </c>
      <c r="G214" s="125" t="str">
        <f>_xlfn.XLOOKUP(A214,Academies!B:B,Academies!C:C,"No")</f>
        <v>No</v>
      </c>
      <c r="H214" s="104"/>
      <c r="K214" s="148">
        <v>3161</v>
      </c>
      <c r="L214" s="144" t="s">
        <v>447</v>
      </c>
      <c r="M214" s="147">
        <v>0.15404040404040401</v>
      </c>
      <c r="O214" s="125"/>
    </row>
    <row r="215" spans="1:15" x14ac:dyDescent="0.25">
      <c r="A215" s="21" t="s">
        <v>180</v>
      </c>
      <c r="B215" s="21" t="s">
        <v>787</v>
      </c>
      <c r="C215" s="65">
        <f t="shared" si="10"/>
        <v>0.30158730158730201</v>
      </c>
      <c r="D215" s="67">
        <f t="shared" si="11"/>
        <v>30.158730158730201</v>
      </c>
      <c r="E215" s="119">
        <v>214</v>
      </c>
      <c r="G215" s="125" t="str">
        <f>_xlfn.XLOOKUP(A215,Academies!B:B,Academies!C:C,"No")</f>
        <v>No</v>
      </c>
      <c r="H215" s="104"/>
      <c r="K215" s="148">
        <v>3162</v>
      </c>
      <c r="L215" s="144" t="s">
        <v>449</v>
      </c>
      <c r="M215" s="147">
        <v>0.36912751677852401</v>
      </c>
      <c r="O215" s="125"/>
    </row>
    <row r="216" spans="1:15" x14ac:dyDescent="0.25">
      <c r="A216" s="21" t="s">
        <v>429</v>
      </c>
      <c r="B216" s="21" t="s">
        <v>787</v>
      </c>
      <c r="C216" s="65">
        <f t="shared" si="10"/>
        <v>0.30434782608695699</v>
      </c>
      <c r="D216" s="67">
        <f t="shared" si="11"/>
        <v>30.434782608695699</v>
      </c>
      <c r="E216" s="119">
        <v>215</v>
      </c>
      <c r="G216" s="125" t="str">
        <f>_xlfn.XLOOKUP(A216,Academies!B:B,Academies!C:C,"No")</f>
        <v>No</v>
      </c>
      <c r="H216" s="104"/>
      <c r="K216" s="148">
        <v>3163</v>
      </c>
      <c r="L216" s="144" t="s">
        <v>451</v>
      </c>
      <c r="M216" s="147">
        <v>0.201834862385321</v>
      </c>
      <c r="O216" s="125"/>
    </row>
    <row r="217" spans="1:15" x14ac:dyDescent="0.25">
      <c r="A217" s="21" t="s">
        <v>103</v>
      </c>
      <c r="B217" s="21" t="s">
        <v>787</v>
      </c>
      <c r="C217" s="65">
        <f t="shared" si="10"/>
        <v>0.30681818181818199</v>
      </c>
      <c r="D217" s="67">
        <f t="shared" si="11"/>
        <v>30.681818181818198</v>
      </c>
      <c r="E217" s="119">
        <v>216</v>
      </c>
      <c r="G217" s="125" t="str">
        <f>_xlfn.XLOOKUP(A217,Academies!B:B,Academies!C:C,"No")</f>
        <v>No</v>
      </c>
      <c r="H217" s="104"/>
      <c r="K217" s="148">
        <v>3164</v>
      </c>
      <c r="L217" s="144" t="s">
        <v>453</v>
      </c>
      <c r="M217" s="147">
        <v>0.30803571428571402</v>
      </c>
      <c r="O217" s="125"/>
    </row>
    <row r="218" spans="1:15" x14ac:dyDescent="0.25">
      <c r="A218" s="21" t="s">
        <v>453</v>
      </c>
      <c r="B218" s="21" t="s">
        <v>787</v>
      </c>
      <c r="C218" s="65">
        <f t="shared" ref="C218:C252" si="12">_xlfn.XLOOKUP(A218,L:L,M:M)</f>
        <v>0.30803571428571402</v>
      </c>
      <c r="D218" s="67">
        <f t="shared" ref="D218:D249" si="13">C218*100</f>
        <v>30.803571428571402</v>
      </c>
      <c r="E218" s="119">
        <v>217</v>
      </c>
      <c r="G218" s="125" t="str">
        <f>_xlfn.XLOOKUP(A218,Academies!B:B,Academies!C:C,"No")</f>
        <v>No</v>
      </c>
      <c r="H218" s="104"/>
      <c r="K218" s="148">
        <v>3306</v>
      </c>
      <c r="L218" s="144" t="s">
        <v>455</v>
      </c>
      <c r="M218" s="147">
        <v>0.12195121951219499</v>
      </c>
      <c r="O218" s="125"/>
    </row>
    <row r="219" spans="1:15" x14ac:dyDescent="0.25">
      <c r="A219" s="21" t="s">
        <v>489</v>
      </c>
      <c r="B219" s="21" t="s">
        <v>787</v>
      </c>
      <c r="C219" s="65">
        <f t="shared" si="12"/>
        <v>0.31343283582089598</v>
      </c>
      <c r="D219" s="67">
        <f t="shared" si="13"/>
        <v>31.343283582089597</v>
      </c>
      <c r="E219" s="119">
        <v>218</v>
      </c>
      <c r="G219" s="125" t="str">
        <f>_xlfn.XLOOKUP(A219,Academies!B:B,Academies!C:C,"No")</f>
        <v>No</v>
      </c>
      <c r="H219" s="104"/>
      <c r="K219" s="148">
        <v>3312</v>
      </c>
      <c r="L219" s="144" t="s">
        <v>457</v>
      </c>
      <c r="M219" s="147">
        <v>0.26760563380281699</v>
      </c>
      <c r="O219" s="125"/>
    </row>
    <row r="220" spans="1:15" x14ac:dyDescent="0.25">
      <c r="A220" s="21" t="s">
        <v>260</v>
      </c>
      <c r="B220" s="21" t="s">
        <v>787</v>
      </c>
      <c r="C220" s="65">
        <f t="shared" si="12"/>
        <v>0.31472081218274101</v>
      </c>
      <c r="D220" s="67">
        <f t="shared" si="13"/>
        <v>31.472081218274102</v>
      </c>
      <c r="E220" s="119">
        <v>219</v>
      </c>
      <c r="G220" s="125" t="str">
        <f>_xlfn.XLOOKUP(A220,Academies!B:B,Academies!C:C,"No")</f>
        <v>No</v>
      </c>
      <c r="H220" s="104"/>
      <c r="K220" s="148">
        <v>3315</v>
      </c>
      <c r="L220" s="144" t="s">
        <v>459</v>
      </c>
      <c r="M220" s="147">
        <v>8.1300813008130093E-2</v>
      </c>
      <c r="O220" s="125"/>
    </row>
    <row r="221" spans="1:15" x14ac:dyDescent="0.25">
      <c r="A221" s="21" t="s">
        <v>157</v>
      </c>
      <c r="B221" s="21" t="s">
        <v>787</v>
      </c>
      <c r="C221" s="65">
        <f t="shared" si="12"/>
        <v>0.31538461538461499</v>
      </c>
      <c r="D221" s="67">
        <f t="shared" si="13"/>
        <v>31.538461538461497</v>
      </c>
      <c r="E221" s="119">
        <v>220</v>
      </c>
      <c r="G221" s="125" t="str">
        <f>_xlfn.XLOOKUP(A221,Academies!B:B,Academies!C:C,"No")</f>
        <v>No</v>
      </c>
      <c r="H221" s="104"/>
      <c r="K221" s="148">
        <v>3316</v>
      </c>
      <c r="L221" s="144" t="s">
        <v>461</v>
      </c>
      <c r="M221" s="147">
        <v>0.37980769230769201</v>
      </c>
      <c r="O221" s="125"/>
    </row>
    <row r="222" spans="1:15" x14ac:dyDescent="0.25">
      <c r="A222" s="21" t="s">
        <v>327</v>
      </c>
      <c r="B222" s="21" t="s">
        <v>787</v>
      </c>
      <c r="C222" s="65">
        <f t="shared" si="12"/>
        <v>0.31937172774869099</v>
      </c>
      <c r="D222" s="67">
        <f t="shared" si="13"/>
        <v>31.937172774869101</v>
      </c>
      <c r="E222" s="119">
        <v>221</v>
      </c>
      <c r="G222" s="125" t="str">
        <f>_xlfn.XLOOKUP(A222,Academies!B:B,Academies!C:C,"No")</f>
        <v>No</v>
      </c>
      <c r="H222" s="104"/>
      <c r="K222" s="148">
        <v>3317</v>
      </c>
      <c r="L222" s="144" t="s">
        <v>463</v>
      </c>
      <c r="M222" s="147">
        <v>0.24590163934426201</v>
      </c>
      <c r="O222" s="125"/>
    </row>
    <row r="223" spans="1:15" x14ac:dyDescent="0.25">
      <c r="A223" s="21" t="s">
        <v>499</v>
      </c>
      <c r="B223" s="21" t="s">
        <v>787</v>
      </c>
      <c r="C223" s="65">
        <f t="shared" si="12"/>
        <v>0.32103321033210303</v>
      </c>
      <c r="D223" s="67">
        <f t="shared" si="13"/>
        <v>32.1033210332103</v>
      </c>
      <c r="E223" s="119">
        <v>222</v>
      </c>
      <c r="G223" s="125" t="str">
        <f>_xlfn.XLOOKUP(A223,Academies!B:B,Academies!C:C,"No")</f>
        <v>No</v>
      </c>
      <c r="H223" s="104"/>
      <c r="K223" s="148">
        <v>3319</v>
      </c>
      <c r="L223" s="144" t="s">
        <v>465</v>
      </c>
      <c r="M223" s="147">
        <v>0.18978102189780999</v>
      </c>
      <c r="O223" s="125"/>
    </row>
    <row r="224" spans="1:15" x14ac:dyDescent="0.25">
      <c r="A224" s="21" t="s">
        <v>197</v>
      </c>
      <c r="B224" s="21" t="s">
        <v>787</v>
      </c>
      <c r="C224" s="65">
        <f t="shared" si="12"/>
        <v>0.32142857142857101</v>
      </c>
      <c r="D224" s="67">
        <f t="shared" si="13"/>
        <v>32.142857142857103</v>
      </c>
      <c r="E224" s="119">
        <v>223</v>
      </c>
      <c r="G224" s="125" t="str">
        <f>_xlfn.XLOOKUP(A224,Academies!B:B,Academies!C:C,"No")</f>
        <v>No</v>
      </c>
      <c r="H224" s="104"/>
      <c r="K224" s="148">
        <v>3321</v>
      </c>
      <c r="L224" s="144" t="s">
        <v>467</v>
      </c>
      <c r="M224" s="147">
        <v>0.16129032258064499</v>
      </c>
      <c r="O224" s="125"/>
    </row>
    <row r="225" spans="1:15" x14ac:dyDescent="0.25">
      <c r="A225" s="21" t="s">
        <v>363</v>
      </c>
      <c r="B225" s="21" t="s">
        <v>787</v>
      </c>
      <c r="C225" s="65">
        <f t="shared" si="12"/>
        <v>0.32342007434944198</v>
      </c>
      <c r="D225" s="67">
        <f t="shared" si="13"/>
        <v>32.3420074349442</v>
      </c>
      <c r="E225" s="119">
        <v>224</v>
      </c>
      <c r="G225" s="125" t="str">
        <f>_xlfn.XLOOKUP(A225,Academies!B:B,Academies!C:C,"No")</f>
        <v>No</v>
      </c>
      <c r="H225" s="104"/>
      <c r="K225" s="148">
        <v>3324</v>
      </c>
      <c r="L225" s="144" t="s">
        <v>469</v>
      </c>
      <c r="M225" s="147">
        <v>0.12765957446808501</v>
      </c>
      <c r="O225" s="125"/>
    </row>
    <row r="226" spans="1:15" x14ac:dyDescent="0.25">
      <c r="A226" s="21" t="s">
        <v>172</v>
      </c>
      <c r="B226" s="21" t="s">
        <v>787</v>
      </c>
      <c r="C226" s="65">
        <f t="shared" si="12"/>
        <v>0.32530120481927699</v>
      </c>
      <c r="D226" s="67">
        <f t="shared" si="13"/>
        <v>32.530120481927696</v>
      </c>
      <c r="E226" s="119">
        <v>225</v>
      </c>
      <c r="G226" s="125" t="str">
        <f>_xlfn.XLOOKUP(A226,Academies!B:B,Academies!C:C,"No")</f>
        <v>No</v>
      </c>
      <c r="H226" s="104"/>
      <c r="K226" s="148">
        <v>3325</v>
      </c>
      <c r="L226" s="144" t="s">
        <v>471</v>
      </c>
      <c r="M226" s="147">
        <v>0.18627450980392199</v>
      </c>
      <c r="O226" s="125"/>
    </row>
    <row r="227" spans="1:15" x14ac:dyDescent="0.25">
      <c r="A227" s="21" t="s">
        <v>155</v>
      </c>
      <c r="B227" s="21" t="s">
        <v>787</v>
      </c>
      <c r="C227" s="65">
        <f t="shared" si="12"/>
        <v>0.325814536340852</v>
      </c>
      <c r="D227" s="67">
        <f t="shared" si="13"/>
        <v>32.5814536340852</v>
      </c>
      <c r="E227" s="119">
        <v>226</v>
      </c>
      <c r="G227" s="125" t="str">
        <f>_xlfn.XLOOKUP(A227,Academies!B:B,Academies!C:C,"No")</f>
        <v>No</v>
      </c>
      <c r="H227" s="104"/>
      <c r="K227" s="148">
        <v>3326</v>
      </c>
      <c r="L227" s="144" t="s">
        <v>473</v>
      </c>
      <c r="M227" s="147">
        <v>0.12962962962963001</v>
      </c>
      <c r="O227" s="125"/>
    </row>
    <row r="228" spans="1:15" x14ac:dyDescent="0.25">
      <c r="A228" s="21" t="s">
        <v>42</v>
      </c>
      <c r="B228" s="21" t="s">
        <v>787</v>
      </c>
      <c r="C228" s="65">
        <f t="shared" si="12"/>
        <v>0.330188679245283</v>
      </c>
      <c r="D228" s="67">
        <f t="shared" si="13"/>
        <v>33.018867924528301</v>
      </c>
      <c r="E228" s="119">
        <v>227</v>
      </c>
      <c r="G228" s="125" t="str">
        <f>_xlfn.XLOOKUP(A228,Academies!B:B,Academies!C:C,"No")</f>
        <v>No</v>
      </c>
      <c r="H228" s="104"/>
      <c r="K228" s="148">
        <v>3330</v>
      </c>
      <c r="L228" s="144" t="s">
        <v>475</v>
      </c>
      <c r="M228" s="147">
        <v>7.3170731707317097E-2</v>
      </c>
      <c r="O228" s="125"/>
    </row>
    <row r="229" spans="1:15" x14ac:dyDescent="0.25">
      <c r="A229" s="21" t="s">
        <v>91</v>
      </c>
      <c r="B229" s="21" t="s">
        <v>787</v>
      </c>
      <c r="C229" s="65">
        <f t="shared" si="12"/>
        <v>0.36241610738254998</v>
      </c>
      <c r="D229" s="67">
        <f t="shared" si="13"/>
        <v>36.241610738254998</v>
      </c>
      <c r="E229" s="119">
        <v>228</v>
      </c>
      <c r="G229" s="125" t="str">
        <f>_xlfn.XLOOKUP(A229,Academies!B:B,Academies!C:C,"No")</f>
        <v>Converted 24-25</v>
      </c>
      <c r="H229" s="104"/>
      <c r="K229" s="148">
        <v>3331</v>
      </c>
      <c r="L229" s="144" t="s">
        <v>477</v>
      </c>
      <c r="M229" s="147">
        <v>3.0769230769230799E-2</v>
      </c>
      <c r="O229" s="125"/>
    </row>
    <row r="230" spans="1:15" x14ac:dyDescent="0.25">
      <c r="A230" s="21" t="s">
        <v>449</v>
      </c>
      <c r="B230" s="21" t="s">
        <v>787</v>
      </c>
      <c r="C230" s="65">
        <f t="shared" si="12"/>
        <v>0.36912751677852401</v>
      </c>
      <c r="D230" s="67">
        <f t="shared" si="13"/>
        <v>36.912751677852398</v>
      </c>
      <c r="E230" s="119">
        <v>229</v>
      </c>
      <c r="G230" s="125" t="str">
        <f>_xlfn.XLOOKUP(A230,Academies!B:B,Academies!C:C,"No")</f>
        <v>No</v>
      </c>
      <c r="H230" s="104"/>
      <c r="K230" s="148">
        <v>3337</v>
      </c>
      <c r="L230" s="144" t="s">
        <v>479</v>
      </c>
      <c r="M230" s="147">
        <v>0.13559322033898299</v>
      </c>
      <c r="O230" s="125"/>
    </row>
    <row r="231" spans="1:15" x14ac:dyDescent="0.25">
      <c r="A231" s="21" t="s">
        <v>214</v>
      </c>
      <c r="B231" s="21" t="s">
        <v>787</v>
      </c>
      <c r="C231" s="65">
        <f t="shared" si="12"/>
        <v>0.37078651685393299</v>
      </c>
      <c r="D231" s="67">
        <f t="shared" si="13"/>
        <v>37.078651685393297</v>
      </c>
      <c r="E231" s="119">
        <v>230</v>
      </c>
      <c r="G231" s="125" t="str">
        <f>_xlfn.XLOOKUP(A231,Academies!B:B,Academies!C:C,"No")</f>
        <v>No</v>
      </c>
      <c r="H231" s="104"/>
      <c r="K231" s="148">
        <v>3342</v>
      </c>
      <c r="L231" s="144" t="s">
        <v>481</v>
      </c>
      <c r="M231" s="147">
        <v>9.3959731543624206E-2</v>
      </c>
      <c r="O231" s="125"/>
    </row>
    <row r="232" spans="1:15" x14ac:dyDescent="0.25">
      <c r="A232" s="21" t="s">
        <v>174</v>
      </c>
      <c r="B232" s="21" t="s">
        <v>787</v>
      </c>
      <c r="C232" s="65">
        <f t="shared" si="12"/>
        <v>0.37179487179487197</v>
      </c>
      <c r="D232" s="67">
        <f t="shared" si="13"/>
        <v>37.179487179487197</v>
      </c>
      <c r="E232" s="119">
        <v>231</v>
      </c>
      <c r="G232" s="125" t="str">
        <f>_xlfn.XLOOKUP(A232,Academies!B:B,Academies!C:C,"No")</f>
        <v>No</v>
      </c>
      <c r="H232" s="104"/>
      <c r="K232" s="148">
        <v>3502</v>
      </c>
      <c r="L232" s="144" t="s">
        <v>483</v>
      </c>
      <c r="M232" s="147">
        <v>0.14047619047619</v>
      </c>
      <c r="O232" s="125"/>
    </row>
    <row r="233" spans="1:15" x14ac:dyDescent="0.25">
      <c r="A233" s="21" t="s">
        <v>503</v>
      </c>
      <c r="B233" s="21" t="s">
        <v>787</v>
      </c>
      <c r="C233" s="65">
        <f t="shared" si="12"/>
        <v>0.37198067632850201</v>
      </c>
      <c r="D233" s="67">
        <f t="shared" si="13"/>
        <v>37.198067632850204</v>
      </c>
      <c r="E233" s="119">
        <v>232</v>
      </c>
      <c r="G233" s="125" t="str">
        <f>_xlfn.XLOOKUP(A233,Academies!B:B,Academies!C:C,"No")</f>
        <v>No</v>
      </c>
      <c r="H233" s="104"/>
      <c r="K233" s="148">
        <v>3523</v>
      </c>
      <c r="L233" s="144" t="s">
        <v>485</v>
      </c>
      <c r="M233" s="147">
        <v>7.4074074074074098E-2</v>
      </c>
      <c r="O233" s="125"/>
    </row>
    <row r="234" spans="1:15" x14ac:dyDescent="0.25">
      <c r="A234" s="21" t="s">
        <v>461</v>
      </c>
      <c r="B234" s="21" t="s">
        <v>787</v>
      </c>
      <c r="C234" s="65">
        <f t="shared" si="12"/>
        <v>0.37980769230769201</v>
      </c>
      <c r="D234" s="67">
        <f t="shared" si="13"/>
        <v>37.980769230769198</v>
      </c>
      <c r="E234" s="119">
        <v>233</v>
      </c>
      <c r="G234" s="125" t="str">
        <f>_xlfn.XLOOKUP(A234,Academies!B:B,Academies!C:C,"No")</f>
        <v>No</v>
      </c>
      <c r="H234" s="104"/>
      <c r="K234" s="148">
        <v>3538</v>
      </c>
      <c r="L234" s="144" t="s">
        <v>487</v>
      </c>
      <c r="M234" s="147">
        <v>0.21100917431192701</v>
      </c>
      <c r="O234" s="125"/>
    </row>
    <row r="235" spans="1:15" x14ac:dyDescent="0.25">
      <c r="A235" s="21" t="s">
        <v>367</v>
      </c>
      <c r="B235" s="21" t="s">
        <v>787</v>
      </c>
      <c r="C235" s="65">
        <f t="shared" si="12"/>
        <v>0.38596491228070201</v>
      </c>
      <c r="D235" s="67">
        <f t="shared" si="13"/>
        <v>38.596491228070199</v>
      </c>
      <c r="E235" s="119">
        <v>234</v>
      </c>
      <c r="G235" s="125" t="str">
        <f>_xlfn.XLOOKUP(A235,Academies!B:B,Academies!C:C,"No")</f>
        <v>No</v>
      </c>
      <c r="H235" s="104"/>
      <c r="K235" s="148">
        <v>3540</v>
      </c>
      <c r="L235" s="144" t="s">
        <v>489</v>
      </c>
      <c r="M235" s="147">
        <v>0.31343283582089598</v>
      </c>
      <c r="O235" s="125"/>
    </row>
    <row r="236" spans="1:15" x14ac:dyDescent="0.25">
      <c r="A236" s="21" t="s">
        <v>412</v>
      </c>
      <c r="B236" s="21" t="s">
        <v>787</v>
      </c>
      <c r="C236" s="65">
        <f t="shared" si="12"/>
        <v>0.39285714285714302</v>
      </c>
      <c r="D236" s="67">
        <f t="shared" si="13"/>
        <v>39.285714285714299</v>
      </c>
      <c r="E236" s="119">
        <v>235</v>
      </c>
      <c r="G236" s="125" t="str">
        <f>_xlfn.XLOOKUP(A236,Academies!B:B,Academies!C:C,"No")</f>
        <v>No</v>
      </c>
      <c r="H236" s="104"/>
      <c r="K236" s="148">
        <v>3549</v>
      </c>
      <c r="L236" s="144" t="s">
        <v>491</v>
      </c>
      <c r="M236" s="147">
        <v>0.42567567567567599</v>
      </c>
      <c r="O236" s="125"/>
    </row>
    <row r="237" spans="1:15" x14ac:dyDescent="0.25">
      <c r="A237" s="21" t="s">
        <v>77</v>
      </c>
      <c r="B237" s="21" t="s">
        <v>787</v>
      </c>
      <c r="C237" s="65">
        <f t="shared" si="12"/>
        <v>0.39534883720930197</v>
      </c>
      <c r="D237" s="67">
        <f t="shared" si="13"/>
        <v>39.534883720930196</v>
      </c>
      <c r="E237" s="119">
        <v>236</v>
      </c>
      <c r="G237" s="125" t="str">
        <f>_xlfn.XLOOKUP(A237,Academies!B:B,Academies!C:C,"No")</f>
        <v>No</v>
      </c>
      <c r="H237" s="104"/>
      <c r="K237" s="148">
        <v>3551</v>
      </c>
      <c r="L237" s="144" t="s">
        <v>493</v>
      </c>
      <c r="M237" s="147">
        <v>0.46039603960395997</v>
      </c>
      <c r="O237" s="125"/>
    </row>
    <row r="238" spans="1:15" x14ac:dyDescent="0.25">
      <c r="A238" s="21" t="s">
        <v>127</v>
      </c>
      <c r="B238" s="21" t="s">
        <v>787</v>
      </c>
      <c r="C238" s="65">
        <f t="shared" si="12"/>
        <v>0.39903846153846201</v>
      </c>
      <c r="D238" s="67">
        <f t="shared" si="13"/>
        <v>39.903846153846203</v>
      </c>
      <c r="E238" s="119">
        <v>237</v>
      </c>
      <c r="G238" s="125" t="str">
        <f>_xlfn.XLOOKUP(A238,Academies!B:B,Academies!C:C,"No")</f>
        <v>No</v>
      </c>
      <c r="H238" s="104"/>
      <c r="K238" s="148">
        <v>5200</v>
      </c>
      <c r="L238" s="144" t="s">
        <v>495</v>
      </c>
      <c r="M238" s="147">
        <v>0.238461538461538</v>
      </c>
      <c r="O238" s="125"/>
    </row>
    <row r="239" spans="1:15" x14ac:dyDescent="0.25">
      <c r="A239" s="21" t="s">
        <v>184</v>
      </c>
      <c r="B239" s="21" t="s">
        <v>787</v>
      </c>
      <c r="C239" s="65">
        <f t="shared" si="12"/>
        <v>0.40104166666666702</v>
      </c>
      <c r="D239" s="67">
        <f t="shared" si="13"/>
        <v>40.1041666666667</v>
      </c>
      <c r="E239" s="119">
        <v>238</v>
      </c>
      <c r="G239" s="125" t="str">
        <f>_xlfn.XLOOKUP(A239,Academies!B:B,Academies!C:C,"No")</f>
        <v>No</v>
      </c>
      <c r="H239" s="104"/>
      <c r="K239" s="148">
        <v>5202</v>
      </c>
      <c r="L239" s="144" t="s">
        <v>497</v>
      </c>
      <c r="M239" s="147">
        <v>8.5714285714285701E-2</v>
      </c>
      <c r="O239" s="125"/>
    </row>
    <row r="240" spans="1:15" x14ac:dyDescent="0.25">
      <c r="A240" s="21" t="s">
        <v>50</v>
      </c>
      <c r="B240" s="21" t="s">
        <v>787</v>
      </c>
      <c r="C240" s="65">
        <f t="shared" si="12"/>
        <v>0.41176470588235298</v>
      </c>
      <c r="D240" s="67">
        <f t="shared" si="13"/>
        <v>41.176470588235297</v>
      </c>
      <c r="E240" s="119">
        <v>239</v>
      </c>
      <c r="G240" s="125" t="str">
        <f>_xlfn.XLOOKUP(A240,Academies!B:B,Academies!C:C,"No")</f>
        <v>No</v>
      </c>
      <c r="H240" s="104"/>
      <c r="K240" s="148">
        <v>5204</v>
      </c>
      <c r="L240" s="144" t="s">
        <v>499</v>
      </c>
      <c r="M240" s="147">
        <v>0.32103321033210303</v>
      </c>
      <c r="O240" s="125"/>
    </row>
    <row r="241" spans="1:15" x14ac:dyDescent="0.25">
      <c r="A241" s="21" t="s">
        <v>268</v>
      </c>
      <c r="B241" s="21" t="s">
        <v>787</v>
      </c>
      <c r="C241" s="65">
        <f t="shared" si="12"/>
        <v>0.41719745222929899</v>
      </c>
      <c r="D241" s="67">
        <f t="shared" si="13"/>
        <v>41.719745222929902</v>
      </c>
      <c r="E241" s="119">
        <v>240</v>
      </c>
      <c r="G241" s="125" t="str">
        <f>_xlfn.XLOOKUP(A241,Academies!B:B,Academies!C:C,"No")</f>
        <v>No</v>
      </c>
      <c r="H241" s="104"/>
      <c r="K241" s="148">
        <v>5207</v>
      </c>
      <c r="L241" s="144" t="s">
        <v>501</v>
      </c>
      <c r="M241" s="147">
        <v>5.5555555555555601E-2</v>
      </c>
      <c r="O241" s="125"/>
    </row>
    <row r="242" spans="1:15" x14ac:dyDescent="0.25">
      <c r="A242" s="21" t="s">
        <v>26</v>
      </c>
      <c r="B242" s="21" t="s">
        <v>787</v>
      </c>
      <c r="C242" s="65">
        <f t="shared" si="12"/>
        <v>0.42049469964664299</v>
      </c>
      <c r="D242" s="67">
        <f t="shared" si="13"/>
        <v>42.049469964664297</v>
      </c>
      <c r="E242" s="119">
        <v>241</v>
      </c>
      <c r="G242" s="125" t="str">
        <f>_xlfn.XLOOKUP(A242,Academies!B:B,Academies!C:C,"No")</f>
        <v>No</v>
      </c>
      <c r="H242" s="104"/>
      <c r="K242" s="148">
        <v>5208</v>
      </c>
      <c r="L242" s="144" t="s">
        <v>503</v>
      </c>
      <c r="M242" s="147">
        <v>0.37198067632850201</v>
      </c>
      <c r="O242" s="125"/>
    </row>
    <row r="243" spans="1:15" x14ac:dyDescent="0.25">
      <c r="A243" s="21" t="s">
        <v>491</v>
      </c>
      <c r="B243" s="21" t="s">
        <v>787</v>
      </c>
      <c r="C243" s="65">
        <f t="shared" si="12"/>
        <v>0.42567567567567599</v>
      </c>
      <c r="D243" s="67">
        <f t="shared" si="13"/>
        <v>42.5675675675676</v>
      </c>
      <c r="E243" s="119">
        <v>242</v>
      </c>
      <c r="G243" s="125" t="str">
        <f>_xlfn.XLOOKUP(A243,Academies!B:B,Academies!C:C,"No")</f>
        <v>No</v>
      </c>
      <c r="H243" s="104"/>
      <c r="K243" s="148">
        <v>5211</v>
      </c>
      <c r="L243" s="144" t="s">
        <v>505</v>
      </c>
      <c r="M243" s="147">
        <v>0.15765765765765799</v>
      </c>
      <c r="O243" s="125"/>
    </row>
    <row r="244" spans="1:15" x14ac:dyDescent="0.25">
      <c r="A244" s="21" t="s">
        <v>236</v>
      </c>
      <c r="B244" s="21" t="s">
        <v>787</v>
      </c>
      <c r="C244" s="65">
        <f t="shared" si="12"/>
        <v>0.42616033755274302</v>
      </c>
      <c r="D244" s="67">
        <f t="shared" si="13"/>
        <v>42.616033755274302</v>
      </c>
      <c r="E244" s="119">
        <v>243</v>
      </c>
      <c r="G244" s="125" t="str">
        <f>_xlfn.XLOOKUP(A244,Academies!B:B,Academies!C:C,"No")</f>
        <v>No</v>
      </c>
      <c r="H244" s="104"/>
      <c r="K244" s="145"/>
      <c r="L244" s="145"/>
      <c r="M244" s="145"/>
      <c r="O244" s="125"/>
    </row>
    <row r="245" spans="1:15" x14ac:dyDescent="0.25">
      <c r="A245" s="21" t="s">
        <v>119</v>
      </c>
      <c r="B245" s="21" t="s">
        <v>787</v>
      </c>
      <c r="C245" s="65">
        <f t="shared" si="12"/>
        <v>0.42723004694835698</v>
      </c>
      <c r="D245" s="67">
        <f t="shared" si="13"/>
        <v>42.723004694835694</v>
      </c>
      <c r="E245" s="119">
        <v>244</v>
      </c>
      <c r="G245" s="125" t="str">
        <f>_xlfn.XLOOKUP(A245,Academies!B:B,Academies!C:C,"No")</f>
        <v>No</v>
      </c>
      <c r="H245" s="104"/>
      <c r="K245" s="148">
        <v>4019</v>
      </c>
      <c r="L245" s="144" t="s">
        <v>507</v>
      </c>
      <c r="M245" s="147">
        <v>0.18327974276527301</v>
      </c>
      <c r="O245" s="125"/>
    </row>
    <row r="246" spans="1:15" x14ac:dyDescent="0.25">
      <c r="A246" s="21" t="s">
        <v>36</v>
      </c>
      <c r="B246" s="21" t="s">
        <v>787</v>
      </c>
      <c r="C246" s="65">
        <f t="shared" si="12"/>
        <v>0.44029850746268701</v>
      </c>
      <c r="D246" s="67">
        <f t="shared" si="13"/>
        <v>44.0298507462687</v>
      </c>
      <c r="E246" s="119">
        <v>245</v>
      </c>
      <c r="G246" s="125" t="str">
        <f>_xlfn.XLOOKUP(A246,Academies!B:B,Academies!C:C,"No")</f>
        <v>No</v>
      </c>
      <c r="H246" s="104"/>
      <c r="K246" s="148">
        <v>4057</v>
      </c>
      <c r="L246" s="144" t="s">
        <v>509</v>
      </c>
      <c r="M246" s="147">
        <v>0.19794721407624599</v>
      </c>
      <c r="O246" s="125"/>
    </row>
    <row r="247" spans="1:15" x14ac:dyDescent="0.25">
      <c r="A247" s="21" t="s">
        <v>423</v>
      </c>
      <c r="B247" s="21" t="s">
        <v>787</v>
      </c>
      <c r="C247" s="65">
        <f t="shared" si="12"/>
        <v>0.45454545454545497</v>
      </c>
      <c r="D247" s="67">
        <f t="shared" si="13"/>
        <v>45.454545454545496</v>
      </c>
      <c r="E247" s="119">
        <v>246</v>
      </c>
      <c r="G247" s="125" t="str">
        <f>_xlfn.XLOOKUP(A247,Academies!B:B,Academies!C:C,"No")</f>
        <v>No</v>
      </c>
      <c r="H247" s="104"/>
      <c r="K247" s="148">
        <v>4173</v>
      </c>
      <c r="L247" s="144" t="s">
        <v>511</v>
      </c>
      <c r="M247" s="147">
        <v>0.24384236453201999</v>
      </c>
      <c r="O247" s="125"/>
    </row>
    <row r="248" spans="1:15" x14ac:dyDescent="0.25">
      <c r="A248" s="21" t="s">
        <v>493</v>
      </c>
      <c r="B248" s="21" t="s">
        <v>787</v>
      </c>
      <c r="C248" s="65">
        <f t="shared" si="12"/>
        <v>0.46039603960395997</v>
      </c>
      <c r="D248" s="67">
        <f t="shared" si="13"/>
        <v>46.039603960396001</v>
      </c>
      <c r="E248" s="119">
        <v>247</v>
      </c>
      <c r="G248" s="125" t="str">
        <f>_xlfn.XLOOKUP(A248,Academies!B:B,Academies!C:C,"No")</f>
        <v>No</v>
      </c>
      <c r="H248" s="104"/>
      <c r="K248" s="148">
        <v>4192</v>
      </c>
      <c r="L248" s="144" t="s">
        <v>513</v>
      </c>
      <c r="M248" s="147">
        <v>0.40774907749077499</v>
      </c>
      <c r="O248" s="125"/>
    </row>
    <row r="249" spans="1:15" x14ac:dyDescent="0.25">
      <c r="A249" s="21" t="s">
        <v>210</v>
      </c>
      <c r="B249" s="21" t="s">
        <v>787</v>
      </c>
      <c r="C249" s="65">
        <f t="shared" si="12"/>
        <v>0.487341772151899</v>
      </c>
      <c r="D249" s="67">
        <f t="shared" si="13"/>
        <v>48.734177215189902</v>
      </c>
      <c r="E249" s="119">
        <v>248</v>
      </c>
      <c r="G249" s="125" t="str">
        <f>_xlfn.XLOOKUP(A249,Academies!B:B,Academies!C:C,"No")</f>
        <v>No</v>
      </c>
      <c r="H249" s="104"/>
      <c r="K249" s="148">
        <v>4509</v>
      </c>
      <c r="L249" s="144" t="s">
        <v>517</v>
      </c>
      <c r="M249" s="147">
        <v>0.140512147078135</v>
      </c>
      <c r="O249" s="125"/>
    </row>
    <row r="250" spans="1:15" x14ac:dyDescent="0.25">
      <c r="A250" s="21" t="s">
        <v>306</v>
      </c>
      <c r="B250" s="21" t="s">
        <v>787</v>
      </c>
      <c r="C250" s="65">
        <f t="shared" si="12"/>
        <v>0.51219512195121997</v>
      </c>
      <c r="D250" s="67">
        <f t="shared" ref="D250:D252" si="14">C250*100</f>
        <v>51.219512195121993</v>
      </c>
      <c r="E250" s="119">
        <v>249</v>
      </c>
      <c r="G250" s="125" t="str">
        <f>_xlfn.XLOOKUP(A250,Academies!B:B,Academies!C:C,"No")</f>
        <v>No</v>
      </c>
      <c r="H250" s="104"/>
      <c r="K250" s="148">
        <v>5404</v>
      </c>
      <c r="L250" s="144" t="s">
        <v>520</v>
      </c>
      <c r="M250" s="147">
        <v>0.16026871401151599</v>
      </c>
      <c r="O250" s="125"/>
    </row>
    <row r="251" spans="1:15" x14ac:dyDescent="0.25">
      <c r="A251" s="21" t="s">
        <v>48</v>
      </c>
      <c r="B251" s="21" t="s">
        <v>787</v>
      </c>
      <c r="C251" s="65">
        <f t="shared" si="12"/>
        <v>0.54222222222222205</v>
      </c>
      <c r="D251" s="67">
        <f t="shared" si="14"/>
        <v>54.222222222222207</v>
      </c>
      <c r="E251" s="119">
        <v>250</v>
      </c>
      <c r="G251" s="125" t="str">
        <f>_xlfn.XLOOKUP(A251,Academies!B:B,Academies!C:C,"No")</f>
        <v>No</v>
      </c>
      <c r="H251" s="104"/>
      <c r="K251" s="148">
        <v>5411</v>
      </c>
      <c r="L251" s="144" t="s">
        <v>522</v>
      </c>
      <c r="M251" s="147">
        <v>0.11831726555652899</v>
      </c>
      <c r="O251" s="125"/>
    </row>
    <row r="252" spans="1:15" x14ac:dyDescent="0.25">
      <c r="A252" s="21" t="s">
        <v>195</v>
      </c>
      <c r="B252" s="21" t="s">
        <v>787</v>
      </c>
      <c r="C252" s="65">
        <f t="shared" si="12"/>
        <v>0.55555555555555602</v>
      </c>
      <c r="D252" s="67">
        <f t="shared" si="14"/>
        <v>55.5555555555556</v>
      </c>
      <c r="E252" s="119">
        <v>251</v>
      </c>
      <c r="G252" s="125" t="str">
        <f>_xlfn.XLOOKUP(A252,Academies!B:B,Academies!C:C,"No")</f>
        <v>No</v>
      </c>
      <c r="H252" s="104"/>
      <c r="K252" s="136"/>
      <c r="L252" s="136"/>
      <c r="M252" s="137"/>
      <c r="O252" s="125"/>
    </row>
    <row r="253" spans="1:15" x14ac:dyDescent="0.25">
      <c r="C253" s="65"/>
      <c r="D253" s="67"/>
      <c r="E253" s="119">
        <v>252</v>
      </c>
      <c r="H253" s="104"/>
      <c r="K253" s="136"/>
      <c r="L253" s="136"/>
      <c r="M253" s="137"/>
      <c r="O253" s="125"/>
    </row>
    <row r="254" spans="1:15" x14ac:dyDescent="0.25">
      <c r="C254" s="65"/>
      <c r="D254" s="67"/>
      <c r="E254" s="119">
        <v>253</v>
      </c>
      <c r="H254" s="104"/>
      <c r="K254" s="136"/>
      <c r="L254" s="136"/>
      <c r="M254" s="137"/>
      <c r="O254" s="125"/>
    </row>
    <row r="255" spans="1:15" x14ac:dyDescent="0.25">
      <c r="C255" s="65"/>
      <c r="D255" s="67"/>
      <c r="E255" s="119">
        <v>254</v>
      </c>
      <c r="H255" s="104"/>
      <c r="K255" s="136"/>
      <c r="L255" s="136"/>
      <c r="M255" s="137"/>
      <c r="O255" s="125"/>
    </row>
    <row r="256" spans="1:15" x14ac:dyDescent="0.25">
      <c r="C256" s="65"/>
      <c r="D256" s="67"/>
      <c r="E256" s="119">
        <v>255</v>
      </c>
      <c r="H256" s="104"/>
      <c r="K256" s="136"/>
      <c r="L256" s="136"/>
      <c r="M256" s="137"/>
      <c r="O256" s="125"/>
    </row>
    <row r="257" spans="1:15" x14ac:dyDescent="0.25">
      <c r="C257" s="65"/>
      <c r="D257" s="67"/>
      <c r="E257" s="119">
        <v>256</v>
      </c>
      <c r="H257" s="104"/>
      <c r="K257" s="136"/>
      <c r="L257" s="136"/>
      <c r="M257" s="137"/>
      <c r="O257" s="125"/>
    </row>
    <row r="258" spans="1:15" x14ac:dyDescent="0.25">
      <c r="A258" s="21" t="s">
        <v>522</v>
      </c>
      <c r="B258" s="21" t="s">
        <v>788</v>
      </c>
      <c r="C258" s="65">
        <f t="shared" ref="C258:C264" si="15">_xlfn.XLOOKUP(A258,L:L,M:M)</f>
        <v>0.11831726555652899</v>
      </c>
      <c r="D258" s="67">
        <f t="shared" ref="D258:D264" si="16">C258*100</f>
        <v>11.831726555652899</v>
      </c>
      <c r="E258" s="119">
        <v>257</v>
      </c>
      <c r="G258" s="125" t="str">
        <f>_xlfn.XLOOKUP(A258,Academies!B:B,Academies!C:C,"No")</f>
        <v>No</v>
      </c>
      <c r="H258" s="104"/>
      <c r="K258" s="136"/>
      <c r="L258" s="136"/>
      <c r="M258" s="137"/>
      <c r="O258" s="125"/>
    </row>
    <row r="259" spans="1:15" x14ac:dyDescent="0.25">
      <c r="A259" s="21" t="s">
        <v>517</v>
      </c>
      <c r="B259" s="21" t="s">
        <v>788</v>
      </c>
      <c r="C259" s="65">
        <f t="shared" si="15"/>
        <v>0.140512147078135</v>
      </c>
      <c r="D259" s="67">
        <f t="shared" si="16"/>
        <v>14.0512147078135</v>
      </c>
      <c r="E259" s="119">
        <v>258</v>
      </c>
      <c r="G259" s="125" t="str">
        <f>_xlfn.XLOOKUP(A259,Academies!B:B,Academies!C:C,"No")</f>
        <v>No</v>
      </c>
      <c r="H259" s="104"/>
      <c r="K259" s="136"/>
      <c r="L259" s="136"/>
      <c r="M259" s="137"/>
      <c r="O259" s="125"/>
    </row>
    <row r="260" spans="1:15" x14ac:dyDescent="0.25">
      <c r="A260" s="21" t="s">
        <v>520</v>
      </c>
      <c r="B260" s="21" t="s">
        <v>788</v>
      </c>
      <c r="C260" s="65">
        <f t="shared" si="15"/>
        <v>0.16026871401151599</v>
      </c>
      <c r="D260" s="67">
        <f t="shared" si="16"/>
        <v>16.026871401151599</v>
      </c>
      <c r="E260" s="119">
        <v>259</v>
      </c>
      <c r="G260" s="125" t="str">
        <f>_xlfn.XLOOKUP(A260,Academies!B:B,Academies!C:C,"No")</f>
        <v>No</v>
      </c>
      <c r="H260" s="104"/>
      <c r="K260" s="136"/>
      <c r="L260" s="136"/>
      <c r="M260" s="137"/>
      <c r="O260" s="125"/>
    </row>
    <row r="261" spans="1:15" x14ac:dyDescent="0.25">
      <c r="A261" s="21" t="s">
        <v>507</v>
      </c>
      <c r="B261" s="21" t="s">
        <v>788</v>
      </c>
      <c r="C261" s="65">
        <f t="shared" si="15"/>
        <v>0.18327974276527301</v>
      </c>
      <c r="D261" s="67">
        <f t="shared" si="16"/>
        <v>18.3279742765273</v>
      </c>
      <c r="E261" s="119">
        <v>260</v>
      </c>
      <c r="G261" s="125" t="str">
        <f>_xlfn.XLOOKUP(A261,Academies!B:B,Academies!C:C,"No")</f>
        <v>No</v>
      </c>
      <c r="H261" s="104"/>
      <c r="K261" s="136"/>
      <c r="L261" s="136"/>
      <c r="M261" s="137"/>
      <c r="O261" s="125"/>
    </row>
    <row r="262" spans="1:15" x14ac:dyDescent="0.25">
      <c r="A262" s="21" t="s">
        <v>509</v>
      </c>
      <c r="B262" s="21" t="s">
        <v>788</v>
      </c>
      <c r="C262" s="65">
        <f t="shared" si="15"/>
        <v>0.19794721407624599</v>
      </c>
      <c r="D262" s="67">
        <f t="shared" si="16"/>
        <v>19.7947214076246</v>
      </c>
      <c r="E262" s="119">
        <v>261</v>
      </c>
      <c r="G262" s="125" t="str">
        <f>_xlfn.XLOOKUP(A262,Academies!B:B,Academies!C:C,"No")</f>
        <v>No</v>
      </c>
      <c r="H262" s="104"/>
      <c r="K262" s="136"/>
      <c r="L262" s="136"/>
      <c r="M262" s="137"/>
      <c r="O262" s="125"/>
    </row>
    <row r="263" spans="1:15" x14ac:dyDescent="0.25">
      <c r="A263" s="21" t="s">
        <v>511</v>
      </c>
      <c r="B263" s="21" t="s">
        <v>788</v>
      </c>
      <c r="C263" s="65">
        <f t="shared" si="15"/>
        <v>0.24384236453201999</v>
      </c>
      <c r="D263" s="67">
        <f t="shared" si="16"/>
        <v>24.384236453202</v>
      </c>
      <c r="E263" s="119">
        <v>262</v>
      </c>
      <c r="G263" s="125" t="str">
        <f>_xlfn.XLOOKUP(A263,Academies!B:B,Academies!C:C,"No")</f>
        <v>No</v>
      </c>
      <c r="H263" s="104"/>
      <c r="O263" s="125"/>
    </row>
    <row r="264" spans="1:15" x14ac:dyDescent="0.25">
      <c r="A264" s="21" t="s">
        <v>513</v>
      </c>
      <c r="B264" s="21" t="s">
        <v>788</v>
      </c>
      <c r="C264" s="65">
        <f t="shared" si="15"/>
        <v>0.40774907749077499</v>
      </c>
      <c r="D264" s="67">
        <f t="shared" si="16"/>
        <v>40.774907749077499</v>
      </c>
      <c r="E264" s="119">
        <v>263</v>
      </c>
      <c r="G264" s="125" t="str">
        <f>_xlfn.XLOOKUP(A264,Academies!B:B,Academies!C:C,"No")</f>
        <v>No</v>
      </c>
      <c r="H264" s="104"/>
      <c r="O264" s="125"/>
    </row>
    <row r="265" spans="1:15" x14ac:dyDescent="0.25">
      <c r="E265" s="119">
        <v>264</v>
      </c>
      <c r="H265" s="104"/>
      <c r="O265" s="125"/>
    </row>
    <row r="266" spans="1:15" x14ac:dyDescent="0.25">
      <c r="E266" s="119">
        <v>265</v>
      </c>
      <c r="H266" s="104"/>
      <c r="O266" s="125"/>
    </row>
    <row r="267" spans="1:15" x14ac:dyDescent="0.25">
      <c r="E267" s="119">
        <v>266</v>
      </c>
      <c r="H267" s="104"/>
      <c r="O267" s="125"/>
    </row>
    <row r="268" spans="1:15" x14ac:dyDescent="0.25">
      <c r="A268" s="9" t="s">
        <v>1224</v>
      </c>
      <c r="E268" s="119">
        <v>267</v>
      </c>
      <c r="H268" s="104"/>
      <c r="O268" s="125"/>
    </row>
    <row r="269" spans="1:15" x14ac:dyDescent="0.25">
      <c r="A269" s="119" t="s">
        <v>795</v>
      </c>
      <c r="B269" s="119"/>
      <c r="C269" s="139"/>
      <c r="D269" s="142">
        <f>AVERAGE(D2:D47)</f>
        <v>31.345187199668267</v>
      </c>
      <c r="E269" s="119">
        <v>268</v>
      </c>
      <c r="H269" s="104"/>
      <c r="O269" s="125"/>
    </row>
    <row r="270" spans="1:15" x14ac:dyDescent="0.25">
      <c r="A270" s="119" t="s">
        <v>796</v>
      </c>
      <c r="B270" s="119"/>
      <c r="C270" s="139"/>
      <c r="D270" s="142">
        <f>AVERAGE(D53:D84)</f>
        <v>36.516058320959516</v>
      </c>
      <c r="E270" s="119">
        <v>269</v>
      </c>
      <c r="H270" s="104"/>
      <c r="O270" s="125"/>
    </row>
    <row r="271" spans="1:15" x14ac:dyDescent="0.25">
      <c r="A271" s="119" t="s">
        <v>787</v>
      </c>
      <c r="B271" s="119"/>
      <c r="C271" s="139"/>
      <c r="D271" s="142">
        <f>AVERAGE(D90:D252)</f>
        <v>21.107961505878656</v>
      </c>
      <c r="E271" s="119">
        <v>270</v>
      </c>
      <c r="H271" s="104"/>
      <c r="O271" s="125"/>
    </row>
    <row r="272" spans="1:15" x14ac:dyDescent="0.25">
      <c r="A272" s="119" t="s">
        <v>807</v>
      </c>
      <c r="B272" s="119"/>
      <c r="C272" s="139"/>
      <c r="D272" s="142">
        <f>AVERAGE(D258:D264)</f>
        <v>20.741664650149914</v>
      </c>
      <c r="E272" s="119">
        <v>271</v>
      </c>
      <c r="H272" s="104"/>
      <c r="O272" s="125"/>
    </row>
    <row r="273" spans="5:15" x14ac:dyDescent="0.25">
      <c r="E273" s="119">
        <v>272</v>
      </c>
      <c r="H273" s="104"/>
      <c r="O273" s="125"/>
    </row>
    <row r="274" spans="5:15" x14ac:dyDescent="0.25">
      <c r="E274" s="119">
        <v>273</v>
      </c>
      <c r="H274" s="104"/>
      <c r="O274" s="125"/>
    </row>
    <row r="275" spans="5:15" x14ac:dyDescent="0.25">
      <c r="E275" s="119">
        <v>274</v>
      </c>
      <c r="H275" s="104"/>
    </row>
    <row r="276" spans="5:15" x14ac:dyDescent="0.25">
      <c r="E276" s="119">
        <v>275</v>
      </c>
      <c r="H276" s="104"/>
    </row>
    <row r="277" spans="5:15" x14ac:dyDescent="0.25">
      <c r="E277" s="119">
        <v>276</v>
      </c>
      <c r="H277" s="104"/>
    </row>
    <row r="278" spans="5:15" x14ac:dyDescent="0.25">
      <c r="E278" s="119">
        <v>277</v>
      </c>
      <c r="H278" s="104"/>
    </row>
    <row r="279" spans="5:15" x14ac:dyDescent="0.25">
      <c r="E279" s="119"/>
      <c r="H279" s="104"/>
    </row>
    <row r="280" spans="5:15" x14ac:dyDescent="0.25">
      <c r="E280" s="119"/>
      <c r="H280" s="104"/>
    </row>
    <row r="281" spans="5:15" x14ac:dyDescent="0.25">
      <c r="E281" s="119"/>
      <c r="H281" s="104"/>
    </row>
    <row r="282" spans="5:15" x14ac:dyDescent="0.25">
      <c r="E282" s="119"/>
      <c r="H282" s="104"/>
    </row>
    <row r="283" spans="5:15" x14ac:dyDescent="0.25">
      <c r="E283" s="119"/>
      <c r="H283" s="104"/>
    </row>
    <row r="284" spans="5:15" x14ac:dyDescent="0.25">
      <c r="E284" s="119"/>
      <c r="H284" s="104"/>
    </row>
    <row r="285" spans="5:15" x14ac:dyDescent="0.25">
      <c r="E285" s="119"/>
      <c r="H285" s="104"/>
    </row>
    <row r="286" spans="5:15" x14ac:dyDescent="0.25">
      <c r="E286" s="119"/>
      <c r="H286" s="104"/>
    </row>
    <row r="287" spans="5:15" x14ac:dyDescent="0.25">
      <c r="E287" s="119"/>
      <c r="H287" s="104"/>
    </row>
    <row r="288" spans="5:15" x14ac:dyDescent="0.25">
      <c r="E288" s="119"/>
      <c r="H288" s="104"/>
    </row>
    <row r="289" spans="5:8" x14ac:dyDescent="0.25">
      <c r="E289" s="119"/>
      <c r="H289" s="104"/>
    </row>
    <row r="290" spans="5:8" x14ac:dyDescent="0.25">
      <c r="E290" s="119"/>
      <c r="H290" s="104"/>
    </row>
    <row r="291" spans="5:8" x14ac:dyDescent="0.25">
      <c r="E291" s="119"/>
      <c r="H291" s="104"/>
    </row>
    <row r="292" spans="5:8" x14ac:dyDescent="0.25">
      <c r="E292" s="119"/>
      <c r="H292" s="104"/>
    </row>
    <row r="293" spans="5:8" x14ac:dyDescent="0.25">
      <c r="E293" s="119"/>
      <c r="H293" s="104"/>
    </row>
    <row r="294" spans="5:8" x14ac:dyDescent="0.25">
      <c r="E294" s="119"/>
      <c r="H294" s="104"/>
    </row>
    <row r="295" spans="5:8" x14ac:dyDescent="0.25">
      <c r="E295" s="119"/>
      <c r="H295" s="104"/>
    </row>
    <row r="296" spans="5:8" x14ac:dyDescent="0.25">
      <c r="E296" s="119"/>
      <c r="H296" s="104"/>
    </row>
    <row r="297" spans="5:8" x14ac:dyDescent="0.25">
      <c r="E297" s="119"/>
      <c r="H297" s="104"/>
    </row>
    <row r="298" spans="5:8" x14ac:dyDescent="0.25">
      <c r="E298" s="119"/>
      <c r="H298" s="104"/>
    </row>
    <row r="299" spans="5:8" x14ac:dyDescent="0.25">
      <c r="E299" s="119"/>
      <c r="H299" s="104"/>
    </row>
    <row r="300" spans="5:8" x14ac:dyDescent="0.25">
      <c r="E300" s="119"/>
      <c r="H300" s="104"/>
    </row>
    <row r="301" spans="5:8" x14ac:dyDescent="0.25">
      <c r="E301" s="119"/>
      <c r="H301" s="104"/>
    </row>
    <row r="302" spans="5:8" x14ac:dyDescent="0.25">
      <c r="E302" s="119"/>
      <c r="H302" s="104"/>
    </row>
    <row r="303" spans="5:8" x14ac:dyDescent="0.25">
      <c r="E303" s="119"/>
      <c r="H303" s="104"/>
    </row>
    <row r="304" spans="5:8" x14ac:dyDescent="0.25">
      <c r="E304" s="119"/>
      <c r="H304" s="104"/>
    </row>
    <row r="305" spans="5:8" x14ac:dyDescent="0.25">
      <c r="E305" s="119"/>
      <c r="H305" s="104"/>
    </row>
    <row r="306" spans="5:8" x14ac:dyDescent="0.25">
      <c r="E306" s="119"/>
      <c r="H306" s="104"/>
    </row>
    <row r="307" spans="5:8" x14ac:dyDescent="0.25">
      <c r="E307" s="119"/>
      <c r="H307" s="104"/>
    </row>
    <row r="308" spans="5:8" x14ac:dyDescent="0.25">
      <c r="E308" s="119"/>
      <c r="H308" s="104"/>
    </row>
    <row r="309" spans="5:8" x14ac:dyDescent="0.25">
      <c r="E309" s="119"/>
      <c r="H309" s="104"/>
    </row>
    <row r="310" spans="5:8" x14ac:dyDescent="0.25">
      <c r="E310" s="119"/>
      <c r="H310" s="104"/>
    </row>
    <row r="311" spans="5:8" x14ac:dyDescent="0.25">
      <c r="E311" s="119"/>
      <c r="H311" s="104"/>
    </row>
    <row r="312" spans="5:8" x14ac:dyDescent="0.25">
      <c r="E312" s="119"/>
      <c r="H312" s="104"/>
    </row>
    <row r="313" spans="5:8" x14ac:dyDescent="0.25">
      <c r="E313" s="119"/>
      <c r="H313" s="104"/>
    </row>
    <row r="314" spans="5:8" x14ac:dyDescent="0.25">
      <c r="E314" s="119"/>
      <c r="H314" s="104"/>
    </row>
    <row r="315" spans="5:8" x14ac:dyDescent="0.25">
      <c r="E315" s="119"/>
      <c r="H315" s="104"/>
    </row>
    <row r="316" spans="5:8" x14ac:dyDescent="0.25">
      <c r="E316" s="119"/>
      <c r="H316" s="104"/>
    </row>
    <row r="317" spans="5:8" x14ac:dyDescent="0.25">
      <c r="E317" s="119"/>
      <c r="H317" s="104"/>
    </row>
    <row r="318" spans="5:8" x14ac:dyDescent="0.25">
      <c r="E318" s="119"/>
      <c r="H318" s="104"/>
    </row>
    <row r="319" spans="5:8" x14ac:dyDescent="0.25">
      <c r="E319" s="119"/>
      <c r="H319" s="104"/>
    </row>
    <row r="320" spans="5:8" x14ac:dyDescent="0.25">
      <c r="E320" s="119"/>
      <c r="H320" s="104"/>
    </row>
    <row r="321" spans="5:8" x14ac:dyDescent="0.25">
      <c r="E321" s="119"/>
      <c r="H321" s="104"/>
    </row>
    <row r="322" spans="5:8" x14ac:dyDescent="0.25">
      <c r="E322" s="119"/>
      <c r="H322" s="104"/>
    </row>
    <row r="323" spans="5:8" x14ac:dyDescent="0.25">
      <c r="E323" s="119"/>
      <c r="H323" s="104"/>
    </row>
    <row r="324" spans="5:8" x14ac:dyDescent="0.25">
      <c r="E324" s="119"/>
      <c r="H324" s="104"/>
    </row>
    <row r="325" spans="5:8" x14ac:dyDescent="0.25">
      <c r="E325" s="119"/>
      <c r="H325" s="104"/>
    </row>
    <row r="326" spans="5:8" x14ac:dyDescent="0.25">
      <c r="E326" s="119"/>
      <c r="H326" s="104"/>
    </row>
    <row r="327" spans="5:8" x14ac:dyDescent="0.25">
      <c r="E327" s="119"/>
      <c r="H327" s="104"/>
    </row>
    <row r="328" spans="5:8" x14ac:dyDescent="0.25">
      <c r="E328" s="119"/>
    </row>
    <row r="329" spans="5:8" x14ac:dyDescent="0.25">
      <c r="E329" s="119"/>
    </row>
    <row r="330" spans="5:8" x14ac:dyDescent="0.25">
      <c r="E330" s="119"/>
    </row>
    <row r="331" spans="5:8" x14ac:dyDescent="0.25">
      <c r="E331" s="119"/>
    </row>
    <row r="332" spans="5:8" x14ac:dyDescent="0.25">
      <c r="E332" s="119"/>
    </row>
    <row r="333" spans="5:8" x14ac:dyDescent="0.25">
      <c r="E333" s="119"/>
    </row>
    <row r="334" spans="5:8" x14ac:dyDescent="0.25">
      <c r="E334" s="119"/>
    </row>
    <row r="335" spans="5:8" x14ac:dyDescent="0.25">
      <c r="E335" s="119"/>
    </row>
    <row r="336" spans="5:8" x14ac:dyDescent="0.25">
      <c r="E336" s="119"/>
    </row>
    <row r="337" spans="5:5" x14ac:dyDescent="0.25">
      <c r="E337" s="119"/>
    </row>
    <row r="338" spans="5:5" x14ac:dyDescent="0.25">
      <c r="E338" s="119"/>
    </row>
    <row r="339" spans="5:5" x14ac:dyDescent="0.25">
      <c r="E339" s="119"/>
    </row>
    <row r="340" spans="5:5" x14ac:dyDescent="0.25">
      <c r="E340" s="119"/>
    </row>
    <row r="341" spans="5:5" x14ac:dyDescent="0.25">
      <c r="E341" s="119"/>
    </row>
  </sheetData>
  <autoFilter ref="A1:I338" xr:uid="{00000000-0009-0000-0000-00000B000000}"/>
  <sortState xmlns:xlrd2="http://schemas.microsoft.com/office/spreadsheetml/2017/richdata2" ref="A258:D264">
    <sortCondition ref="C258:C264"/>
  </sortState>
  <pageMargins left="0.7" right="0.7" top="0.75" bottom="0.75" header="0.3" footer="0.3"/>
  <pageSetup paperSize="9" orientation="portrait" r:id="rId1"/>
  <headerFooter>
    <oddFooter>&amp;C_x000D_&amp;1#&amp;"Calibri"&amp;10&amp;K000000 CONTROLLED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C000"/>
  </sheetPr>
  <dimension ref="A1:U1003"/>
  <sheetViews>
    <sheetView workbookViewId="0">
      <selection activeCell="A253" sqref="A253"/>
    </sheetView>
  </sheetViews>
  <sheetFormatPr defaultRowHeight="15" x14ac:dyDescent="0.25"/>
  <cols>
    <col min="3" max="5" width="9.140625" style="21"/>
    <col min="6" max="6" width="23.42578125" bestFit="1" customWidth="1"/>
    <col min="7" max="7" width="9.5703125" bestFit="1" customWidth="1"/>
    <col min="9" max="9" width="14" bestFit="1" customWidth="1"/>
    <col min="10" max="10" width="13.140625" customWidth="1"/>
    <col min="12" max="12" width="9.5703125" style="6" bestFit="1" customWidth="1"/>
    <col min="13" max="15" width="9.140625" style="21"/>
    <col min="16" max="16" width="68.5703125" bestFit="1" customWidth="1"/>
    <col min="17" max="17" width="10.7109375" style="125" bestFit="1" customWidth="1"/>
  </cols>
  <sheetData>
    <row r="1" spans="1:19" s="21" customFormat="1" ht="18.75" x14ac:dyDescent="0.3">
      <c r="A1" s="156" t="s">
        <v>869</v>
      </c>
      <c r="B1" s="156"/>
      <c r="C1" s="156"/>
      <c r="D1" s="156"/>
      <c r="E1" s="156"/>
      <c r="F1" s="154" t="s">
        <v>870</v>
      </c>
      <c r="G1" s="155"/>
      <c r="K1" s="157" t="s">
        <v>871</v>
      </c>
      <c r="L1" s="157"/>
      <c r="M1" s="157"/>
      <c r="N1" s="157"/>
      <c r="O1" s="157"/>
      <c r="P1" s="157"/>
      <c r="Q1" s="125"/>
    </row>
    <row r="2" spans="1:19" x14ac:dyDescent="0.25">
      <c r="A2" s="9" t="s">
        <v>786</v>
      </c>
      <c r="B2" s="9" t="s">
        <v>783</v>
      </c>
      <c r="C2" s="9" t="s">
        <v>805</v>
      </c>
      <c r="D2" s="9" t="s">
        <v>808</v>
      </c>
      <c r="E2" s="9" t="s">
        <v>819</v>
      </c>
      <c r="F2" s="81" t="s">
        <v>784</v>
      </c>
      <c r="G2" s="56" t="s">
        <v>783</v>
      </c>
      <c r="H2" s="9"/>
      <c r="I2" s="9"/>
      <c r="J2" s="9"/>
      <c r="K2" s="9" t="s">
        <v>783</v>
      </c>
      <c r="L2" s="115" t="s">
        <v>805</v>
      </c>
      <c r="M2" s="9" t="s">
        <v>808</v>
      </c>
      <c r="N2" s="9" t="s">
        <v>819</v>
      </c>
      <c r="O2" s="9"/>
      <c r="P2" s="9" t="s">
        <v>785</v>
      </c>
      <c r="Q2" s="160" t="s">
        <v>1235</v>
      </c>
    </row>
    <row r="3" spans="1:19" x14ac:dyDescent="0.25">
      <c r="A3" s="19" t="s">
        <v>795</v>
      </c>
      <c r="B3" s="19" t="s">
        <v>288</v>
      </c>
      <c r="C3" s="21">
        <f>_xlfn.XLOOKUP(B3,'Pupil Numbers'!A:A,'Pupil Numbers'!D:D)</f>
        <v>19</v>
      </c>
      <c r="D3" s="21">
        <f>_xlfn.XLOOKUP(B3,'Floor Area'!A:A,'Floor Area'!D:D)</f>
        <v>35</v>
      </c>
      <c r="E3" s="21">
        <f>_xlfn.XLOOKUP(B3,Deprivation!A:A,Deprivation!E:E)</f>
        <v>16</v>
      </c>
      <c r="F3" s="79" t="str">
        <f t="shared" ref="F3:F34" si="0">"pupil number"&amp;C3</f>
        <v>pupil number19</v>
      </c>
      <c r="G3" s="119" t="str">
        <f t="shared" ref="G3:G47" si="1">B3</f>
        <v>CIP2338</v>
      </c>
      <c r="H3" s="19"/>
      <c r="I3" s="125"/>
      <c r="J3" s="19"/>
      <c r="K3" s="101" t="str">
        <f t="shared" ref="K3:K47" si="2">G3</f>
        <v>CIP2338</v>
      </c>
      <c r="L3" s="116">
        <f>_xlfn.XLOOKUP(K3,'Pupil Numbers'!A:A,'Pupil Numbers'!C:C)</f>
        <v>144.93894736842105</v>
      </c>
      <c r="M3" s="101">
        <f>_xlfn.XLOOKUP(K3,'Floor Area'!A:A,'Floor Area'!C:C)</f>
        <v>1241.3600000000001</v>
      </c>
      <c r="N3" s="69">
        <f>_xlfn.XLOOKUP(K3,Deprivation!A:A,Deprivation!D:D)</f>
        <v>24.603174603174597</v>
      </c>
      <c r="O3" s="101" t="s">
        <v>795</v>
      </c>
      <c r="P3" s="101" t="s">
        <v>670</v>
      </c>
      <c r="Q3" s="125" t="str">
        <f>_xlfn.XLOOKUP(K3,Academies!B:B,Academies!C:C,"No")</f>
        <v>No</v>
      </c>
    </row>
    <row r="4" spans="1:19" x14ac:dyDescent="0.25">
      <c r="A4" s="19" t="s">
        <v>795</v>
      </c>
      <c r="B4" s="19" t="s">
        <v>99</v>
      </c>
      <c r="C4" s="119">
        <f>_xlfn.XLOOKUP(B4,'Pupil Numbers'!A:A,'Pupil Numbers'!D:D)</f>
        <v>13</v>
      </c>
      <c r="D4" s="119">
        <f>_xlfn.XLOOKUP(B4,'Floor Area'!A:A,'Floor Area'!D:D)</f>
        <v>29</v>
      </c>
      <c r="E4" s="119">
        <f>_xlfn.XLOOKUP(B4,Deprivation!A:A,Deprivation!E:E)</f>
        <v>21</v>
      </c>
      <c r="F4" s="79" t="str">
        <f t="shared" si="0"/>
        <v>pupil number13</v>
      </c>
      <c r="G4" s="119" t="str">
        <f t="shared" si="1"/>
        <v>CIP2095</v>
      </c>
      <c r="H4" s="19"/>
      <c r="I4" s="125"/>
      <c r="J4" s="19"/>
      <c r="K4" s="113" t="str">
        <f t="shared" si="2"/>
        <v>CIP2095</v>
      </c>
      <c r="L4" s="116">
        <f>_xlfn.XLOOKUP(K4,'Pupil Numbers'!A:A,'Pupil Numbers'!C:C)</f>
        <v>107.24526315789474</v>
      </c>
      <c r="M4" s="113">
        <f>_xlfn.XLOOKUP(K4,'Floor Area'!A:A,'Floor Area'!C:C)</f>
        <v>1121.73</v>
      </c>
      <c r="N4" s="105">
        <f>_xlfn.XLOOKUP(K4,Deprivation!A:A,Deprivation!D:D)</f>
        <v>27.956989247311796</v>
      </c>
      <c r="O4" s="101" t="s">
        <v>795</v>
      </c>
      <c r="P4" s="113" t="s">
        <v>573</v>
      </c>
      <c r="Q4" s="125" t="str">
        <f>_xlfn.XLOOKUP(K4,Academies!B:B,Academies!C:C,"No")</f>
        <v>No</v>
      </c>
      <c r="S4" s="119"/>
    </row>
    <row r="5" spans="1:19" x14ac:dyDescent="0.25">
      <c r="A5" s="19" t="s">
        <v>795</v>
      </c>
      <c r="B5" s="19" t="s">
        <v>52</v>
      </c>
      <c r="C5" s="119">
        <f>_xlfn.XLOOKUP(B5,'Pupil Numbers'!A:A,'Pupil Numbers'!D:D)</f>
        <v>41</v>
      </c>
      <c r="D5" s="119">
        <f>_xlfn.XLOOKUP(B5,'Floor Area'!A:A,'Floor Area'!D:D)</f>
        <v>32</v>
      </c>
      <c r="E5" s="119">
        <f>_xlfn.XLOOKUP(B5,Deprivation!A:A,Deprivation!E:E)</f>
        <v>29</v>
      </c>
      <c r="F5" s="79" t="str">
        <f t="shared" si="0"/>
        <v>pupil number41</v>
      </c>
      <c r="G5" s="119" t="str">
        <f t="shared" si="1"/>
        <v>CIP2048</v>
      </c>
      <c r="H5" s="19"/>
      <c r="I5" s="125"/>
      <c r="J5" s="19"/>
      <c r="K5" s="113" t="str">
        <f t="shared" si="2"/>
        <v>CIP2048</v>
      </c>
      <c r="L5" s="116">
        <f>_xlfn.XLOOKUP(K5,'Pupil Numbers'!A:A,'Pupil Numbers'!C:C)</f>
        <v>227.31368421052633</v>
      </c>
      <c r="M5" s="113">
        <f>_xlfn.XLOOKUP(K5,'Floor Area'!A:A,'Floor Area'!C:C)</f>
        <v>1180.7</v>
      </c>
      <c r="N5" s="105">
        <f>_xlfn.XLOOKUP(K5,Deprivation!A:A,Deprivation!D:D)</f>
        <v>32.085561497326196</v>
      </c>
      <c r="O5" s="101" t="s">
        <v>795</v>
      </c>
      <c r="P5" s="113" t="s">
        <v>549</v>
      </c>
      <c r="Q5" s="125" t="str">
        <f>_xlfn.XLOOKUP(K5,Academies!B:B,Academies!C:C,"No")</f>
        <v>No</v>
      </c>
      <c r="S5" s="119"/>
    </row>
    <row r="6" spans="1:19" x14ac:dyDescent="0.25">
      <c r="A6" s="19" t="s">
        <v>795</v>
      </c>
      <c r="B6" s="19" t="s">
        <v>337</v>
      </c>
      <c r="C6" s="119">
        <f>_xlfn.XLOOKUP(B6,'Pupil Numbers'!A:A,'Pupil Numbers'!D:D)</f>
        <v>2</v>
      </c>
      <c r="D6" s="119">
        <f>_xlfn.XLOOKUP(B6,'Floor Area'!A:A,'Floor Area'!D:D)</f>
        <v>4</v>
      </c>
      <c r="E6" s="119">
        <f>_xlfn.XLOOKUP(B6,Deprivation!A:A,Deprivation!E:E)</f>
        <v>6</v>
      </c>
      <c r="F6" s="79" t="str">
        <f t="shared" si="0"/>
        <v>pupil number2</v>
      </c>
      <c r="G6" s="119" t="str">
        <f t="shared" si="1"/>
        <v>CIP3016</v>
      </c>
      <c r="H6" s="19"/>
      <c r="I6" s="125"/>
      <c r="J6" s="19"/>
      <c r="K6" s="113" t="str">
        <f t="shared" si="2"/>
        <v>CIP3016</v>
      </c>
      <c r="L6" s="116">
        <f>_xlfn.XLOOKUP(K6,'Pupil Numbers'!A:A,'Pupil Numbers'!C:C)</f>
        <v>36</v>
      </c>
      <c r="M6" s="113">
        <f>_xlfn.XLOOKUP(K6,'Floor Area'!A:A,'Floor Area'!C:C)</f>
        <v>320.29000000000002</v>
      </c>
      <c r="N6" s="105">
        <f>_xlfn.XLOOKUP(K6,Deprivation!A:A,Deprivation!D:D)</f>
        <v>13.8888888888889</v>
      </c>
      <c r="O6" s="101" t="s">
        <v>795</v>
      </c>
      <c r="P6" s="113" t="s">
        <v>698</v>
      </c>
      <c r="Q6" s="125" t="str">
        <f>_xlfn.XLOOKUP(K6,Academies!B:B,Academies!C:C,"No")</f>
        <v>No</v>
      </c>
      <c r="S6" s="119"/>
    </row>
    <row r="7" spans="1:19" x14ac:dyDescent="0.25">
      <c r="A7" s="19" t="s">
        <v>795</v>
      </c>
      <c r="B7" s="19" t="s">
        <v>200</v>
      </c>
      <c r="C7" s="119">
        <f>_xlfn.XLOOKUP(B7,'Pupil Numbers'!A:A,'Pupil Numbers'!D:D)</f>
        <v>29</v>
      </c>
      <c r="D7" s="119">
        <f>_xlfn.XLOOKUP(B7,'Floor Area'!A:A,'Floor Area'!D:D)</f>
        <v>12</v>
      </c>
      <c r="E7" s="119">
        <f>_xlfn.XLOOKUP(B7,Deprivation!A:A,Deprivation!E:E)</f>
        <v>28</v>
      </c>
      <c r="F7" s="79" t="str">
        <f t="shared" si="0"/>
        <v>pupil number29</v>
      </c>
      <c r="G7" s="119" t="str">
        <f t="shared" si="1"/>
        <v>CIP2227</v>
      </c>
      <c r="H7" s="19"/>
      <c r="I7" s="125"/>
      <c r="J7" s="19"/>
      <c r="K7" s="113" t="str">
        <f t="shared" si="2"/>
        <v>CIP2227</v>
      </c>
      <c r="L7" s="116">
        <f>_xlfn.XLOOKUP(K7,'Pupil Numbers'!A:A,'Pupil Numbers'!C:C)</f>
        <v>175</v>
      </c>
      <c r="M7" s="113">
        <f>_xlfn.XLOOKUP(K7,'Floor Area'!A:A,'Floor Area'!C:C)</f>
        <v>663.62</v>
      </c>
      <c r="N7" s="105">
        <f>_xlfn.XLOOKUP(K7,Deprivation!A:A,Deprivation!D:D)</f>
        <v>31.428571428571399</v>
      </c>
      <c r="O7" s="101" t="s">
        <v>795</v>
      </c>
      <c r="P7" s="113" t="s">
        <v>627</v>
      </c>
      <c r="Q7" s="125" t="str">
        <f>_xlfn.XLOOKUP(K7,Academies!B:B,Academies!C:C,"No")</f>
        <v>No</v>
      </c>
      <c r="S7" s="119"/>
    </row>
    <row r="8" spans="1:19" x14ac:dyDescent="0.25">
      <c r="A8" s="19" t="s">
        <v>795</v>
      </c>
      <c r="B8" s="19" t="s">
        <v>266</v>
      </c>
      <c r="C8" s="119">
        <f>_xlfn.XLOOKUP(B8,'Pupil Numbers'!A:A,'Pupil Numbers'!D:D)</f>
        <v>35</v>
      </c>
      <c r="D8" s="119">
        <f>_xlfn.XLOOKUP(B8,'Floor Area'!A:A,'Floor Area'!D:D)</f>
        <v>36</v>
      </c>
      <c r="E8" s="119">
        <f>_xlfn.XLOOKUP(B8,Deprivation!A:A,Deprivation!E:E)</f>
        <v>7</v>
      </c>
      <c r="F8" s="79" t="str">
        <f t="shared" si="0"/>
        <v>pupil number35</v>
      </c>
      <c r="G8" s="119" t="str">
        <f t="shared" si="1"/>
        <v>CIP2307</v>
      </c>
      <c r="H8" s="19"/>
      <c r="I8" s="125"/>
      <c r="J8" s="19"/>
      <c r="K8" s="113" t="str">
        <f t="shared" si="2"/>
        <v>CIP2307</v>
      </c>
      <c r="L8" s="116">
        <f>_xlfn.XLOOKUP(K8,'Pupil Numbers'!A:A,'Pupil Numbers'!C:C)</f>
        <v>207.6421052631579</v>
      </c>
      <c r="M8" s="113">
        <f>_xlfn.XLOOKUP(K8,'Floor Area'!A:A,'Floor Area'!C:C)</f>
        <v>1268.1600000000001</v>
      </c>
      <c r="N8" s="105">
        <f>_xlfn.XLOOKUP(K8,Deprivation!A:A,Deprivation!D:D)</f>
        <v>15.6424581005587</v>
      </c>
      <c r="O8" s="101" t="s">
        <v>795</v>
      </c>
      <c r="P8" s="113" t="s">
        <v>658</v>
      </c>
      <c r="Q8" s="125" t="str">
        <f>_xlfn.XLOOKUP(K8,Academies!B:B,Academies!C:C,"No")</f>
        <v>No</v>
      </c>
      <c r="S8" s="119"/>
    </row>
    <row r="9" spans="1:19" x14ac:dyDescent="0.25">
      <c r="A9" s="19" t="s">
        <v>795</v>
      </c>
      <c r="B9" s="19" t="s">
        <v>69</v>
      </c>
      <c r="C9" s="119">
        <f>_xlfn.XLOOKUP(B9,'Pupil Numbers'!A:A,'Pupil Numbers'!D:D)</f>
        <v>25</v>
      </c>
      <c r="D9" s="119">
        <f>_xlfn.XLOOKUP(B9,'Floor Area'!A:A,'Floor Area'!D:D)</f>
        <v>33</v>
      </c>
      <c r="E9" s="119">
        <f>_xlfn.XLOOKUP(B9,Deprivation!A:A,Deprivation!E:E)</f>
        <v>25</v>
      </c>
      <c r="F9" s="79" t="str">
        <f t="shared" si="0"/>
        <v>pupil number25</v>
      </c>
      <c r="G9" s="119" t="str">
        <f t="shared" si="1"/>
        <v>CIP2061</v>
      </c>
      <c r="H9" s="19"/>
      <c r="I9" s="125"/>
      <c r="J9" s="19"/>
      <c r="K9" s="113" t="str">
        <f t="shared" si="2"/>
        <v>CIP2061</v>
      </c>
      <c r="L9" s="116">
        <f>_xlfn.XLOOKUP(K9,'Pupil Numbers'!A:A,'Pupil Numbers'!C:C)</f>
        <v>160</v>
      </c>
      <c r="M9" s="113">
        <f>_xlfn.XLOOKUP(K9,'Floor Area'!A:A,'Floor Area'!C:C)</f>
        <v>1202.3</v>
      </c>
      <c r="N9" s="105">
        <f>_xlfn.XLOOKUP(K9,Deprivation!A:A,Deprivation!D:D)</f>
        <v>30.625000000000004</v>
      </c>
      <c r="O9" s="101" t="s">
        <v>795</v>
      </c>
      <c r="P9" s="113" t="s">
        <v>558</v>
      </c>
      <c r="Q9" s="125" t="str">
        <f>_xlfn.XLOOKUP(K9,Academies!B:B,Academies!C:C,"No")</f>
        <v>No</v>
      </c>
      <c r="S9" s="119"/>
    </row>
    <row r="10" spans="1:19" x14ac:dyDescent="0.25">
      <c r="A10" s="19" t="s">
        <v>795</v>
      </c>
      <c r="B10" s="19" t="s">
        <v>141</v>
      </c>
      <c r="C10" s="119">
        <f>_xlfn.XLOOKUP(B10,'Pupil Numbers'!A:A,'Pupil Numbers'!D:D)</f>
        <v>43</v>
      </c>
      <c r="D10" s="119">
        <f>_xlfn.XLOOKUP(B10,'Floor Area'!A:A,'Floor Area'!D:D)</f>
        <v>38</v>
      </c>
      <c r="E10" s="119">
        <f>_xlfn.XLOOKUP(B10,Deprivation!A:A,Deprivation!E:E)</f>
        <v>31</v>
      </c>
      <c r="F10" s="79" t="str">
        <f t="shared" si="0"/>
        <v>pupil number43</v>
      </c>
      <c r="G10" s="119" t="str">
        <f t="shared" si="1"/>
        <v>CIP2146</v>
      </c>
      <c r="H10" s="19"/>
      <c r="I10" s="125"/>
      <c r="J10" s="19"/>
      <c r="K10" s="113" t="str">
        <f t="shared" si="2"/>
        <v>CIP2146</v>
      </c>
      <c r="L10" s="116">
        <f>_xlfn.XLOOKUP(K10,'Pupil Numbers'!A:A,'Pupil Numbers'!C:C)</f>
        <v>279.05052631578945</v>
      </c>
      <c r="M10" s="113">
        <f>_xlfn.XLOOKUP(K10,'Floor Area'!A:A,'Floor Area'!C:C)</f>
        <v>1294.53</v>
      </c>
      <c r="N10" s="105">
        <f>_xlfn.XLOOKUP(K10,Deprivation!A:A,Deprivation!D:D)</f>
        <v>34.836065573770504</v>
      </c>
      <c r="O10" s="101" t="s">
        <v>795</v>
      </c>
      <c r="P10" s="113" t="s">
        <v>595</v>
      </c>
      <c r="Q10" s="125" t="str">
        <f>_xlfn.XLOOKUP(K10,Academies!B:B,Academies!C:C,"No")</f>
        <v>No</v>
      </c>
      <c r="S10" s="119"/>
    </row>
    <row r="11" spans="1:19" x14ac:dyDescent="0.25">
      <c r="A11" s="19" t="s">
        <v>795</v>
      </c>
      <c r="B11" s="19" t="s">
        <v>81</v>
      </c>
      <c r="C11" s="119">
        <f>_xlfn.XLOOKUP(B11,'Pupil Numbers'!A:A,'Pupil Numbers'!D:D)</f>
        <v>44</v>
      </c>
      <c r="D11" s="119">
        <f>_xlfn.XLOOKUP(B11,'Floor Area'!A:A,'Floor Area'!D:D)</f>
        <v>42</v>
      </c>
      <c r="E11" s="119">
        <f>_xlfn.XLOOKUP(B11,Deprivation!A:A,Deprivation!E:E)</f>
        <v>24</v>
      </c>
      <c r="F11" s="79" t="str">
        <f t="shared" si="0"/>
        <v>pupil number44</v>
      </c>
      <c r="G11" s="119" t="str">
        <f t="shared" si="1"/>
        <v>CIP2080</v>
      </c>
      <c r="H11" s="19"/>
      <c r="I11" s="125"/>
      <c r="J11" s="19"/>
      <c r="K11" s="113" t="str">
        <f t="shared" si="2"/>
        <v>CIP2080</v>
      </c>
      <c r="L11" s="116">
        <f>_xlfn.XLOOKUP(K11,'Pupil Numbers'!A:A,'Pupil Numbers'!C:C)</f>
        <v>290.03157894736842</v>
      </c>
      <c r="M11" s="113">
        <f>_xlfn.XLOOKUP(K11,'Floor Area'!A:A,'Floor Area'!C:C)</f>
        <v>1398.45</v>
      </c>
      <c r="N11" s="105">
        <f>_xlfn.XLOOKUP(K11,Deprivation!A:A,Deprivation!D:D)</f>
        <v>30.131004366812199</v>
      </c>
      <c r="O11" s="101" t="s">
        <v>795</v>
      </c>
      <c r="P11" s="113" t="s">
        <v>564</v>
      </c>
      <c r="Q11" s="125" t="str">
        <f>_xlfn.XLOOKUP(K11,Academies!B:B,Academies!C:C,"No")</f>
        <v>No</v>
      </c>
      <c r="S11" s="119"/>
    </row>
    <row r="12" spans="1:19" x14ac:dyDescent="0.25">
      <c r="A12" s="19" t="s">
        <v>795</v>
      </c>
      <c r="B12" s="19" t="s">
        <v>73</v>
      </c>
      <c r="C12" s="119">
        <f>_xlfn.XLOOKUP(B12,'Pupil Numbers'!A:A,'Pupil Numbers'!D:D)</f>
        <v>3</v>
      </c>
      <c r="D12" s="119">
        <f>_xlfn.XLOOKUP(B12,'Floor Area'!A:A,'Floor Area'!D:D)</f>
        <v>1</v>
      </c>
      <c r="E12" s="119">
        <f>_xlfn.XLOOKUP(B12,Deprivation!A:A,Deprivation!E:E)</f>
        <v>2</v>
      </c>
      <c r="F12" s="79" t="str">
        <f t="shared" si="0"/>
        <v>pupil number3</v>
      </c>
      <c r="G12" s="119" t="str">
        <f t="shared" si="1"/>
        <v>CIP2068</v>
      </c>
      <c r="H12" s="19"/>
      <c r="I12" s="125"/>
      <c r="J12" s="19"/>
      <c r="K12" s="113" t="str">
        <f t="shared" si="2"/>
        <v>CIP2068</v>
      </c>
      <c r="L12" s="116">
        <f>_xlfn.XLOOKUP(K12,'Pupil Numbers'!A:A,'Pupil Numbers'!C:C)</f>
        <v>37.321052631578951</v>
      </c>
      <c r="M12" s="113">
        <f>_xlfn.XLOOKUP(K12,'Floor Area'!A:A,'Floor Area'!C:C)</f>
        <v>146.9</v>
      </c>
      <c r="N12" s="105">
        <f>_xlfn.XLOOKUP(K12,Deprivation!A:A,Deprivation!D:D)</f>
        <v>8.5714285714285694</v>
      </c>
      <c r="O12" s="101" t="s">
        <v>795</v>
      </c>
      <c r="P12" s="113" t="s">
        <v>560</v>
      </c>
      <c r="Q12" s="125" t="str">
        <f>_xlfn.XLOOKUP(K12,Academies!B:B,Academies!C:C,"No")</f>
        <v>No</v>
      </c>
      <c r="S12" s="119"/>
    </row>
    <row r="13" spans="1:19" x14ac:dyDescent="0.25">
      <c r="A13" s="19" t="s">
        <v>795</v>
      </c>
      <c r="B13" s="19" t="s">
        <v>286</v>
      </c>
      <c r="C13" s="119">
        <f>_xlfn.XLOOKUP(B13,'Pupil Numbers'!A:A,'Pupil Numbers'!D:D)</f>
        <v>12</v>
      </c>
      <c r="D13" s="119">
        <f>_xlfn.XLOOKUP(B13,'Floor Area'!A:A,'Floor Area'!D:D)</f>
        <v>14</v>
      </c>
      <c r="E13" s="119">
        <f>_xlfn.XLOOKUP(B13,Deprivation!A:A,Deprivation!E:E)</f>
        <v>39</v>
      </c>
      <c r="F13" s="79" t="str">
        <f t="shared" si="0"/>
        <v>pupil number12</v>
      </c>
      <c r="G13" s="119" t="str">
        <f t="shared" si="1"/>
        <v>CIP2336</v>
      </c>
      <c r="H13" s="19"/>
      <c r="I13" s="125"/>
      <c r="J13" s="19"/>
      <c r="K13" s="113" t="str">
        <f t="shared" si="2"/>
        <v>CIP2336</v>
      </c>
      <c r="L13" s="116">
        <f>_xlfn.XLOOKUP(K13,'Pupil Numbers'!A:A,'Pupil Numbers'!C:C)</f>
        <v>98</v>
      </c>
      <c r="M13" s="113">
        <f>_xlfn.XLOOKUP(K13,'Floor Area'!A:A,'Floor Area'!C:C)</f>
        <v>726.44</v>
      </c>
      <c r="N13" s="105">
        <f>_xlfn.XLOOKUP(K13,Deprivation!A:A,Deprivation!D:D)</f>
        <v>46.938775510204103</v>
      </c>
      <c r="O13" s="101" t="s">
        <v>795</v>
      </c>
      <c r="P13" s="113" t="s">
        <v>669</v>
      </c>
      <c r="Q13" s="125" t="str">
        <f>_xlfn.XLOOKUP(K13,Academies!B:B,Academies!C:C,"No")</f>
        <v>No</v>
      </c>
      <c r="S13" s="119"/>
    </row>
    <row r="14" spans="1:19" x14ac:dyDescent="0.25">
      <c r="A14" s="19" t="s">
        <v>795</v>
      </c>
      <c r="B14" s="19" t="s">
        <v>377</v>
      </c>
      <c r="C14" s="119">
        <f>_xlfn.XLOOKUP(B14,'Pupil Numbers'!A:A,'Pupil Numbers'!D:D)</f>
        <v>11</v>
      </c>
      <c r="D14" s="119">
        <f>_xlfn.XLOOKUP(B14,'Floor Area'!A:A,'Floor Area'!D:D)</f>
        <v>7</v>
      </c>
      <c r="E14" s="119">
        <f>_xlfn.XLOOKUP(B14,Deprivation!A:A,Deprivation!E:E)</f>
        <v>10</v>
      </c>
      <c r="F14" s="79" t="str">
        <f t="shared" si="0"/>
        <v>pupil number11</v>
      </c>
      <c r="G14" s="119" t="str">
        <f t="shared" si="1"/>
        <v>CIP3046</v>
      </c>
      <c r="H14" s="19"/>
      <c r="I14" s="125"/>
      <c r="J14" s="19"/>
      <c r="K14" s="113" t="str">
        <f t="shared" si="2"/>
        <v>CIP3046</v>
      </c>
      <c r="L14" s="116">
        <f>_xlfn.XLOOKUP(K14,'Pupil Numbers'!A:A,'Pupil Numbers'!C:C)</f>
        <v>85</v>
      </c>
      <c r="M14" s="113">
        <f>_xlfn.XLOOKUP(K14,'Floor Area'!A:A,'Floor Area'!C:C)</f>
        <v>363.43</v>
      </c>
      <c r="N14" s="105">
        <f>_xlfn.XLOOKUP(K14,Deprivation!A:A,Deprivation!D:D)</f>
        <v>18.823529411764699</v>
      </c>
      <c r="O14" s="101" t="s">
        <v>795</v>
      </c>
      <c r="P14" s="113" t="s">
        <v>718</v>
      </c>
      <c r="Q14" s="125" t="str">
        <f>_xlfn.XLOOKUP(K14,Academies!B:B,Academies!C:C,"No")</f>
        <v>No</v>
      </c>
      <c r="S14" s="119"/>
    </row>
    <row r="15" spans="1:19" x14ac:dyDescent="0.25">
      <c r="A15" s="19" t="s">
        <v>795</v>
      </c>
      <c r="B15" s="19" t="s">
        <v>135</v>
      </c>
      <c r="C15" s="119">
        <f>_xlfn.XLOOKUP(B15,'Pupil Numbers'!A:A,'Pupil Numbers'!D:D)</f>
        <v>38</v>
      </c>
      <c r="D15" s="119">
        <f>_xlfn.XLOOKUP(B15,'Floor Area'!A:A,'Floor Area'!D:D)</f>
        <v>44</v>
      </c>
      <c r="E15" s="119">
        <f>_xlfn.XLOOKUP(B15,Deprivation!A:A,Deprivation!E:E)</f>
        <v>46</v>
      </c>
      <c r="F15" s="79" t="str">
        <f t="shared" si="0"/>
        <v>pupil number38</v>
      </c>
      <c r="G15" s="119" t="str">
        <f t="shared" si="1"/>
        <v>CIP2139</v>
      </c>
      <c r="H15" s="19"/>
      <c r="I15" s="125"/>
      <c r="J15" s="19"/>
      <c r="K15" s="113" t="str">
        <f t="shared" si="2"/>
        <v>CIP2139</v>
      </c>
      <c r="L15" s="116">
        <f>_xlfn.XLOOKUP(K15,'Pupil Numbers'!A:A,'Pupil Numbers'!C:C)</f>
        <v>215.7421052631579</v>
      </c>
      <c r="M15" s="113">
        <f>_xlfn.XLOOKUP(K15,'Floor Area'!A:A,'Floor Area'!C:C)</f>
        <v>1424.59</v>
      </c>
      <c r="N15" s="105">
        <f>_xlfn.XLOOKUP(K15,Deprivation!A:A,Deprivation!D:D)</f>
        <v>71.978021978021999</v>
      </c>
      <c r="O15" s="101" t="s">
        <v>795</v>
      </c>
      <c r="P15" s="113" t="s">
        <v>591</v>
      </c>
      <c r="Q15" s="125" t="str">
        <f>_xlfn.XLOOKUP(K15,Academies!B:B,Academies!C:C,"No")</f>
        <v>No</v>
      </c>
      <c r="S15" s="119"/>
    </row>
    <row r="16" spans="1:19" x14ac:dyDescent="0.25">
      <c r="A16" s="19" t="s">
        <v>795</v>
      </c>
      <c r="B16" s="19" t="s">
        <v>355</v>
      </c>
      <c r="C16" s="119">
        <f>_xlfn.XLOOKUP(B16,'Pupil Numbers'!A:A,'Pupil Numbers'!D:D)</f>
        <v>36</v>
      </c>
      <c r="D16" s="119">
        <f>_xlfn.XLOOKUP(B16,'Floor Area'!A:A,'Floor Area'!D:D)</f>
        <v>47</v>
      </c>
      <c r="E16" s="119">
        <f>_xlfn.XLOOKUP(B16,Deprivation!A:A,Deprivation!E:E)</f>
        <v>38</v>
      </c>
      <c r="F16" s="79" t="str">
        <f t="shared" si="0"/>
        <v>pupil number36</v>
      </c>
      <c r="G16" s="119" t="str">
        <f t="shared" si="1"/>
        <v>CIP3032</v>
      </c>
      <c r="H16" s="19"/>
      <c r="I16" s="125"/>
      <c r="J16" s="19"/>
      <c r="K16" s="113" t="str">
        <f t="shared" si="2"/>
        <v>CIP3032</v>
      </c>
      <c r="L16" s="116">
        <f>_xlfn.XLOOKUP(K16,'Pupil Numbers'!A:A,'Pupil Numbers'!C:C)</f>
        <v>208.94736842105263</v>
      </c>
      <c r="M16" s="113">
        <f>_xlfn.XLOOKUP(K16,'Floor Area'!A:A,'Floor Area'!C:C)</f>
        <v>1511.76</v>
      </c>
      <c r="N16" s="105">
        <f>_xlfn.XLOOKUP(K16,Deprivation!A:A,Deprivation!D:D)</f>
        <v>43.975903614457799</v>
      </c>
      <c r="O16" s="101" t="s">
        <v>795</v>
      </c>
      <c r="P16" s="113" t="s">
        <v>707</v>
      </c>
      <c r="Q16" s="125" t="str">
        <f>_xlfn.XLOOKUP(K16,Academies!B:B,Academies!C:C,"No")</f>
        <v>No</v>
      </c>
      <c r="S16" s="119"/>
    </row>
    <row r="17" spans="1:19" x14ac:dyDescent="0.25">
      <c r="A17" s="19" t="s">
        <v>795</v>
      </c>
      <c r="B17" s="19" t="s">
        <v>436</v>
      </c>
      <c r="C17" s="119">
        <f>_xlfn.XLOOKUP(B17,'Pupil Numbers'!A:A,'Pupil Numbers'!D:D)</f>
        <v>8</v>
      </c>
      <c r="D17" s="119">
        <f>_xlfn.XLOOKUP(B17,'Floor Area'!A:A,'Floor Area'!D:D)</f>
        <v>3</v>
      </c>
      <c r="E17" s="119">
        <f>_xlfn.XLOOKUP(B17,Deprivation!A:A,Deprivation!E:E)</f>
        <v>12</v>
      </c>
      <c r="F17" s="79" t="str">
        <f t="shared" si="0"/>
        <v>pupil number8</v>
      </c>
      <c r="G17" s="119" t="str">
        <f t="shared" si="1"/>
        <v>CIP3106</v>
      </c>
      <c r="H17" s="19"/>
      <c r="I17" s="125"/>
      <c r="J17" s="19"/>
      <c r="K17" s="113" t="str">
        <f t="shared" si="2"/>
        <v>CIP3106</v>
      </c>
      <c r="L17" s="116">
        <f>_xlfn.XLOOKUP(K17,'Pupil Numbers'!A:A,'Pupil Numbers'!C:C)</f>
        <v>59</v>
      </c>
      <c r="M17" s="113">
        <f>_xlfn.XLOOKUP(K17,'Floor Area'!A:A,'Floor Area'!C:C)</f>
        <v>283.18</v>
      </c>
      <c r="N17" s="105">
        <f>_xlfn.XLOOKUP(K17,Deprivation!A:A,Deprivation!D:D)</f>
        <v>20.338983050847499</v>
      </c>
      <c r="O17" s="101" t="s">
        <v>795</v>
      </c>
      <c r="P17" s="113" t="s">
        <v>746</v>
      </c>
      <c r="Q17" s="125" t="str">
        <f>_xlfn.XLOOKUP(K17,Academies!B:B,Academies!C:C,"No")</f>
        <v>No</v>
      </c>
      <c r="S17" s="119"/>
    </row>
    <row r="18" spans="1:19" x14ac:dyDescent="0.25">
      <c r="A18" s="19" t="s">
        <v>795</v>
      </c>
      <c r="B18" s="19" t="s">
        <v>18</v>
      </c>
      <c r="C18" s="119">
        <f>_xlfn.XLOOKUP(B18,'Pupil Numbers'!A:A,'Pupil Numbers'!D:D)</f>
        <v>23</v>
      </c>
      <c r="D18" s="119">
        <f>_xlfn.XLOOKUP(B18,'Floor Area'!A:A,'Floor Area'!D:D)</f>
        <v>13</v>
      </c>
      <c r="E18" s="119">
        <f>_xlfn.XLOOKUP(B18,Deprivation!A:A,Deprivation!E:E)</f>
        <v>36</v>
      </c>
      <c r="F18" s="79" t="str">
        <f t="shared" si="0"/>
        <v>pupil number23</v>
      </c>
      <c r="G18" s="119" t="str">
        <f t="shared" si="1"/>
        <v>CIP2002</v>
      </c>
      <c r="H18" s="19"/>
      <c r="I18" s="125"/>
      <c r="J18" s="19"/>
      <c r="K18" s="113" t="str">
        <f t="shared" si="2"/>
        <v>CIP2002</v>
      </c>
      <c r="L18" s="116">
        <f>_xlfn.XLOOKUP(K18,'Pupil Numbers'!A:A,'Pupil Numbers'!C:C)</f>
        <v>155</v>
      </c>
      <c r="M18" s="113">
        <f>_xlfn.XLOOKUP(K18,'Floor Area'!A:A,'Floor Area'!C:C)</f>
        <v>718.34</v>
      </c>
      <c r="N18" s="105">
        <f>_xlfn.XLOOKUP(K18,Deprivation!A:A,Deprivation!D:D)</f>
        <v>39.354838709677395</v>
      </c>
      <c r="O18" s="101" t="s">
        <v>795</v>
      </c>
      <c r="P18" s="113" t="s">
        <v>531</v>
      </c>
      <c r="Q18" s="125" t="str">
        <f>_xlfn.XLOOKUP(K18,Academies!B:B,Academies!C:C,"No")</f>
        <v>No</v>
      </c>
      <c r="S18" s="119"/>
    </row>
    <row r="19" spans="1:19" x14ac:dyDescent="0.25">
      <c r="A19" s="19" t="s">
        <v>795</v>
      </c>
      <c r="B19" s="19" t="s">
        <v>95</v>
      </c>
      <c r="C19" s="119">
        <f>_xlfn.XLOOKUP(B19,'Pupil Numbers'!A:A,'Pupil Numbers'!D:D)</f>
        <v>42</v>
      </c>
      <c r="D19" s="119">
        <f>_xlfn.XLOOKUP(B19,'Floor Area'!A:A,'Floor Area'!D:D)</f>
        <v>39</v>
      </c>
      <c r="E19" s="119">
        <f>_xlfn.XLOOKUP(B19,Deprivation!A:A,Deprivation!E:E)</f>
        <v>5</v>
      </c>
      <c r="F19" s="79" t="str">
        <f t="shared" si="0"/>
        <v>pupil number42</v>
      </c>
      <c r="G19" s="119" t="str">
        <f t="shared" si="1"/>
        <v>CIP2091</v>
      </c>
      <c r="H19" s="19"/>
      <c r="I19" s="125"/>
      <c r="J19" s="19"/>
      <c r="K19" s="113" t="str">
        <f t="shared" si="2"/>
        <v>CIP2091</v>
      </c>
      <c r="L19" s="116">
        <f>_xlfn.XLOOKUP(K19,'Pupil Numbers'!A:A,'Pupil Numbers'!C:C)</f>
        <v>235</v>
      </c>
      <c r="M19" s="113">
        <f>_xlfn.XLOOKUP(K19,'Floor Area'!A:A,'Floor Area'!C:C)</f>
        <v>1314.38</v>
      </c>
      <c r="N19" s="105">
        <f>_xlfn.XLOOKUP(K19,Deprivation!A:A,Deprivation!D:D)</f>
        <v>13.6170212765957</v>
      </c>
      <c r="O19" s="101" t="s">
        <v>795</v>
      </c>
      <c r="P19" s="113" t="s">
        <v>571</v>
      </c>
      <c r="Q19" s="125" t="str">
        <f>_xlfn.XLOOKUP(K19,Academies!B:B,Academies!C:C,"No")</f>
        <v>No</v>
      </c>
      <c r="S19" s="119"/>
    </row>
    <row r="20" spans="1:19" x14ac:dyDescent="0.25">
      <c r="A20" s="19" t="s">
        <v>795</v>
      </c>
      <c r="B20" s="19" t="s">
        <v>302</v>
      </c>
      <c r="C20" s="119">
        <f>_xlfn.XLOOKUP(B20,'Pupil Numbers'!A:A,'Pupil Numbers'!D:D)</f>
        <v>30</v>
      </c>
      <c r="D20" s="119">
        <f>_xlfn.XLOOKUP(B20,'Floor Area'!A:A,'Floor Area'!D:D)</f>
        <v>45</v>
      </c>
      <c r="E20" s="119">
        <f>_xlfn.XLOOKUP(B20,Deprivation!A:A,Deprivation!E:E)</f>
        <v>41</v>
      </c>
      <c r="F20" s="79" t="str">
        <f t="shared" si="0"/>
        <v>pupil number30</v>
      </c>
      <c r="G20" s="119" t="str">
        <f t="shared" si="1"/>
        <v>CIP2362</v>
      </c>
      <c r="H20" s="19"/>
      <c r="I20" s="125"/>
      <c r="J20" s="19"/>
      <c r="K20" s="113" t="str">
        <f t="shared" si="2"/>
        <v>CIP2362</v>
      </c>
      <c r="L20" s="116">
        <f>_xlfn.XLOOKUP(K20,'Pupil Numbers'!A:A,'Pupil Numbers'!C:C)</f>
        <v>177.08947368421053</v>
      </c>
      <c r="M20" s="113">
        <f>_xlfn.XLOOKUP(K20,'Floor Area'!A:A,'Floor Area'!C:C)</f>
        <v>1427.55</v>
      </c>
      <c r="N20" s="105">
        <f>_xlfn.XLOOKUP(K20,Deprivation!A:A,Deprivation!D:D)</f>
        <v>53.3783783783784</v>
      </c>
      <c r="O20" s="101" t="s">
        <v>795</v>
      </c>
      <c r="P20" s="113" t="s">
        <v>677</v>
      </c>
      <c r="Q20" s="125" t="str">
        <f>_xlfn.XLOOKUP(K20,Academies!B:B,Academies!C:C,"No")</f>
        <v>No</v>
      </c>
      <c r="S20" s="119"/>
    </row>
    <row r="21" spans="1:19" x14ac:dyDescent="0.25">
      <c r="A21" s="19" t="s">
        <v>795</v>
      </c>
      <c r="B21" s="19" t="s">
        <v>294</v>
      </c>
      <c r="C21" s="119">
        <f>_xlfn.XLOOKUP(B21,'Pupil Numbers'!A:A,'Pupil Numbers'!D:D)</f>
        <v>20</v>
      </c>
      <c r="D21" s="119">
        <f>_xlfn.XLOOKUP(B21,'Floor Area'!A:A,'Floor Area'!D:D)</f>
        <v>27</v>
      </c>
      <c r="E21" s="119">
        <f>_xlfn.XLOOKUP(B21,Deprivation!A:A,Deprivation!E:E)</f>
        <v>32</v>
      </c>
      <c r="F21" s="79" t="str">
        <f t="shared" si="0"/>
        <v>pupil number20</v>
      </c>
      <c r="G21" s="119" t="str">
        <f t="shared" si="1"/>
        <v>CIP2351</v>
      </c>
      <c r="H21" s="19"/>
      <c r="I21" s="125"/>
      <c r="J21" s="19"/>
      <c r="K21" s="113" t="str">
        <f t="shared" si="2"/>
        <v>CIP2351</v>
      </c>
      <c r="L21" s="116">
        <f>_xlfn.XLOOKUP(K21,'Pupil Numbers'!A:A,'Pupil Numbers'!C:C)</f>
        <v>145</v>
      </c>
      <c r="M21" s="113">
        <f>_xlfn.XLOOKUP(K21,'Floor Area'!A:A,'Floor Area'!C:C)</f>
        <v>1082.07</v>
      </c>
      <c r="N21" s="105">
        <f>_xlfn.XLOOKUP(K21,Deprivation!A:A,Deprivation!D:D)</f>
        <v>35.172413793103402</v>
      </c>
      <c r="O21" s="101" t="s">
        <v>795</v>
      </c>
      <c r="P21" s="113" t="s">
        <v>673</v>
      </c>
      <c r="Q21" s="125" t="str">
        <f>_xlfn.XLOOKUP(K21,Academies!B:B,Academies!C:C,"No")</f>
        <v>No</v>
      </c>
      <c r="S21" s="119"/>
    </row>
    <row r="22" spans="1:19" x14ac:dyDescent="0.25">
      <c r="A22" s="19" t="s">
        <v>795</v>
      </c>
      <c r="B22" s="19" t="s">
        <v>256</v>
      </c>
      <c r="C22" s="119">
        <f>_xlfn.XLOOKUP(B22,'Pupil Numbers'!A:A,'Pupil Numbers'!D:D)</f>
        <v>45</v>
      </c>
      <c r="D22" s="119">
        <f>_xlfn.XLOOKUP(B22,'Floor Area'!A:A,'Floor Area'!D:D)</f>
        <v>46</v>
      </c>
      <c r="E22" s="119">
        <f>_xlfn.XLOOKUP(B22,Deprivation!A:A,Deprivation!E:E)</f>
        <v>17</v>
      </c>
      <c r="F22" s="79" t="str">
        <f t="shared" si="0"/>
        <v>pupil number45</v>
      </c>
      <c r="G22" s="119" t="str">
        <f t="shared" si="1"/>
        <v>CIP2289</v>
      </c>
      <c r="H22" s="19"/>
      <c r="I22" s="125"/>
      <c r="J22" s="19"/>
      <c r="K22" s="113" t="str">
        <f t="shared" si="2"/>
        <v>CIP2289</v>
      </c>
      <c r="L22" s="116">
        <f>_xlfn.XLOOKUP(K22,'Pupil Numbers'!A:A,'Pupil Numbers'!C:C)</f>
        <v>333.98421052631579</v>
      </c>
      <c r="M22" s="113">
        <f>_xlfn.XLOOKUP(K22,'Floor Area'!A:A,'Floor Area'!C:C)</f>
        <v>1466.94</v>
      </c>
      <c r="N22" s="105">
        <f>_xlfn.XLOOKUP(K22,Deprivation!A:A,Deprivation!D:D)</f>
        <v>25.259515570934298</v>
      </c>
      <c r="O22" s="101" t="s">
        <v>795</v>
      </c>
      <c r="P22" s="113" t="s">
        <v>653</v>
      </c>
      <c r="Q22" s="125" t="str">
        <f>_xlfn.XLOOKUP(K22,Academies!B:B,Academies!C:C,"No")</f>
        <v>No</v>
      </c>
      <c r="S22" s="119"/>
    </row>
    <row r="23" spans="1:19" x14ac:dyDescent="0.25">
      <c r="A23" s="19" t="s">
        <v>795</v>
      </c>
      <c r="B23" s="19" t="s">
        <v>63</v>
      </c>
      <c r="C23" s="119">
        <f>_xlfn.XLOOKUP(B23,'Pupil Numbers'!A:A,'Pupil Numbers'!D:D)</f>
        <v>24</v>
      </c>
      <c r="D23" s="119">
        <f>_xlfn.XLOOKUP(B23,'Floor Area'!A:A,'Floor Area'!D:D)</f>
        <v>20</v>
      </c>
      <c r="E23" s="119">
        <f>_xlfn.XLOOKUP(B23,Deprivation!A:A,Deprivation!E:E)</f>
        <v>33</v>
      </c>
      <c r="F23" s="79" t="str">
        <f t="shared" si="0"/>
        <v>pupil number24</v>
      </c>
      <c r="G23" s="119" t="str">
        <f t="shared" si="1"/>
        <v>CIP2057</v>
      </c>
      <c r="H23" s="19"/>
      <c r="I23" s="125"/>
      <c r="J23" s="19"/>
      <c r="K23" s="113" t="str">
        <f t="shared" si="2"/>
        <v>CIP2057</v>
      </c>
      <c r="L23" s="116">
        <f>_xlfn.XLOOKUP(K23,'Pupil Numbers'!A:A,'Pupil Numbers'!C:C)</f>
        <v>158.81263157894736</v>
      </c>
      <c r="M23" s="113">
        <f>_xlfn.XLOOKUP(K23,'Floor Area'!A:A,'Floor Area'!C:C)</f>
        <v>897.51</v>
      </c>
      <c r="N23" s="105">
        <f>_xlfn.XLOOKUP(K23,Deprivation!A:A,Deprivation!D:D)</f>
        <v>36.923076923076898</v>
      </c>
      <c r="O23" s="101" t="s">
        <v>795</v>
      </c>
      <c r="P23" s="113" t="s">
        <v>555</v>
      </c>
      <c r="Q23" s="125" t="str">
        <f>_xlfn.XLOOKUP(K23,Academies!B:B,Academies!C:C,"No")</f>
        <v>No</v>
      </c>
      <c r="S23" s="119"/>
    </row>
    <row r="24" spans="1:19" x14ac:dyDescent="0.25">
      <c r="A24" s="19" t="s">
        <v>795</v>
      </c>
      <c r="B24" s="19" t="s">
        <v>284</v>
      </c>
      <c r="C24" s="119">
        <f>_xlfn.XLOOKUP(B24,'Pupil Numbers'!A:A,'Pupil Numbers'!D:D)</f>
        <v>17</v>
      </c>
      <c r="D24" s="119">
        <f>_xlfn.XLOOKUP(B24,'Floor Area'!A:A,'Floor Area'!D:D)</f>
        <v>16</v>
      </c>
      <c r="E24" s="119">
        <f>_xlfn.XLOOKUP(B24,Deprivation!A:A,Deprivation!E:E)</f>
        <v>27</v>
      </c>
      <c r="F24" s="79" t="str">
        <f t="shared" si="0"/>
        <v>pupil number17</v>
      </c>
      <c r="G24" s="119" t="str">
        <f t="shared" si="1"/>
        <v>CIP2333</v>
      </c>
      <c r="H24" s="19"/>
      <c r="I24" s="125"/>
      <c r="J24" s="19"/>
      <c r="K24" s="113" t="str">
        <f t="shared" si="2"/>
        <v>CIP2333</v>
      </c>
      <c r="L24" s="116">
        <f>_xlfn.XLOOKUP(K24,'Pupil Numbers'!A:A,'Pupil Numbers'!C:C)</f>
        <v>134.93789473684211</v>
      </c>
      <c r="M24" s="113">
        <f>_xlfn.XLOOKUP(K24,'Floor Area'!A:A,'Floor Area'!C:C)</f>
        <v>750.79</v>
      </c>
      <c r="N24" s="105">
        <f>_xlfn.XLOOKUP(K24,Deprivation!A:A,Deprivation!D:D)</f>
        <v>31.147540983606596</v>
      </c>
      <c r="O24" s="101" t="s">
        <v>795</v>
      </c>
      <c r="P24" s="113" t="s">
        <v>668</v>
      </c>
      <c r="Q24" s="125" t="str">
        <f>_xlfn.XLOOKUP(K24,Academies!B:B,Academies!C:C,"No")</f>
        <v>Converted 24-25</v>
      </c>
      <c r="S24" s="119"/>
    </row>
    <row r="25" spans="1:19" x14ac:dyDescent="0.25">
      <c r="A25" s="19" t="s">
        <v>795</v>
      </c>
      <c r="B25" s="19" t="s">
        <v>278</v>
      </c>
      <c r="C25" s="119">
        <f>_xlfn.XLOOKUP(B25,'Pupil Numbers'!A:A,'Pupil Numbers'!D:D)</f>
        <v>21</v>
      </c>
      <c r="D25" s="119">
        <f>_xlfn.XLOOKUP(B25,'Floor Area'!A:A,'Floor Area'!D:D)</f>
        <v>25</v>
      </c>
      <c r="E25" s="119">
        <f>_xlfn.XLOOKUP(B25,Deprivation!A:A,Deprivation!E:E)</f>
        <v>4</v>
      </c>
      <c r="F25" s="79" t="str">
        <f t="shared" si="0"/>
        <v>pupil number21</v>
      </c>
      <c r="G25" s="119" t="str">
        <f t="shared" si="1"/>
        <v>CIP2326</v>
      </c>
      <c r="H25" s="19"/>
      <c r="I25" s="125"/>
      <c r="J25" s="19"/>
      <c r="K25" s="113" t="str">
        <f t="shared" si="2"/>
        <v>CIP2326</v>
      </c>
      <c r="L25" s="116">
        <f>_xlfn.XLOOKUP(K25,'Pupil Numbers'!A:A,'Pupil Numbers'!C:C)</f>
        <v>149</v>
      </c>
      <c r="M25" s="113">
        <f>_xlfn.XLOOKUP(K25,'Floor Area'!A:A,'Floor Area'!C:C)</f>
        <v>1003.25</v>
      </c>
      <c r="N25" s="105">
        <f>_xlfn.XLOOKUP(K25,Deprivation!A:A,Deprivation!D:D)</f>
        <v>12.751677852348999</v>
      </c>
      <c r="O25" s="101" t="s">
        <v>795</v>
      </c>
      <c r="P25" s="113" t="s">
        <v>665</v>
      </c>
      <c r="Q25" s="125" t="str">
        <f>_xlfn.XLOOKUP(K25,Academies!B:B,Academies!C:C,"No")</f>
        <v>No</v>
      </c>
      <c r="S25" s="119"/>
    </row>
    <row r="26" spans="1:19" x14ac:dyDescent="0.25">
      <c r="A26" s="19" t="s">
        <v>795</v>
      </c>
      <c r="B26" s="19" t="s">
        <v>143</v>
      </c>
      <c r="C26" s="119">
        <f>_xlfn.XLOOKUP(B26,'Pupil Numbers'!A:A,'Pupil Numbers'!D:D)</f>
        <v>15</v>
      </c>
      <c r="D26" s="119">
        <f>_xlfn.XLOOKUP(B26,'Floor Area'!A:A,'Floor Area'!D:D)</f>
        <v>37</v>
      </c>
      <c r="E26" s="119">
        <f>_xlfn.XLOOKUP(B26,Deprivation!A:A,Deprivation!E:E)</f>
        <v>9</v>
      </c>
      <c r="F26" s="79" t="str">
        <f t="shared" si="0"/>
        <v>pupil number15</v>
      </c>
      <c r="G26" s="119" t="str">
        <f t="shared" si="1"/>
        <v>CIP2149</v>
      </c>
      <c r="H26" s="19"/>
      <c r="I26" s="125"/>
      <c r="J26" s="19"/>
      <c r="K26" s="113" t="str">
        <f t="shared" si="2"/>
        <v>CIP2149</v>
      </c>
      <c r="L26" s="116">
        <f>_xlfn.XLOOKUP(K26,'Pupil Numbers'!A:A,'Pupil Numbers'!C:C)</f>
        <v>124.3578947368421</v>
      </c>
      <c r="M26" s="113">
        <f>_xlfn.XLOOKUP(K26,'Floor Area'!A:A,'Floor Area'!C:C)</f>
        <v>1285.57</v>
      </c>
      <c r="N26" s="105">
        <f>_xlfn.XLOOKUP(K26,Deprivation!A:A,Deprivation!D:D)</f>
        <v>18.627450980392197</v>
      </c>
      <c r="O26" s="101" t="s">
        <v>795</v>
      </c>
      <c r="P26" s="113" t="s">
        <v>596</v>
      </c>
      <c r="Q26" s="125" t="str">
        <f>_xlfn.XLOOKUP(K26,Academies!B:B,Academies!C:C,"No")</f>
        <v>No</v>
      </c>
      <c r="S26" s="119"/>
    </row>
    <row r="27" spans="1:19" x14ac:dyDescent="0.25">
      <c r="A27" s="19" t="s">
        <v>795</v>
      </c>
      <c r="B27" s="19" t="s">
        <v>147</v>
      </c>
      <c r="C27" s="119">
        <f>_xlfn.XLOOKUP(B27,'Pupil Numbers'!A:A,'Pupil Numbers'!D:D)</f>
        <v>18</v>
      </c>
      <c r="D27" s="119">
        <f>_xlfn.XLOOKUP(B27,'Floor Area'!A:A,'Floor Area'!D:D)</f>
        <v>31</v>
      </c>
      <c r="E27" s="119">
        <f>_xlfn.XLOOKUP(B27,Deprivation!A:A,Deprivation!E:E)</f>
        <v>22</v>
      </c>
      <c r="F27" s="79" t="str">
        <f t="shared" si="0"/>
        <v>pupil number18</v>
      </c>
      <c r="G27" s="119" t="str">
        <f t="shared" si="1"/>
        <v>CIP2151</v>
      </c>
      <c r="H27" s="19"/>
      <c r="I27" s="125"/>
      <c r="J27" s="19"/>
      <c r="K27" s="113" t="str">
        <f t="shared" si="2"/>
        <v>CIP2151</v>
      </c>
      <c r="L27" s="116">
        <f>_xlfn.XLOOKUP(K27,'Pupil Numbers'!A:A,'Pupil Numbers'!C:C)</f>
        <v>141.3842105263158</v>
      </c>
      <c r="M27" s="113">
        <f>_xlfn.XLOOKUP(K27,'Floor Area'!A:A,'Floor Area'!C:C)</f>
        <v>1162.21</v>
      </c>
      <c r="N27" s="105">
        <f>_xlfn.XLOOKUP(K27,Deprivation!A:A,Deprivation!D:D)</f>
        <v>28.695652173913</v>
      </c>
      <c r="O27" s="101" t="s">
        <v>795</v>
      </c>
      <c r="P27" s="113" t="s">
        <v>598</v>
      </c>
      <c r="Q27" s="125" t="str">
        <f>_xlfn.XLOOKUP(K27,Academies!B:B,Academies!C:C,"No")</f>
        <v>No</v>
      </c>
      <c r="S27" s="119"/>
    </row>
    <row r="28" spans="1:19" x14ac:dyDescent="0.25">
      <c r="A28" s="19" t="s">
        <v>795</v>
      </c>
      <c r="B28" s="19" t="s">
        <v>190</v>
      </c>
      <c r="C28" s="119">
        <f>_xlfn.XLOOKUP(B28,'Pupil Numbers'!A:A,'Pupil Numbers'!D:D)</f>
        <v>40</v>
      </c>
      <c r="D28" s="119">
        <f>_xlfn.XLOOKUP(B28,'Floor Area'!A:A,'Floor Area'!D:D)</f>
        <v>34</v>
      </c>
      <c r="E28" s="119">
        <f>_xlfn.XLOOKUP(B28,Deprivation!A:A,Deprivation!E:E)</f>
        <v>30</v>
      </c>
      <c r="F28" s="79" t="str">
        <f t="shared" si="0"/>
        <v>pupil number40</v>
      </c>
      <c r="G28" s="119" t="str">
        <f t="shared" si="1"/>
        <v>CIP2210</v>
      </c>
      <c r="H28" s="19"/>
      <c r="I28" s="125"/>
      <c r="J28" s="19"/>
      <c r="K28" s="113" t="str">
        <f t="shared" si="2"/>
        <v>CIP2210</v>
      </c>
      <c r="L28" s="116">
        <f>_xlfn.XLOOKUP(K28,'Pupil Numbers'!A:A,'Pupil Numbers'!C:C)</f>
        <v>223.67052631578946</v>
      </c>
      <c r="M28" s="113">
        <f>_xlfn.XLOOKUP(K28,'Floor Area'!A:A,'Floor Area'!C:C)</f>
        <v>1211.53</v>
      </c>
      <c r="N28" s="105">
        <f>_xlfn.XLOOKUP(K28,Deprivation!A:A,Deprivation!D:D)</f>
        <v>32.512315270936</v>
      </c>
      <c r="O28" s="101" t="s">
        <v>795</v>
      </c>
      <c r="P28" s="113" t="s">
        <v>622</v>
      </c>
      <c r="Q28" s="125" t="str">
        <f>_xlfn.XLOOKUP(K28,Academies!B:B,Academies!C:C,"No")</f>
        <v>No</v>
      </c>
      <c r="S28" s="119"/>
    </row>
    <row r="29" spans="1:19" x14ac:dyDescent="0.25">
      <c r="A29" s="19" t="s">
        <v>795</v>
      </c>
      <c r="B29" s="19" t="s">
        <v>379</v>
      </c>
      <c r="C29" s="119">
        <f>_xlfn.XLOOKUP(B29,'Pupil Numbers'!A:A,'Pupil Numbers'!D:D)</f>
        <v>14</v>
      </c>
      <c r="D29" s="119">
        <f>_xlfn.XLOOKUP(B29,'Floor Area'!A:A,'Floor Area'!D:D)</f>
        <v>19</v>
      </c>
      <c r="E29" s="119">
        <f>_xlfn.XLOOKUP(B29,Deprivation!A:A,Deprivation!E:E)</f>
        <v>19</v>
      </c>
      <c r="F29" s="79" t="str">
        <f t="shared" si="0"/>
        <v>pupil number14</v>
      </c>
      <c r="G29" s="119" t="str">
        <f t="shared" si="1"/>
        <v>CIP3048</v>
      </c>
      <c r="H29" s="19"/>
      <c r="I29" s="125"/>
      <c r="J29" s="19"/>
      <c r="K29" s="113" t="str">
        <f t="shared" si="2"/>
        <v>CIP3048</v>
      </c>
      <c r="L29" s="116">
        <f>_xlfn.XLOOKUP(K29,'Pupil Numbers'!A:A,'Pupil Numbers'!C:C)</f>
        <v>123.49684210526316</v>
      </c>
      <c r="M29" s="113">
        <f>_xlfn.XLOOKUP(K29,'Floor Area'!A:A,'Floor Area'!C:C)</f>
        <v>843.22</v>
      </c>
      <c r="N29" s="105">
        <f>_xlfn.XLOOKUP(K29,Deprivation!A:A,Deprivation!D:D)</f>
        <v>27.722772277227698</v>
      </c>
      <c r="O29" s="101" t="s">
        <v>795</v>
      </c>
      <c r="P29" s="113" t="s">
        <v>719</v>
      </c>
      <c r="Q29" s="125" t="str">
        <f>_xlfn.XLOOKUP(K29,Academies!B:B,Academies!C:C,"No")</f>
        <v>No</v>
      </c>
      <c r="S29" s="119"/>
    </row>
    <row r="30" spans="1:19" x14ac:dyDescent="0.25">
      <c r="A30" s="19" t="s">
        <v>795</v>
      </c>
      <c r="B30" s="19" t="s">
        <v>310</v>
      </c>
      <c r="C30" s="119">
        <f>_xlfn.XLOOKUP(B30,'Pupil Numbers'!A:A,'Pupil Numbers'!D:D)</f>
        <v>22</v>
      </c>
      <c r="D30" s="119">
        <f>_xlfn.XLOOKUP(B30,'Floor Area'!A:A,'Floor Area'!D:D)</f>
        <v>22</v>
      </c>
      <c r="E30" s="119">
        <f>_xlfn.XLOOKUP(B30,Deprivation!A:A,Deprivation!E:E)</f>
        <v>37</v>
      </c>
      <c r="F30" s="79" t="str">
        <f t="shared" si="0"/>
        <v>pupil number22</v>
      </c>
      <c r="G30" s="119" t="str">
        <f t="shared" si="1"/>
        <v>CIP2375</v>
      </c>
      <c r="H30" s="19"/>
      <c r="I30" s="125"/>
      <c r="J30" s="19"/>
      <c r="K30" s="113" t="str">
        <f t="shared" si="2"/>
        <v>CIP2375</v>
      </c>
      <c r="L30" s="116">
        <f>_xlfn.XLOOKUP(K30,'Pupil Numbers'!A:A,'Pupil Numbers'!C:C)</f>
        <v>150.80526315789473</v>
      </c>
      <c r="M30" s="113">
        <f>_xlfn.XLOOKUP(K30,'Floor Area'!A:A,'Floor Area'!C:C)</f>
        <v>951.51</v>
      </c>
      <c r="N30" s="105">
        <f>_xlfn.XLOOKUP(K30,Deprivation!A:A,Deprivation!D:D)</f>
        <v>42.635658914728701</v>
      </c>
      <c r="O30" s="101" t="s">
        <v>795</v>
      </c>
      <c r="P30" s="113" t="s">
        <v>682</v>
      </c>
      <c r="Q30" s="125" t="str">
        <f>_xlfn.XLOOKUP(K30,Academies!B:B,Academies!C:C,"No")</f>
        <v>No</v>
      </c>
      <c r="S30" s="119"/>
    </row>
    <row r="31" spans="1:19" x14ac:dyDescent="0.25">
      <c r="A31" s="19" t="s">
        <v>795</v>
      </c>
      <c r="B31" s="19" t="s">
        <v>296</v>
      </c>
      <c r="C31" s="119">
        <f>_xlfn.XLOOKUP(B31,'Pupil Numbers'!A:A,'Pupil Numbers'!D:D)</f>
        <v>9</v>
      </c>
      <c r="D31" s="119">
        <f>_xlfn.XLOOKUP(B31,'Floor Area'!A:A,'Floor Area'!D:D)</f>
        <v>23</v>
      </c>
      <c r="E31" s="119">
        <f>_xlfn.XLOOKUP(B31,Deprivation!A:A,Deprivation!E:E)</f>
        <v>26</v>
      </c>
      <c r="F31" s="79" t="str">
        <f t="shared" si="0"/>
        <v>pupil number9</v>
      </c>
      <c r="G31" s="119" t="str">
        <f t="shared" si="1"/>
        <v>CIP2358</v>
      </c>
      <c r="H31" s="19"/>
      <c r="I31" s="125"/>
      <c r="J31" s="19"/>
      <c r="K31" s="113" t="str">
        <f t="shared" si="2"/>
        <v>CIP2358</v>
      </c>
      <c r="L31" s="116">
        <f>_xlfn.XLOOKUP(K31,'Pupil Numbers'!A:A,'Pupil Numbers'!C:C)</f>
        <v>66.096842105263164</v>
      </c>
      <c r="M31" s="113">
        <f>_xlfn.XLOOKUP(K31,'Floor Area'!A:A,'Floor Area'!C:C)</f>
        <v>971.2</v>
      </c>
      <c r="N31" s="105">
        <f>_xlfn.XLOOKUP(K31,Deprivation!A:A,Deprivation!D:D)</f>
        <v>30.909090909090903</v>
      </c>
      <c r="O31" s="101" t="s">
        <v>795</v>
      </c>
      <c r="P31" s="113" t="s">
        <v>674</v>
      </c>
      <c r="Q31" s="125" t="str">
        <f>_xlfn.XLOOKUP(K31,Academies!B:B,Academies!C:C,"No")</f>
        <v>No</v>
      </c>
      <c r="S31" s="119"/>
    </row>
    <row r="32" spans="1:19" x14ac:dyDescent="0.25">
      <c r="A32" s="19" t="s">
        <v>795</v>
      </c>
      <c r="B32" s="19" t="s">
        <v>312</v>
      </c>
      <c r="C32" s="119">
        <f>_xlfn.XLOOKUP(B32,'Pupil Numbers'!A:A,'Pupil Numbers'!D:D)</f>
        <v>10</v>
      </c>
      <c r="D32" s="119">
        <f>_xlfn.XLOOKUP(B32,'Floor Area'!A:A,'Floor Area'!D:D)</f>
        <v>11</v>
      </c>
      <c r="E32" s="119">
        <f>_xlfn.XLOOKUP(B32,Deprivation!A:A,Deprivation!E:E)</f>
        <v>8</v>
      </c>
      <c r="F32" s="79" t="str">
        <f t="shared" si="0"/>
        <v>pupil number10</v>
      </c>
      <c r="G32" s="119" t="str">
        <f t="shared" si="1"/>
        <v>CIP2377</v>
      </c>
      <c r="H32" s="19"/>
      <c r="I32" s="125"/>
      <c r="J32" s="19"/>
      <c r="K32" s="113" t="str">
        <f t="shared" si="2"/>
        <v>CIP2377</v>
      </c>
      <c r="L32" s="116">
        <f>_xlfn.XLOOKUP(K32,'Pupil Numbers'!A:A,'Pupil Numbers'!C:C)</f>
        <v>81</v>
      </c>
      <c r="M32" s="113">
        <f>_xlfn.XLOOKUP(K32,'Floor Area'!A:A,'Floor Area'!C:C)</f>
        <v>554.34</v>
      </c>
      <c r="N32" s="105">
        <f>_xlfn.XLOOKUP(K32,Deprivation!A:A,Deprivation!D:D)</f>
        <v>17.283950617283899</v>
      </c>
      <c r="O32" s="101" t="s">
        <v>795</v>
      </c>
      <c r="P32" s="113" t="s">
        <v>684</v>
      </c>
      <c r="Q32" s="125" t="str">
        <f>_xlfn.XLOOKUP(K32,Academies!B:B,Academies!C:C,"No")</f>
        <v>No</v>
      </c>
      <c r="S32" s="119"/>
    </row>
    <row r="33" spans="1:19" x14ac:dyDescent="0.25">
      <c r="A33" s="19" t="s">
        <v>795</v>
      </c>
      <c r="B33" s="19" t="s">
        <v>125</v>
      </c>
      <c r="C33" s="119">
        <f>_xlfn.XLOOKUP(B33,'Pupil Numbers'!A:A,'Pupil Numbers'!D:D)</f>
        <v>6</v>
      </c>
      <c r="D33" s="119">
        <f>_xlfn.XLOOKUP(B33,'Floor Area'!A:A,'Floor Area'!D:D)</f>
        <v>2</v>
      </c>
      <c r="E33" s="119">
        <f>_xlfn.XLOOKUP(B33,Deprivation!A:A,Deprivation!E:E)</f>
        <v>15</v>
      </c>
      <c r="F33" s="79" t="str">
        <f t="shared" si="0"/>
        <v>pupil number6</v>
      </c>
      <c r="G33" s="119" t="str">
        <f t="shared" si="1"/>
        <v>CIP2125</v>
      </c>
      <c r="H33" s="19"/>
      <c r="I33" s="125"/>
      <c r="J33" s="19"/>
      <c r="K33" s="113" t="str">
        <f t="shared" si="2"/>
        <v>CIP2125</v>
      </c>
      <c r="L33" s="116">
        <f>_xlfn.XLOOKUP(K33,'Pupil Numbers'!A:A,'Pupil Numbers'!C:C)</f>
        <v>49</v>
      </c>
      <c r="M33" s="113">
        <f>_xlfn.XLOOKUP(K33,'Floor Area'!A:A,'Floor Area'!C:C)</f>
        <v>199.44</v>
      </c>
      <c r="N33" s="105">
        <f>_xlfn.XLOOKUP(K33,Deprivation!A:A,Deprivation!D:D)</f>
        <v>24.4897959183673</v>
      </c>
      <c r="O33" s="101" t="s">
        <v>795</v>
      </c>
      <c r="P33" s="113" t="s">
        <v>586</v>
      </c>
      <c r="Q33" s="125" t="str">
        <f>_xlfn.XLOOKUP(K33,Academies!B:B,Academies!C:C,"No")</f>
        <v>No</v>
      </c>
      <c r="S33" s="119"/>
    </row>
    <row r="34" spans="1:19" x14ac:dyDescent="0.25">
      <c r="A34" s="19" t="s">
        <v>795</v>
      </c>
      <c r="B34" s="19" t="s">
        <v>166</v>
      </c>
      <c r="C34" s="119">
        <f>_xlfn.XLOOKUP(B34,'Pupil Numbers'!A:A,'Pupil Numbers'!D:D)</f>
        <v>28</v>
      </c>
      <c r="D34" s="119">
        <f>_xlfn.XLOOKUP(B34,'Floor Area'!A:A,'Floor Area'!D:D)</f>
        <v>28</v>
      </c>
      <c r="E34" s="119">
        <f>_xlfn.XLOOKUP(B34,Deprivation!A:A,Deprivation!E:E)</f>
        <v>3</v>
      </c>
      <c r="F34" s="79" t="str">
        <f t="shared" si="0"/>
        <v>pupil number28</v>
      </c>
      <c r="G34" s="119" t="str">
        <f t="shared" si="1"/>
        <v>CIP2175</v>
      </c>
      <c r="H34" s="19"/>
      <c r="I34" s="125"/>
      <c r="J34" s="19"/>
      <c r="K34" s="113" t="str">
        <f t="shared" si="2"/>
        <v>CIP2175</v>
      </c>
      <c r="L34" s="116">
        <f>_xlfn.XLOOKUP(K34,'Pupil Numbers'!A:A,'Pupil Numbers'!C:C)</f>
        <v>174</v>
      </c>
      <c r="M34" s="113">
        <f>_xlfn.XLOOKUP(K34,'Floor Area'!A:A,'Floor Area'!C:C)</f>
        <v>1115.76</v>
      </c>
      <c r="N34" s="105">
        <f>_xlfn.XLOOKUP(K34,Deprivation!A:A,Deprivation!D:D)</f>
        <v>11.4942528735632</v>
      </c>
      <c r="O34" s="101" t="s">
        <v>795</v>
      </c>
      <c r="P34" s="113" t="s">
        <v>608</v>
      </c>
      <c r="Q34" s="125" t="str">
        <f>_xlfn.XLOOKUP(K34,Academies!B:B,Academies!C:C,"No")</f>
        <v>No</v>
      </c>
      <c r="S34" s="119"/>
    </row>
    <row r="35" spans="1:19" x14ac:dyDescent="0.25">
      <c r="A35" s="19" t="s">
        <v>795</v>
      </c>
      <c r="B35" s="19" t="s">
        <v>270</v>
      </c>
      <c r="C35" s="119">
        <f>_xlfn.XLOOKUP(B35,'Pupil Numbers'!A:A,'Pupil Numbers'!D:D)</f>
        <v>4</v>
      </c>
      <c r="D35" s="119">
        <f>_xlfn.XLOOKUP(B35,'Floor Area'!A:A,'Floor Area'!D:D)</f>
        <v>6</v>
      </c>
      <c r="E35" s="119">
        <f>_xlfn.XLOOKUP(B35,Deprivation!A:A,Deprivation!E:E)</f>
        <v>45</v>
      </c>
      <c r="F35" s="79" t="str">
        <f t="shared" ref="F35:F52" si="3">"pupil number"&amp;C35</f>
        <v>pupil number4</v>
      </c>
      <c r="G35" s="119" t="str">
        <f t="shared" si="1"/>
        <v>CIP2314</v>
      </c>
      <c r="H35" s="19"/>
      <c r="I35" s="125"/>
      <c r="J35" s="19"/>
      <c r="K35" s="113" t="str">
        <f t="shared" si="2"/>
        <v>CIP2314</v>
      </c>
      <c r="L35" s="116">
        <f>_xlfn.XLOOKUP(K35,'Pupil Numbers'!A:A,'Pupil Numbers'!C:C)</f>
        <v>38.037894736842105</v>
      </c>
      <c r="M35" s="113">
        <f>_xlfn.XLOOKUP(K35,'Floor Area'!A:A,'Floor Area'!C:C)</f>
        <v>360.81</v>
      </c>
      <c r="N35" s="105">
        <f>_xlfn.XLOOKUP(K35,Deprivation!A:A,Deprivation!D:D)</f>
        <v>58.620689655172399</v>
      </c>
      <c r="O35" s="101" t="s">
        <v>795</v>
      </c>
      <c r="P35" s="113" t="s">
        <v>661</v>
      </c>
      <c r="Q35" s="125" t="str">
        <f>_xlfn.XLOOKUP(K35,Academies!B:B,Academies!C:C,"No")</f>
        <v>No</v>
      </c>
      <c r="S35" s="119"/>
    </row>
    <row r="36" spans="1:19" x14ac:dyDescent="0.25">
      <c r="A36" s="19" t="s">
        <v>795</v>
      </c>
      <c r="B36" s="19" t="s">
        <v>218</v>
      </c>
      <c r="C36" s="119">
        <f>_xlfn.XLOOKUP(B36,'Pupil Numbers'!A:A,'Pupil Numbers'!D:D)</f>
        <v>39</v>
      </c>
      <c r="D36" s="119">
        <f>_xlfn.XLOOKUP(B36,'Floor Area'!A:A,'Floor Area'!D:D)</f>
        <v>41</v>
      </c>
      <c r="E36" s="119">
        <f>_xlfn.XLOOKUP(B36,Deprivation!A:A,Deprivation!E:E)</f>
        <v>35</v>
      </c>
      <c r="F36" s="79" t="str">
        <f t="shared" si="3"/>
        <v>pupil number39</v>
      </c>
      <c r="G36" s="119" t="str">
        <f t="shared" si="1"/>
        <v>CIP2254</v>
      </c>
      <c r="H36" s="19"/>
      <c r="I36" s="125"/>
      <c r="J36" s="19"/>
      <c r="K36" s="113" t="str">
        <f t="shared" si="2"/>
        <v>CIP2254</v>
      </c>
      <c r="L36" s="116">
        <f>_xlfn.XLOOKUP(K36,'Pupil Numbers'!A:A,'Pupil Numbers'!C:C)</f>
        <v>217.39052631578949</v>
      </c>
      <c r="M36" s="113">
        <f>_xlfn.XLOOKUP(K36,'Floor Area'!A:A,'Floor Area'!C:C)</f>
        <v>1327.06</v>
      </c>
      <c r="N36" s="105">
        <f>_xlfn.XLOOKUP(K36,Deprivation!A:A,Deprivation!D:D)</f>
        <v>39</v>
      </c>
      <c r="O36" s="101" t="s">
        <v>795</v>
      </c>
      <c r="P36" s="113" t="s">
        <v>636</v>
      </c>
      <c r="Q36" s="125" t="str">
        <f>_xlfn.XLOOKUP(K36,Academies!B:B,Academies!C:C,"No")</f>
        <v>No</v>
      </c>
      <c r="S36" s="119"/>
    </row>
    <row r="37" spans="1:19" x14ac:dyDescent="0.25">
      <c r="A37" s="19" t="s">
        <v>795</v>
      </c>
      <c r="B37" s="19" t="s">
        <v>475</v>
      </c>
      <c r="C37" s="119">
        <f>_xlfn.XLOOKUP(B37,'Pupil Numbers'!A:A,'Pupil Numbers'!D:D)</f>
        <v>5</v>
      </c>
      <c r="D37" s="119">
        <f>_xlfn.XLOOKUP(B37,'Floor Area'!A:A,'Floor Area'!D:D)</f>
        <v>9</v>
      </c>
      <c r="E37" s="119">
        <f>_xlfn.XLOOKUP(B37,Deprivation!A:A,Deprivation!E:E)</f>
        <v>1</v>
      </c>
      <c r="F37" s="79" t="str">
        <f t="shared" si="3"/>
        <v>pupil number5</v>
      </c>
      <c r="G37" s="119" t="str">
        <f t="shared" si="1"/>
        <v>CIP3330</v>
      </c>
      <c r="H37" s="19"/>
      <c r="I37" s="125"/>
      <c r="J37" s="19"/>
      <c r="K37" s="113" t="str">
        <f t="shared" si="2"/>
        <v>CIP3330</v>
      </c>
      <c r="L37" s="116">
        <f>_xlfn.XLOOKUP(K37,'Pupil Numbers'!A:A,'Pupil Numbers'!C:C)</f>
        <v>41</v>
      </c>
      <c r="M37" s="113">
        <f>_xlfn.XLOOKUP(K37,'Floor Area'!A:A,'Floor Area'!C:C)</f>
        <v>380.72</v>
      </c>
      <c r="N37" s="105">
        <f>_xlfn.XLOOKUP(K37,Deprivation!A:A,Deprivation!D:D)</f>
        <v>7.3170731707317094</v>
      </c>
      <c r="O37" s="101" t="s">
        <v>795</v>
      </c>
      <c r="P37" s="113" t="s">
        <v>765</v>
      </c>
      <c r="Q37" s="125" t="str">
        <f>_xlfn.XLOOKUP(K37,Academies!B:B,Academies!C:C,"No")</f>
        <v>No</v>
      </c>
      <c r="S37" s="119"/>
    </row>
    <row r="38" spans="1:19" x14ac:dyDescent="0.25">
      <c r="A38" s="19" t="s">
        <v>795</v>
      </c>
      <c r="B38" s="19" t="s">
        <v>264</v>
      </c>
      <c r="C38" s="119">
        <f>_xlfn.XLOOKUP(B38,'Pupil Numbers'!A:A,'Pupil Numbers'!D:D)</f>
        <v>33</v>
      </c>
      <c r="D38" s="119">
        <f>_xlfn.XLOOKUP(B38,'Floor Area'!A:A,'Floor Area'!D:D)</f>
        <v>40</v>
      </c>
      <c r="E38" s="119">
        <f>_xlfn.XLOOKUP(B38,Deprivation!A:A,Deprivation!E:E)</f>
        <v>20</v>
      </c>
      <c r="F38" s="79" t="str">
        <f t="shared" si="3"/>
        <v>pupil number33</v>
      </c>
      <c r="G38" s="119" t="str">
        <f t="shared" si="1"/>
        <v>CIP2306</v>
      </c>
      <c r="H38" s="19"/>
      <c r="I38" s="125"/>
      <c r="J38" s="19"/>
      <c r="K38" s="113" t="str">
        <f t="shared" si="2"/>
        <v>CIP2306</v>
      </c>
      <c r="L38" s="116">
        <f>_xlfn.XLOOKUP(K38,'Pupil Numbers'!A:A,'Pupil Numbers'!C:C)</f>
        <v>202.3578947368421</v>
      </c>
      <c r="M38" s="113">
        <f>_xlfn.XLOOKUP(K38,'Floor Area'!A:A,'Floor Area'!C:C)</f>
        <v>1323.05</v>
      </c>
      <c r="N38" s="105">
        <f>_xlfn.XLOOKUP(K38,Deprivation!A:A,Deprivation!D:D)</f>
        <v>27.7777777777778</v>
      </c>
      <c r="O38" s="101" t="s">
        <v>795</v>
      </c>
      <c r="P38" s="113" t="s">
        <v>657</v>
      </c>
      <c r="Q38" s="125" t="str">
        <f>_xlfn.XLOOKUP(K38,Academies!B:B,Academies!C:C,"No")</f>
        <v>No</v>
      </c>
      <c r="S38" s="119"/>
    </row>
    <row r="39" spans="1:19" x14ac:dyDescent="0.25">
      <c r="A39" s="19" t="s">
        <v>795</v>
      </c>
      <c r="B39" s="19" t="s">
        <v>153</v>
      </c>
      <c r="C39" s="119">
        <f>_xlfn.XLOOKUP(B39,'Pupil Numbers'!A:A,'Pupil Numbers'!D:D)</f>
        <v>32</v>
      </c>
      <c r="D39" s="119">
        <f>_xlfn.XLOOKUP(B39,'Floor Area'!A:A,'Floor Area'!D:D)</f>
        <v>30</v>
      </c>
      <c r="E39" s="119">
        <f>_xlfn.XLOOKUP(B39,Deprivation!A:A,Deprivation!E:E)</f>
        <v>18</v>
      </c>
      <c r="F39" s="79" t="str">
        <f t="shared" si="3"/>
        <v>pupil number32</v>
      </c>
      <c r="G39" s="119" t="str">
        <f t="shared" si="1"/>
        <v>CIP2159</v>
      </c>
      <c r="H39" s="19"/>
      <c r="I39" s="125"/>
      <c r="J39" s="19"/>
      <c r="K39" s="113" t="str">
        <f t="shared" si="2"/>
        <v>CIP2159</v>
      </c>
      <c r="L39" s="116">
        <f>_xlfn.XLOOKUP(K39,'Pupil Numbers'!A:A,'Pupil Numbers'!C:C)</f>
        <v>198.62631578947369</v>
      </c>
      <c r="M39" s="113">
        <f>_xlfn.XLOOKUP(K39,'Floor Area'!A:A,'Floor Area'!C:C)</f>
        <v>1121.78</v>
      </c>
      <c r="N39" s="105">
        <f>_xlfn.XLOOKUP(K39,Deprivation!A:A,Deprivation!D:D)</f>
        <v>26.708074534161501</v>
      </c>
      <c r="O39" s="101" t="s">
        <v>795</v>
      </c>
      <c r="P39" s="113" t="s">
        <v>601</v>
      </c>
      <c r="Q39" s="125" t="str">
        <f>_xlfn.XLOOKUP(K39,Academies!B:B,Academies!C:C,"No")</f>
        <v>No</v>
      </c>
      <c r="S39" s="119"/>
    </row>
    <row r="40" spans="1:19" x14ac:dyDescent="0.25">
      <c r="A40" s="19" t="s">
        <v>795</v>
      </c>
      <c r="B40" s="19" t="s">
        <v>22</v>
      </c>
      <c r="C40" s="119">
        <f>_xlfn.XLOOKUP(B40,'Pupil Numbers'!A:A,'Pupil Numbers'!D:D)</f>
        <v>37</v>
      </c>
      <c r="D40" s="119">
        <f>_xlfn.XLOOKUP(B40,'Floor Area'!A:A,'Floor Area'!D:D)</f>
        <v>18</v>
      </c>
      <c r="E40" s="119">
        <f>_xlfn.XLOOKUP(B40,Deprivation!A:A,Deprivation!E:E)</f>
        <v>34</v>
      </c>
      <c r="F40" s="79" t="str">
        <f t="shared" si="3"/>
        <v>pupil number37</v>
      </c>
      <c r="G40" s="119" t="str">
        <f t="shared" si="1"/>
        <v>CIP2006</v>
      </c>
      <c r="H40" s="19"/>
      <c r="I40" s="125"/>
      <c r="J40" s="19"/>
      <c r="K40" s="113" t="str">
        <f t="shared" si="2"/>
        <v>CIP2006</v>
      </c>
      <c r="L40" s="116">
        <f>_xlfn.XLOOKUP(K40,'Pupil Numbers'!A:A,'Pupil Numbers'!C:C)</f>
        <v>210.2578947368421</v>
      </c>
      <c r="M40" s="113">
        <f>_xlfn.XLOOKUP(K40,'Floor Area'!A:A,'Floor Area'!C:C)</f>
        <v>835.48</v>
      </c>
      <c r="N40" s="105">
        <f>_xlfn.XLOOKUP(K40,Deprivation!A:A,Deprivation!D:D)</f>
        <v>37.016574585635396</v>
      </c>
      <c r="O40" s="101" t="s">
        <v>795</v>
      </c>
      <c r="P40" s="113" t="s">
        <v>533</v>
      </c>
      <c r="Q40" s="125" t="str">
        <f>_xlfn.XLOOKUP(K40,Academies!B:B,Academies!C:C,"No")</f>
        <v>No</v>
      </c>
      <c r="S40" s="119"/>
    </row>
    <row r="41" spans="1:19" x14ac:dyDescent="0.25">
      <c r="A41" s="19" t="s">
        <v>795</v>
      </c>
      <c r="B41" s="19" t="s">
        <v>188</v>
      </c>
      <c r="C41" s="119">
        <f>_xlfn.XLOOKUP(B41,'Pupil Numbers'!A:A,'Pupil Numbers'!D:D)</f>
        <v>26</v>
      </c>
      <c r="D41" s="119">
        <f>_xlfn.XLOOKUP(B41,'Floor Area'!A:A,'Floor Area'!D:D)</f>
        <v>26</v>
      </c>
      <c r="E41" s="119">
        <f>_xlfn.XLOOKUP(B41,Deprivation!A:A,Deprivation!E:E)</f>
        <v>42</v>
      </c>
      <c r="F41" s="79" t="str">
        <f t="shared" si="3"/>
        <v>pupil number26</v>
      </c>
      <c r="G41" s="119" t="str">
        <f t="shared" si="1"/>
        <v>CIP2202</v>
      </c>
      <c r="H41" s="19"/>
      <c r="I41" s="125"/>
      <c r="J41" s="19"/>
      <c r="K41" s="113" t="str">
        <f t="shared" si="2"/>
        <v>CIP2202</v>
      </c>
      <c r="L41" s="116">
        <f>_xlfn.XLOOKUP(K41,'Pupil Numbers'!A:A,'Pupil Numbers'!C:C)</f>
        <v>166</v>
      </c>
      <c r="M41" s="113">
        <f>_xlfn.XLOOKUP(K41,'Floor Area'!A:A,'Floor Area'!C:C)</f>
        <v>1017.71</v>
      </c>
      <c r="N41" s="105">
        <f>_xlfn.XLOOKUP(K41,Deprivation!A:A,Deprivation!D:D)</f>
        <v>54.216867469879503</v>
      </c>
      <c r="O41" s="113" t="s">
        <v>795</v>
      </c>
      <c r="P41" s="113" t="s">
        <v>621</v>
      </c>
      <c r="Q41" s="125" t="str">
        <f>_xlfn.XLOOKUP(K41,Academies!B:B,Academies!C:C,"No")</f>
        <v>No</v>
      </c>
      <c r="S41" s="119"/>
    </row>
    <row r="42" spans="1:19" x14ac:dyDescent="0.25">
      <c r="A42" s="19" t="s">
        <v>795</v>
      </c>
      <c r="B42" s="19" t="s">
        <v>208</v>
      </c>
      <c r="C42" s="119">
        <f>_xlfn.XLOOKUP(B42,'Pupil Numbers'!A:A,'Pupil Numbers'!D:D)</f>
        <v>16</v>
      </c>
      <c r="D42" s="119">
        <f>_xlfn.XLOOKUP(B42,'Floor Area'!A:A,'Floor Area'!D:D)</f>
        <v>24</v>
      </c>
      <c r="E42" s="119">
        <f>_xlfn.XLOOKUP(B42,Deprivation!A:A,Deprivation!E:E)</f>
        <v>43</v>
      </c>
      <c r="F42" s="79" t="str">
        <f t="shared" si="3"/>
        <v>pupil number16</v>
      </c>
      <c r="G42" s="119" t="str">
        <f t="shared" si="1"/>
        <v>CIP2242</v>
      </c>
      <c r="H42" s="19"/>
      <c r="I42" s="125"/>
      <c r="J42" s="19"/>
      <c r="K42" s="113" t="str">
        <f t="shared" si="2"/>
        <v>CIP2242</v>
      </c>
      <c r="L42" s="116">
        <f>_xlfn.XLOOKUP(K42,'Pupil Numbers'!A:A,'Pupil Numbers'!C:C)</f>
        <v>127.44736842105263</v>
      </c>
      <c r="M42" s="113">
        <f>_xlfn.XLOOKUP(K42,'Floor Area'!A:A,'Floor Area'!C:C)</f>
        <v>982.1</v>
      </c>
      <c r="N42" s="105">
        <f>_xlfn.XLOOKUP(K42,Deprivation!A:A,Deprivation!D:D)</f>
        <v>55.445544554455495</v>
      </c>
      <c r="O42" s="101" t="s">
        <v>795</v>
      </c>
      <c r="P42" s="113" t="s">
        <v>631</v>
      </c>
      <c r="Q42" s="125" t="str">
        <f>_xlfn.XLOOKUP(K42,Academies!B:B,Academies!C:C,"No")</f>
        <v>No</v>
      </c>
      <c r="S42" s="119"/>
    </row>
    <row r="43" spans="1:19" x14ac:dyDescent="0.25">
      <c r="A43" s="19" t="s">
        <v>795</v>
      </c>
      <c r="B43" s="19" t="s">
        <v>250</v>
      </c>
      <c r="C43" s="119">
        <f>_xlfn.XLOOKUP(B43,'Pupil Numbers'!A:A,'Pupil Numbers'!D:D)</f>
        <v>27</v>
      </c>
      <c r="D43" s="119">
        <f>_xlfn.XLOOKUP(B43,'Floor Area'!A:A,'Floor Area'!D:D)</f>
        <v>43</v>
      </c>
      <c r="E43" s="119">
        <f>_xlfn.XLOOKUP(B43,Deprivation!A:A,Deprivation!E:E)</f>
        <v>44</v>
      </c>
      <c r="F43" s="79" t="str">
        <f t="shared" si="3"/>
        <v>pupil number27</v>
      </c>
      <c r="G43" s="119" t="str">
        <f t="shared" si="1"/>
        <v>CIP2285</v>
      </c>
      <c r="H43" s="19"/>
      <c r="I43" s="125"/>
      <c r="J43" s="19"/>
      <c r="K43" s="113" t="str">
        <f t="shared" si="2"/>
        <v>CIP2285</v>
      </c>
      <c r="L43" s="116">
        <f>_xlfn.XLOOKUP(K43,'Pupil Numbers'!A:A,'Pupil Numbers'!C:C)</f>
        <v>168.40526315789475</v>
      </c>
      <c r="M43" s="113">
        <f>_xlfn.XLOOKUP(K43,'Floor Area'!A:A,'Floor Area'!C:C)</f>
        <v>1419.91</v>
      </c>
      <c r="N43" s="105">
        <f>_xlfn.XLOOKUP(K43,Deprivation!A:A,Deprivation!D:D)</f>
        <v>55.46875</v>
      </c>
      <c r="O43" s="101" t="s">
        <v>795</v>
      </c>
      <c r="P43" s="113" t="s">
        <v>651</v>
      </c>
      <c r="Q43" s="125" t="str">
        <f>_xlfn.XLOOKUP(K43,Academies!B:B,Academies!C:C,"No")</f>
        <v>No</v>
      </c>
      <c r="S43" s="119"/>
    </row>
    <row r="44" spans="1:19" x14ac:dyDescent="0.25">
      <c r="A44" s="19" t="s">
        <v>795</v>
      </c>
      <c r="B44" s="19" t="s">
        <v>329</v>
      </c>
      <c r="C44" s="119">
        <f>_xlfn.XLOOKUP(B44,'Pupil Numbers'!A:A,'Pupil Numbers'!D:D)</f>
        <v>34</v>
      </c>
      <c r="D44" s="119">
        <f>_xlfn.XLOOKUP(B44,'Floor Area'!A:A,'Floor Area'!D:D)</f>
        <v>15</v>
      </c>
      <c r="E44" s="119">
        <f>_xlfn.XLOOKUP(B44,Deprivation!A:A,Deprivation!E:E)</f>
        <v>13</v>
      </c>
      <c r="F44" s="79" t="str">
        <f t="shared" si="3"/>
        <v>pupil number34</v>
      </c>
      <c r="G44" s="119" t="str">
        <f t="shared" si="1"/>
        <v>CIP3002</v>
      </c>
      <c r="H44" s="19"/>
      <c r="I44" s="125"/>
      <c r="J44" s="19"/>
      <c r="K44" s="113" t="str">
        <f t="shared" si="2"/>
        <v>CIP3002</v>
      </c>
      <c r="L44" s="116">
        <f>_xlfn.XLOOKUP(K44,'Pupil Numbers'!A:A,'Pupil Numbers'!C:C)</f>
        <v>206</v>
      </c>
      <c r="M44" s="113">
        <f>_xlfn.XLOOKUP(K44,'Floor Area'!A:A,'Floor Area'!C:C)</f>
        <v>740.14</v>
      </c>
      <c r="N44" s="105">
        <f>_xlfn.XLOOKUP(K44,Deprivation!A:A,Deprivation!D:D)</f>
        <v>22.330097087378601</v>
      </c>
      <c r="O44" s="101" t="s">
        <v>795</v>
      </c>
      <c r="P44" s="113" t="s">
        <v>694</v>
      </c>
      <c r="Q44" s="125" t="str">
        <f>_xlfn.XLOOKUP(K44,Academies!B:B,Academies!C:C,"No")</f>
        <v>No</v>
      </c>
      <c r="S44" s="119"/>
    </row>
    <row r="45" spans="1:19" x14ac:dyDescent="0.25">
      <c r="A45" s="19" t="s">
        <v>795</v>
      </c>
      <c r="B45" s="19" t="s">
        <v>224</v>
      </c>
      <c r="C45" s="119">
        <f>_xlfn.XLOOKUP(B45,'Pupil Numbers'!A:A,'Pupil Numbers'!D:D)</f>
        <v>31</v>
      </c>
      <c r="D45" s="119">
        <f>_xlfn.XLOOKUP(B45,'Floor Area'!A:A,'Floor Area'!D:D)</f>
        <v>17</v>
      </c>
      <c r="E45" s="119">
        <f>_xlfn.XLOOKUP(B45,Deprivation!A:A,Deprivation!E:E)</f>
        <v>14</v>
      </c>
      <c r="F45" s="79" t="str">
        <f t="shared" si="3"/>
        <v>pupil number31</v>
      </c>
      <c r="G45" s="119" t="str">
        <f t="shared" si="1"/>
        <v>CIP2258</v>
      </c>
      <c r="H45" s="19"/>
      <c r="I45" s="125"/>
      <c r="J45" s="19"/>
      <c r="K45" s="113" t="str">
        <f t="shared" si="2"/>
        <v>CIP2258</v>
      </c>
      <c r="L45" s="116">
        <f>_xlfn.XLOOKUP(K45,'Pupil Numbers'!A:A,'Pupil Numbers'!C:C)</f>
        <v>177.99052631578948</v>
      </c>
      <c r="M45" s="113">
        <f>_xlfn.XLOOKUP(K45,'Floor Area'!A:A,'Floor Area'!C:C)</f>
        <v>768.69</v>
      </c>
      <c r="N45" s="105">
        <f>_xlfn.XLOOKUP(K45,Deprivation!A:A,Deprivation!D:D)</f>
        <v>22.5165562913907</v>
      </c>
      <c r="O45" s="101" t="s">
        <v>795</v>
      </c>
      <c r="P45" s="113" t="s">
        <v>639</v>
      </c>
      <c r="Q45" s="125" t="str">
        <f>_xlfn.XLOOKUP(K45,Academies!B:B,Academies!C:C,"No")</f>
        <v>No</v>
      </c>
      <c r="S45" s="119"/>
    </row>
    <row r="46" spans="1:19" x14ac:dyDescent="0.25">
      <c r="A46" s="19" t="s">
        <v>795</v>
      </c>
      <c r="B46" s="19" t="s">
        <v>228</v>
      </c>
      <c r="C46" s="119">
        <f>_xlfn.XLOOKUP(B46,'Pupil Numbers'!A:A,'Pupil Numbers'!D:D)</f>
        <v>1</v>
      </c>
      <c r="D46" s="119">
        <f>_xlfn.XLOOKUP(B46,'Floor Area'!A:A,'Floor Area'!D:D)</f>
        <v>5</v>
      </c>
      <c r="E46" s="119">
        <f>_xlfn.XLOOKUP(B46,Deprivation!A:A,Deprivation!E:E)</f>
        <v>40</v>
      </c>
      <c r="F46" s="79" t="str">
        <f t="shared" si="3"/>
        <v>pupil number1</v>
      </c>
      <c r="G46" s="119" t="str">
        <f t="shared" si="1"/>
        <v>CIP2262</v>
      </c>
      <c r="H46" s="19"/>
      <c r="I46" s="125"/>
      <c r="J46" s="19"/>
      <c r="K46" s="113" t="str">
        <f t="shared" si="2"/>
        <v>CIP2262</v>
      </c>
      <c r="L46" s="116">
        <f>_xlfn.XLOOKUP(K46,'Pupil Numbers'!A:A,'Pupil Numbers'!C:C)</f>
        <v>35.25578947368421</v>
      </c>
      <c r="M46" s="113">
        <f>_xlfn.XLOOKUP(K46,'Floor Area'!A:A,'Floor Area'!C:C)</f>
        <v>324.27</v>
      </c>
      <c r="N46" s="105">
        <f>_xlfn.XLOOKUP(K46,Deprivation!A:A,Deprivation!D:D)</f>
        <v>51.724137931034498</v>
      </c>
      <c r="O46" s="101" t="s">
        <v>795</v>
      </c>
      <c r="P46" s="113" t="s">
        <v>641</v>
      </c>
      <c r="Q46" s="125" t="str">
        <f>_xlfn.XLOOKUP(K46,Academies!B:B,Academies!C:C,"No")</f>
        <v>No</v>
      </c>
      <c r="S46" s="119"/>
    </row>
    <row r="47" spans="1:19" x14ac:dyDescent="0.25">
      <c r="A47" s="19" t="s">
        <v>795</v>
      </c>
      <c r="B47" s="19" t="s">
        <v>431</v>
      </c>
      <c r="C47" s="119">
        <f>_xlfn.XLOOKUP(B47,'Pupil Numbers'!A:A,'Pupil Numbers'!D:D)</f>
        <v>7</v>
      </c>
      <c r="D47" s="119">
        <f>_xlfn.XLOOKUP(B47,'Floor Area'!A:A,'Floor Area'!D:D)</f>
        <v>8</v>
      </c>
      <c r="E47" s="119">
        <f>_xlfn.XLOOKUP(B47,Deprivation!A:A,Deprivation!E:E)</f>
        <v>11</v>
      </c>
      <c r="F47" s="79" t="str">
        <f t="shared" si="3"/>
        <v>pupil number7</v>
      </c>
      <c r="G47" s="119" t="str">
        <f t="shared" si="1"/>
        <v>CIP3100</v>
      </c>
      <c r="H47" s="19"/>
      <c r="I47" s="125"/>
      <c r="J47" s="19"/>
      <c r="K47" s="113" t="str">
        <f t="shared" si="2"/>
        <v>CIP3100</v>
      </c>
      <c r="L47" s="116">
        <f>_xlfn.XLOOKUP(K47,'Pupil Numbers'!A:A,'Pupil Numbers'!C:C)</f>
        <v>52.666666666666671</v>
      </c>
      <c r="M47" s="113">
        <f>_xlfn.XLOOKUP(K47,'Floor Area'!A:A,'Floor Area'!C:C)</f>
        <v>367.22</v>
      </c>
      <c r="N47" s="105">
        <f>_xlfn.XLOOKUP(K47,Deprivation!A:A,Deprivation!D:D)</f>
        <v>19.936708860759477</v>
      </c>
      <c r="O47" s="101" t="s">
        <v>795</v>
      </c>
      <c r="P47" s="113" t="s">
        <v>744</v>
      </c>
      <c r="Q47" s="125" t="str">
        <f>_xlfn.XLOOKUP(K47,Academies!B:B,Academies!C:C,"No")</f>
        <v>No</v>
      </c>
      <c r="S47" s="119"/>
    </row>
    <row r="48" spans="1:19" x14ac:dyDescent="0.25">
      <c r="A48" s="20" t="s">
        <v>795</v>
      </c>
      <c r="B48" s="20"/>
      <c r="C48" s="119"/>
      <c r="D48" s="119"/>
      <c r="E48" s="119"/>
      <c r="F48" s="79" t="str">
        <f t="shared" si="3"/>
        <v>pupil number</v>
      </c>
      <c r="G48" s="119"/>
      <c r="H48" s="19"/>
      <c r="I48" s="125"/>
      <c r="J48" s="19"/>
      <c r="K48" s="101"/>
      <c r="L48" s="116"/>
      <c r="M48" s="113"/>
      <c r="N48" s="105"/>
      <c r="O48" s="101"/>
      <c r="P48" s="113"/>
      <c r="S48" s="119"/>
    </row>
    <row r="49" spans="1:19" x14ac:dyDescent="0.25">
      <c r="A49" s="20"/>
      <c r="B49" s="20"/>
      <c r="C49" s="119"/>
      <c r="D49" s="119"/>
      <c r="E49" s="119"/>
      <c r="F49" s="79" t="str">
        <f t="shared" si="3"/>
        <v>pupil number</v>
      </c>
      <c r="G49" s="119"/>
      <c r="H49" s="19"/>
      <c r="I49" s="125"/>
      <c r="J49" s="19"/>
      <c r="K49" s="101"/>
      <c r="L49" s="116"/>
      <c r="M49" s="113"/>
      <c r="N49" s="105"/>
      <c r="O49" s="101"/>
      <c r="P49" s="113"/>
      <c r="S49" s="119"/>
    </row>
    <row r="50" spans="1:19" x14ac:dyDescent="0.25">
      <c r="A50" s="20"/>
      <c r="B50" s="20"/>
      <c r="C50" s="119"/>
      <c r="D50" s="119"/>
      <c r="E50" s="119"/>
      <c r="F50" s="79" t="str">
        <f t="shared" si="3"/>
        <v>pupil number</v>
      </c>
      <c r="G50" s="119"/>
      <c r="H50" s="19"/>
      <c r="I50" s="125"/>
      <c r="J50" s="19"/>
      <c r="K50" s="101"/>
      <c r="L50" s="116"/>
      <c r="M50" s="113"/>
      <c r="N50" s="105"/>
      <c r="O50" s="101"/>
      <c r="P50" s="113"/>
      <c r="S50" s="119"/>
    </row>
    <row r="51" spans="1:19" x14ac:dyDescent="0.25">
      <c r="A51" s="20"/>
      <c r="B51" s="20"/>
      <c r="C51" s="119"/>
      <c r="D51" s="119"/>
      <c r="E51" s="119"/>
      <c r="F51" s="79" t="str">
        <f t="shared" si="3"/>
        <v>pupil number</v>
      </c>
      <c r="G51" s="119"/>
      <c r="H51" s="19"/>
      <c r="I51" s="125"/>
      <c r="J51" s="19"/>
      <c r="K51" s="101"/>
      <c r="L51" s="116"/>
      <c r="M51" s="113"/>
      <c r="N51" s="105"/>
      <c r="O51" s="101"/>
      <c r="P51" s="113"/>
      <c r="S51" s="119"/>
    </row>
    <row r="52" spans="1:19" x14ac:dyDescent="0.25">
      <c r="A52" s="20"/>
      <c r="B52" s="20"/>
      <c r="C52" s="119"/>
      <c r="D52" s="119"/>
      <c r="E52" s="119"/>
      <c r="F52" s="79" t="str">
        <f t="shared" si="3"/>
        <v>pupil number</v>
      </c>
      <c r="G52" s="119"/>
      <c r="H52" s="19"/>
      <c r="I52" s="125"/>
      <c r="J52" s="19"/>
      <c r="K52" s="101"/>
      <c r="L52" s="116"/>
      <c r="M52" s="113"/>
      <c r="N52" s="105"/>
      <c r="O52" s="101"/>
      <c r="P52" s="113"/>
      <c r="S52" s="119"/>
    </row>
    <row r="53" spans="1:19" x14ac:dyDescent="0.25">
      <c r="A53" s="20"/>
      <c r="B53" s="20"/>
      <c r="C53" s="119"/>
      <c r="D53" s="119"/>
      <c r="E53" s="119"/>
      <c r="F53" s="79" t="str">
        <f t="shared" ref="F53:F54" si="4">"pupil number"&amp;C53</f>
        <v>pupil number</v>
      </c>
      <c r="G53" s="119"/>
      <c r="H53" s="19"/>
      <c r="I53" s="125"/>
      <c r="J53" s="19"/>
      <c r="K53" s="101"/>
      <c r="L53" s="116"/>
      <c r="M53" s="113"/>
      <c r="N53" s="105"/>
      <c r="O53" s="101"/>
      <c r="P53" s="113"/>
      <c r="S53" s="119"/>
    </row>
    <row r="54" spans="1:19" s="19" customFormat="1" x14ac:dyDescent="0.25">
      <c r="A54" s="20" t="s">
        <v>796</v>
      </c>
      <c r="B54" s="20" t="s">
        <v>292</v>
      </c>
      <c r="C54" s="119">
        <f>_xlfn.XLOOKUP(B54,'Pupil Numbers'!A:A,'Pupil Numbers'!D:D)</f>
        <v>72</v>
      </c>
      <c r="D54" s="119">
        <f>_xlfn.XLOOKUP(B54,'Floor Area'!A:A,'Floor Area'!D:D)</f>
        <v>68</v>
      </c>
      <c r="E54" s="119">
        <f>_xlfn.XLOOKUP(B54,Deprivation!A:A,Deprivation!E:E)</f>
        <v>55</v>
      </c>
      <c r="F54" s="79" t="str">
        <f t="shared" si="4"/>
        <v>pupil number72</v>
      </c>
      <c r="G54" s="119" t="str">
        <f>B54</f>
        <v>CIP2349</v>
      </c>
      <c r="H54" s="20"/>
      <c r="I54" s="125"/>
      <c r="J54" s="20"/>
      <c r="K54" s="113" t="str">
        <f t="shared" ref="K54:K85" si="5">G54</f>
        <v>CIP2349</v>
      </c>
      <c r="L54" s="116">
        <f>_xlfn.XLOOKUP(K54,'Pupil Numbers'!A:A,'Pupil Numbers'!C:C)</f>
        <v>247</v>
      </c>
      <c r="M54" s="113">
        <f>_xlfn.XLOOKUP(K54,'Floor Area'!A:A,'Floor Area'!C:C)</f>
        <v>1194.98</v>
      </c>
      <c r="N54" s="105">
        <f>_xlfn.XLOOKUP(K54,Deprivation!A:A,Deprivation!D:D)</f>
        <v>21.4574898785425</v>
      </c>
      <c r="O54" s="101" t="s">
        <v>796</v>
      </c>
      <c r="P54" s="113" t="s">
        <v>672</v>
      </c>
      <c r="Q54" s="125" t="str">
        <f>_xlfn.XLOOKUP(K54,Academies!B:B,Academies!C:C,"No")</f>
        <v>No</v>
      </c>
      <c r="S54" s="119"/>
    </row>
    <row r="55" spans="1:19" s="19" customFormat="1" x14ac:dyDescent="0.25">
      <c r="A55" s="20" t="s">
        <v>796</v>
      </c>
      <c r="B55" s="20" t="s">
        <v>67</v>
      </c>
      <c r="C55" s="119">
        <f>_xlfn.XLOOKUP(B55,'Pupil Numbers'!A:A,'Pupil Numbers'!D:D)</f>
        <v>71</v>
      </c>
      <c r="D55" s="119">
        <f>_xlfn.XLOOKUP(B55,'Floor Area'!A:A,'Floor Area'!D:D)</f>
        <v>66</v>
      </c>
      <c r="E55" s="119">
        <f>_xlfn.XLOOKUP(B55,Deprivation!A:A,Deprivation!E:E)</f>
        <v>61</v>
      </c>
      <c r="F55" s="79" t="str">
        <f t="shared" ref="F55:F116" si="6">"pupil number"&amp;C55</f>
        <v>pupil number71</v>
      </c>
      <c r="G55" s="119" t="str">
        <f t="shared" ref="G55:G116" si="7">B55</f>
        <v>CIP2060</v>
      </c>
      <c r="H55" s="20"/>
      <c r="I55" s="125"/>
      <c r="J55" s="20"/>
      <c r="K55" s="113" t="str">
        <f t="shared" si="5"/>
        <v>CIP2060</v>
      </c>
      <c r="L55" s="116">
        <f>_xlfn.XLOOKUP(K55,'Pupil Numbers'!A:A,'Pupil Numbers'!C:C)</f>
        <v>233</v>
      </c>
      <c r="M55" s="113">
        <f>_xlfn.XLOOKUP(K55,'Floor Area'!A:A,'Floor Area'!C:C)</f>
        <v>1184.53</v>
      </c>
      <c r="N55" s="105">
        <f>_xlfn.XLOOKUP(K55,Deprivation!A:A,Deprivation!D:D)</f>
        <v>30.9012875536481</v>
      </c>
      <c r="O55" s="101" t="s">
        <v>796</v>
      </c>
      <c r="P55" s="113" t="s">
        <v>557</v>
      </c>
      <c r="Q55" s="125" t="str">
        <f>_xlfn.XLOOKUP(K55,Academies!B:B,Academies!C:C,"No")</f>
        <v>No</v>
      </c>
      <c r="S55" s="119"/>
    </row>
    <row r="56" spans="1:19" s="19" customFormat="1" x14ac:dyDescent="0.25">
      <c r="A56" s="20" t="s">
        <v>796</v>
      </c>
      <c r="B56" s="20" t="s">
        <v>248</v>
      </c>
      <c r="C56" s="119">
        <f>_xlfn.XLOOKUP(B56,'Pupil Numbers'!A:A,'Pupil Numbers'!D:D)</f>
        <v>54</v>
      </c>
      <c r="D56" s="119">
        <f>_xlfn.XLOOKUP(B56,'Floor Area'!A:A,'Floor Area'!D:D)</f>
        <v>65</v>
      </c>
      <c r="E56" s="119">
        <f>_xlfn.XLOOKUP(B56,Deprivation!A:A,Deprivation!E:E)</f>
        <v>79</v>
      </c>
      <c r="F56" s="79" t="str">
        <f t="shared" si="6"/>
        <v>pupil number54</v>
      </c>
      <c r="G56" s="119" t="str">
        <f t="shared" si="7"/>
        <v>CIP2283</v>
      </c>
      <c r="H56" s="20"/>
      <c r="I56" s="125"/>
      <c r="J56" s="20"/>
      <c r="K56" s="113" t="str">
        <f t="shared" si="5"/>
        <v>CIP2283</v>
      </c>
      <c r="L56" s="116">
        <f>_xlfn.XLOOKUP(K56,'Pupil Numbers'!A:A,'Pupil Numbers'!C:C)</f>
        <v>92</v>
      </c>
      <c r="M56" s="113">
        <f>_xlfn.XLOOKUP(K56,'Floor Area'!A:A,'Floor Area'!C:C)</f>
        <v>1152.5899999999999</v>
      </c>
      <c r="N56" s="105">
        <f>_xlfn.XLOOKUP(K56,Deprivation!A:A,Deprivation!D:D)</f>
        <v>50</v>
      </c>
      <c r="O56" s="101" t="s">
        <v>796</v>
      </c>
      <c r="P56" s="113" t="s">
        <v>650</v>
      </c>
      <c r="Q56" s="125" t="str">
        <f>_xlfn.XLOOKUP(K56,Academies!B:B,Academies!C:C,"No")</f>
        <v>No</v>
      </c>
      <c r="S56" s="119"/>
    </row>
    <row r="57" spans="1:19" s="19" customFormat="1" x14ac:dyDescent="0.25">
      <c r="A57" s="20" t="s">
        <v>796</v>
      </c>
      <c r="B57" s="20" t="s">
        <v>79</v>
      </c>
      <c r="C57" s="119">
        <f>_xlfn.XLOOKUP(B57,'Pupil Numbers'!A:A,'Pupil Numbers'!D:D)</f>
        <v>81</v>
      </c>
      <c r="D57" s="119">
        <f>_xlfn.XLOOKUP(B57,'Floor Area'!A:A,'Floor Area'!D:D)</f>
        <v>72</v>
      </c>
      <c r="E57" s="119">
        <f>_xlfn.XLOOKUP(B57,Deprivation!A:A,Deprivation!E:E)</f>
        <v>64</v>
      </c>
      <c r="F57" s="79" t="str">
        <f t="shared" si="6"/>
        <v>pupil number81</v>
      </c>
      <c r="G57" s="119" t="str">
        <f t="shared" si="7"/>
        <v>CIP2079</v>
      </c>
      <c r="H57" s="20"/>
      <c r="I57" s="125"/>
      <c r="J57" s="20"/>
      <c r="K57" s="113" t="str">
        <f t="shared" si="5"/>
        <v>CIP2079</v>
      </c>
      <c r="L57" s="116">
        <f>_xlfn.XLOOKUP(K57,'Pupil Numbers'!A:A,'Pupil Numbers'!C:C)</f>
        <v>355</v>
      </c>
      <c r="M57" s="113">
        <f>_xlfn.XLOOKUP(K57,'Floor Area'!A:A,'Floor Area'!C:C)</f>
        <v>1349.21</v>
      </c>
      <c r="N57" s="105">
        <f>_xlfn.XLOOKUP(K57,Deprivation!A:A,Deprivation!D:D)</f>
        <v>32.676056338028197</v>
      </c>
      <c r="O57" s="101" t="s">
        <v>796</v>
      </c>
      <c r="P57" s="113" t="s">
        <v>563</v>
      </c>
      <c r="Q57" s="125" t="str">
        <f>_xlfn.XLOOKUP(K57,Academies!B:B,Academies!C:C,"No")</f>
        <v>No</v>
      </c>
      <c r="S57" s="119"/>
    </row>
    <row r="58" spans="1:19" s="19" customFormat="1" x14ac:dyDescent="0.25">
      <c r="A58" s="20" t="s">
        <v>796</v>
      </c>
      <c r="B58" s="20" t="s">
        <v>133</v>
      </c>
      <c r="C58" s="119">
        <f>_xlfn.XLOOKUP(B58,'Pupil Numbers'!A:A,'Pupil Numbers'!D:D)</f>
        <v>76</v>
      </c>
      <c r="D58" s="119">
        <f>_xlfn.XLOOKUP(B58,'Floor Area'!A:A,'Floor Area'!D:D)</f>
        <v>84</v>
      </c>
      <c r="E58" s="119">
        <f>_xlfn.XLOOKUP(B58,Deprivation!A:A,Deprivation!E:E)</f>
        <v>83</v>
      </c>
      <c r="F58" s="79" t="str">
        <f t="shared" si="6"/>
        <v>pupil number76</v>
      </c>
      <c r="G58" s="119" t="str">
        <f t="shared" si="7"/>
        <v>CIP2138</v>
      </c>
      <c r="H58" s="20"/>
      <c r="I58" s="125"/>
      <c r="J58" s="20"/>
      <c r="K58" s="113" t="str">
        <f t="shared" si="5"/>
        <v>CIP2138</v>
      </c>
      <c r="L58" s="116">
        <f>_xlfn.XLOOKUP(K58,'Pupil Numbers'!A:A,'Pupil Numbers'!C:C)</f>
        <v>292</v>
      </c>
      <c r="M58" s="113">
        <f>_xlfn.XLOOKUP(K58,'Floor Area'!A:A,'Floor Area'!C:C)</f>
        <v>2663.26</v>
      </c>
      <c r="N58" s="105">
        <f>_xlfn.XLOOKUP(K58,Deprivation!A:A,Deprivation!D:D)</f>
        <v>70.205479452054803</v>
      </c>
      <c r="O58" s="101" t="s">
        <v>796</v>
      </c>
      <c r="P58" s="113" t="s">
        <v>590</v>
      </c>
      <c r="Q58" s="125" t="str">
        <f>_xlfn.XLOOKUP(K58,Academies!B:B,Academies!C:C,"No")</f>
        <v>No</v>
      </c>
      <c r="S58" s="119"/>
    </row>
    <row r="59" spans="1:19" s="19" customFormat="1" x14ac:dyDescent="0.25">
      <c r="A59" s="20" t="s">
        <v>796</v>
      </c>
      <c r="B59" s="20" t="s">
        <v>109</v>
      </c>
      <c r="C59" s="119">
        <f>_xlfn.XLOOKUP(B59,'Pupil Numbers'!A:A,'Pupil Numbers'!D:D)</f>
        <v>74</v>
      </c>
      <c r="D59" s="119">
        <f>_xlfn.XLOOKUP(B59,'Floor Area'!A:A,'Floor Area'!D:D)</f>
        <v>73</v>
      </c>
      <c r="E59" s="119">
        <f>_xlfn.XLOOKUP(B59,Deprivation!A:A,Deprivation!E:E)</f>
        <v>80</v>
      </c>
      <c r="F59" s="79" t="str">
        <f t="shared" si="6"/>
        <v>pupil number74</v>
      </c>
      <c r="G59" s="119" t="str">
        <f t="shared" si="7"/>
        <v>CIP2104</v>
      </c>
      <c r="H59" s="20"/>
      <c r="I59" s="125"/>
      <c r="J59" s="20"/>
      <c r="K59" s="113" t="str">
        <f t="shared" si="5"/>
        <v>CIP2104</v>
      </c>
      <c r="L59" s="116">
        <f>_xlfn.XLOOKUP(K59,'Pupil Numbers'!A:A,'Pupil Numbers'!C:C)</f>
        <v>258</v>
      </c>
      <c r="M59" s="113">
        <f>_xlfn.XLOOKUP(K59,'Floor Area'!A:A,'Floor Area'!C:C)</f>
        <v>1359.3700000000001</v>
      </c>
      <c r="N59" s="105">
        <f>_xlfn.XLOOKUP(K59,Deprivation!A:A,Deprivation!D:D)</f>
        <v>50.7751937984496</v>
      </c>
      <c r="O59" s="101" t="s">
        <v>796</v>
      </c>
      <c r="P59" s="113" t="s">
        <v>578</v>
      </c>
      <c r="Q59" s="125" t="str">
        <f>_xlfn.XLOOKUP(K59,Academies!B:B,Academies!C:C,"No")</f>
        <v>No</v>
      </c>
      <c r="S59" s="119"/>
    </row>
    <row r="60" spans="1:19" s="19" customFormat="1" x14ac:dyDescent="0.25">
      <c r="A60" s="20" t="s">
        <v>796</v>
      </c>
      <c r="B60" s="20" t="s">
        <v>83</v>
      </c>
      <c r="C60" s="119">
        <f>_xlfn.XLOOKUP(B60,'Pupil Numbers'!A:A,'Pupil Numbers'!D:D)</f>
        <v>53</v>
      </c>
      <c r="D60" s="119">
        <f>_xlfn.XLOOKUP(B60,'Floor Area'!A:A,'Floor Area'!D:D)</f>
        <v>54</v>
      </c>
      <c r="E60" s="119">
        <f>_xlfn.XLOOKUP(B60,Deprivation!A:A,Deprivation!E:E)</f>
        <v>59</v>
      </c>
      <c r="F60" s="79" t="str">
        <f t="shared" si="6"/>
        <v>pupil number53</v>
      </c>
      <c r="G60" s="119" t="str">
        <f t="shared" si="7"/>
        <v>CIP2082</v>
      </c>
      <c r="H60" s="20"/>
      <c r="I60" s="125"/>
      <c r="J60" s="20"/>
      <c r="K60" s="113" t="str">
        <f t="shared" si="5"/>
        <v>CIP2082</v>
      </c>
      <c r="L60" s="116">
        <f>_xlfn.XLOOKUP(K60,'Pupil Numbers'!A:A,'Pupil Numbers'!C:C)</f>
        <v>77</v>
      </c>
      <c r="M60" s="113">
        <f>_xlfn.XLOOKUP(K60,'Floor Area'!A:A,'Floor Area'!C:C)</f>
        <v>326.55</v>
      </c>
      <c r="N60" s="105">
        <f>_xlfn.XLOOKUP(K60,Deprivation!A:A,Deprivation!D:D)</f>
        <v>27.272727272727298</v>
      </c>
      <c r="O60" s="101" t="s">
        <v>796</v>
      </c>
      <c r="P60" s="113" t="s">
        <v>565</v>
      </c>
      <c r="Q60" s="125" t="str">
        <f>_xlfn.XLOOKUP(K60,Academies!B:B,Academies!C:C,"No")</f>
        <v>No</v>
      </c>
      <c r="S60" s="119"/>
    </row>
    <row r="61" spans="1:19" s="19" customFormat="1" x14ac:dyDescent="0.25">
      <c r="A61" s="20" t="s">
        <v>796</v>
      </c>
      <c r="B61" s="20" t="s">
        <v>93</v>
      </c>
      <c r="C61" s="119">
        <f>_xlfn.XLOOKUP(B61,'Pupil Numbers'!A:A,'Pupil Numbers'!D:D)</f>
        <v>80</v>
      </c>
      <c r="D61" s="119">
        <f>_xlfn.XLOOKUP(B61,'Floor Area'!A:A,'Floor Area'!D:D)</f>
        <v>76</v>
      </c>
      <c r="E61" s="119">
        <f>_xlfn.XLOOKUP(B61,Deprivation!A:A,Deprivation!E:E)</f>
        <v>53</v>
      </c>
      <c r="F61" s="79" t="str">
        <f t="shared" si="6"/>
        <v>pupil number80</v>
      </c>
      <c r="G61" s="119" t="str">
        <f t="shared" si="7"/>
        <v>CIP2089</v>
      </c>
      <c r="H61" s="20"/>
      <c r="I61" s="125"/>
      <c r="J61" s="20"/>
      <c r="K61" s="113" t="str">
        <f t="shared" si="5"/>
        <v>CIP2089</v>
      </c>
      <c r="L61" s="116">
        <f>_xlfn.XLOOKUP(K61,'Pupil Numbers'!A:A,'Pupil Numbers'!C:C)</f>
        <v>349</v>
      </c>
      <c r="M61" s="113">
        <f>_xlfn.XLOOKUP(K61,'Floor Area'!A:A,'Floor Area'!C:C)</f>
        <v>1459.95</v>
      </c>
      <c r="N61" s="105">
        <f>_xlfn.XLOOKUP(K61,Deprivation!A:A,Deprivation!D:D)</f>
        <v>14.6131805157593</v>
      </c>
      <c r="O61" s="101" t="s">
        <v>796</v>
      </c>
      <c r="P61" s="113" t="s">
        <v>570</v>
      </c>
      <c r="Q61" s="125" t="str">
        <f>_xlfn.XLOOKUP(K61,Academies!B:B,Academies!C:C,"No")</f>
        <v>No</v>
      </c>
      <c r="S61" s="119"/>
    </row>
    <row r="62" spans="1:19" s="19" customFormat="1" x14ac:dyDescent="0.25">
      <c r="A62" s="20" t="s">
        <v>796</v>
      </c>
      <c r="B62" s="20" t="s">
        <v>343</v>
      </c>
      <c r="C62" s="119">
        <f>_xlfn.XLOOKUP(B62,'Pupil Numbers'!A:A,'Pupil Numbers'!D:D)</f>
        <v>65</v>
      </c>
      <c r="D62" s="119">
        <f>_xlfn.XLOOKUP(B62,'Floor Area'!A:A,'Floor Area'!D:D)</f>
        <v>70</v>
      </c>
      <c r="E62" s="119">
        <f>_xlfn.XLOOKUP(B62,Deprivation!A:A,Deprivation!E:E)</f>
        <v>78</v>
      </c>
      <c r="F62" s="79" t="str">
        <f t="shared" si="6"/>
        <v>pupil number65</v>
      </c>
      <c r="G62" s="119" t="str">
        <f t="shared" si="7"/>
        <v>CIP3019</v>
      </c>
      <c r="H62" s="20"/>
      <c r="I62" s="125"/>
      <c r="J62" s="20"/>
      <c r="K62" s="113" t="str">
        <f t="shared" si="5"/>
        <v>CIP3019</v>
      </c>
      <c r="L62" s="116">
        <f>_xlfn.XLOOKUP(K62,'Pupil Numbers'!A:A,'Pupil Numbers'!C:C)</f>
        <v>197</v>
      </c>
      <c r="M62" s="113">
        <f>_xlfn.XLOOKUP(K62,'Floor Area'!A:A,'Floor Area'!C:C)</f>
        <v>1291.1500000000001</v>
      </c>
      <c r="N62" s="105">
        <f>_xlfn.XLOOKUP(K62,Deprivation!A:A,Deprivation!D:D)</f>
        <v>47.715736040609102</v>
      </c>
      <c r="O62" s="101" t="s">
        <v>796</v>
      </c>
      <c r="P62" s="113" t="s">
        <v>701</v>
      </c>
      <c r="Q62" s="125" t="str">
        <f>_xlfn.XLOOKUP(K62,Academies!B:B,Academies!C:C,"No")</f>
        <v>No</v>
      </c>
      <c r="S62" s="119"/>
    </row>
    <row r="63" spans="1:19" s="19" customFormat="1" x14ac:dyDescent="0.25">
      <c r="A63" s="20" t="s">
        <v>796</v>
      </c>
      <c r="B63" s="20" t="s">
        <v>202</v>
      </c>
      <c r="C63" s="119">
        <f>_xlfn.XLOOKUP(B63,'Pupil Numbers'!A:A,'Pupil Numbers'!D:D)</f>
        <v>83</v>
      </c>
      <c r="D63" s="119">
        <f>_xlfn.XLOOKUP(B63,'Floor Area'!A:A,'Floor Area'!D:D)</f>
        <v>81</v>
      </c>
      <c r="E63" s="119">
        <f>_xlfn.XLOOKUP(B63,Deprivation!A:A,Deprivation!E:E)</f>
        <v>69</v>
      </c>
      <c r="F63" s="79" t="str">
        <f t="shared" si="6"/>
        <v>pupil number83</v>
      </c>
      <c r="G63" s="119" t="str">
        <f t="shared" si="7"/>
        <v>CIP2228</v>
      </c>
      <c r="H63" s="20"/>
      <c r="I63" s="125"/>
      <c r="J63" s="20"/>
      <c r="K63" s="113" t="str">
        <f t="shared" si="5"/>
        <v>CIP2228</v>
      </c>
      <c r="L63" s="116">
        <f>_xlfn.XLOOKUP(K63,'Pupil Numbers'!A:A,'Pupil Numbers'!C:C)</f>
        <v>389</v>
      </c>
      <c r="M63" s="113">
        <f>_xlfn.XLOOKUP(K63,'Floor Area'!A:A,'Floor Area'!C:C)</f>
        <v>1637.91</v>
      </c>
      <c r="N63" s="105">
        <f>_xlfn.XLOOKUP(K63,Deprivation!A:A,Deprivation!D:D)</f>
        <v>38.046272493573305</v>
      </c>
      <c r="O63" s="101" t="s">
        <v>796</v>
      </c>
      <c r="P63" s="113" t="s">
        <v>628</v>
      </c>
      <c r="Q63" s="125" t="str">
        <f>_xlfn.XLOOKUP(K63,Academies!B:B,Academies!C:C,"No")</f>
        <v>No</v>
      </c>
      <c r="S63" s="119"/>
    </row>
    <row r="64" spans="1:19" x14ac:dyDescent="0.25">
      <c r="A64" s="20" t="s">
        <v>796</v>
      </c>
      <c r="B64" s="20" t="s">
        <v>137</v>
      </c>
      <c r="C64" s="119">
        <f>_xlfn.XLOOKUP(B64,'Pupil Numbers'!A:A,'Pupil Numbers'!D:D)</f>
        <v>78</v>
      </c>
      <c r="D64" s="119">
        <f>_xlfn.XLOOKUP(B64,'Floor Area'!A:A,'Floor Area'!D:D)</f>
        <v>77</v>
      </c>
      <c r="E64" s="119">
        <f>_xlfn.XLOOKUP(B64,Deprivation!A:A,Deprivation!E:E)</f>
        <v>65</v>
      </c>
      <c r="F64" s="79" t="str">
        <f t="shared" si="6"/>
        <v>pupil number78</v>
      </c>
      <c r="G64" s="119" t="str">
        <f t="shared" si="7"/>
        <v>CIP2141</v>
      </c>
      <c r="H64" s="20"/>
      <c r="I64" s="125"/>
      <c r="J64" s="20"/>
      <c r="K64" s="113" t="str">
        <f t="shared" si="5"/>
        <v>CIP2141</v>
      </c>
      <c r="L64" s="116">
        <f>_xlfn.XLOOKUP(K64,'Pupil Numbers'!A:A,'Pupil Numbers'!C:C)</f>
        <v>319</v>
      </c>
      <c r="M64" s="113">
        <f>_xlfn.XLOOKUP(K64,'Floor Area'!A:A,'Floor Area'!C:C)</f>
        <v>1461.82</v>
      </c>
      <c r="N64" s="105">
        <f>_xlfn.XLOOKUP(K64,Deprivation!A:A,Deprivation!D:D)</f>
        <v>33.228840125391898</v>
      </c>
      <c r="O64" s="101" t="s">
        <v>796</v>
      </c>
      <c r="P64" s="113" t="s">
        <v>592</v>
      </c>
      <c r="Q64" s="125" t="str">
        <f>_xlfn.XLOOKUP(K64,Academies!B:B,Academies!C:C,"No")</f>
        <v>No</v>
      </c>
      <c r="S64" s="119"/>
    </row>
    <row r="65" spans="1:19" x14ac:dyDescent="0.25">
      <c r="A65" s="20" t="s">
        <v>796</v>
      </c>
      <c r="B65" s="20" t="s">
        <v>139</v>
      </c>
      <c r="C65" s="119">
        <f>_xlfn.XLOOKUP(B65,'Pupil Numbers'!A:A,'Pupil Numbers'!D:D)</f>
        <v>68</v>
      </c>
      <c r="D65" s="119">
        <f>_xlfn.XLOOKUP(B65,'Floor Area'!A:A,'Floor Area'!D:D)</f>
        <v>64</v>
      </c>
      <c r="E65" s="119">
        <f>_xlfn.XLOOKUP(B65,Deprivation!A:A,Deprivation!E:E)</f>
        <v>68</v>
      </c>
      <c r="F65" s="79" t="str">
        <f t="shared" si="6"/>
        <v>pupil number68</v>
      </c>
      <c r="G65" s="119" t="str">
        <f t="shared" si="7"/>
        <v>CIP2142</v>
      </c>
      <c r="H65" s="20"/>
      <c r="I65" s="125"/>
      <c r="J65" s="20"/>
      <c r="K65" s="113" t="str">
        <f t="shared" si="5"/>
        <v>CIP2142</v>
      </c>
      <c r="L65" s="116">
        <f>_xlfn.XLOOKUP(K65,'Pupil Numbers'!A:A,'Pupil Numbers'!C:C)</f>
        <v>220</v>
      </c>
      <c r="M65" s="113">
        <f>_xlfn.XLOOKUP(K65,'Floor Area'!A:A,'Floor Area'!C:C)</f>
        <v>1148.3700000000001</v>
      </c>
      <c r="N65" s="105">
        <f>_xlfn.XLOOKUP(K65,Deprivation!A:A,Deprivation!D:D)</f>
        <v>35.454545454545503</v>
      </c>
      <c r="O65" s="101" t="s">
        <v>796</v>
      </c>
      <c r="P65" s="113" t="s">
        <v>593</v>
      </c>
      <c r="Q65" s="125" t="str">
        <f>_xlfn.XLOOKUP(K65,Academies!B:B,Academies!C:C,"No")</f>
        <v>No</v>
      </c>
      <c r="S65" s="119"/>
    </row>
    <row r="66" spans="1:19" x14ac:dyDescent="0.25">
      <c r="A66" s="20" t="s">
        <v>796</v>
      </c>
      <c r="B66" s="20" t="s">
        <v>151</v>
      </c>
      <c r="C66" s="119">
        <f>_xlfn.XLOOKUP(B66,'Pupil Numbers'!A:A,'Pupil Numbers'!D:D)</f>
        <v>70</v>
      </c>
      <c r="D66" s="119">
        <f>_xlfn.XLOOKUP(B66,'Floor Area'!A:A,'Floor Area'!D:D)</f>
        <v>75</v>
      </c>
      <c r="E66" s="119">
        <f>_xlfn.XLOOKUP(B66,Deprivation!A:A,Deprivation!E:E)</f>
        <v>67</v>
      </c>
      <c r="F66" s="79" t="str">
        <f t="shared" si="6"/>
        <v>pupil number70</v>
      </c>
      <c r="G66" s="119" t="str">
        <f t="shared" si="7"/>
        <v>CIP2157</v>
      </c>
      <c r="H66" s="20"/>
      <c r="I66" s="125"/>
      <c r="J66" s="20"/>
      <c r="K66" s="113" t="str">
        <f t="shared" si="5"/>
        <v>CIP2157</v>
      </c>
      <c r="L66" s="116">
        <f>_xlfn.XLOOKUP(K66,'Pupil Numbers'!A:A,'Pupil Numbers'!C:C)</f>
        <v>230</v>
      </c>
      <c r="M66" s="113">
        <f>_xlfn.XLOOKUP(K66,'Floor Area'!A:A,'Floor Area'!C:C)</f>
        <v>1398.14</v>
      </c>
      <c r="N66" s="105">
        <f>_xlfn.XLOOKUP(K66,Deprivation!A:A,Deprivation!D:D)</f>
        <v>35.2173913043478</v>
      </c>
      <c r="O66" s="101" t="s">
        <v>796</v>
      </c>
      <c r="P66" s="113" t="s">
        <v>600</v>
      </c>
      <c r="Q66" s="125" t="str">
        <f>_xlfn.XLOOKUP(K66,Academies!B:B,Academies!C:C,"No")</f>
        <v>No</v>
      </c>
      <c r="S66" s="119"/>
    </row>
    <row r="67" spans="1:19" x14ac:dyDescent="0.25">
      <c r="A67" s="20" t="s">
        <v>796</v>
      </c>
      <c r="B67" s="20" t="s">
        <v>254</v>
      </c>
      <c r="C67" s="119">
        <f>_xlfn.XLOOKUP(B67,'Pupil Numbers'!A:A,'Pupil Numbers'!D:D)</f>
        <v>82</v>
      </c>
      <c r="D67" s="119">
        <f>_xlfn.XLOOKUP(B67,'Floor Area'!A:A,'Floor Area'!D:D)</f>
        <v>83</v>
      </c>
      <c r="E67" s="119">
        <f>_xlfn.XLOOKUP(B67,Deprivation!A:A,Deprivation!E:E)</f>
        <v>57</v>
      </c>
      <c r="F67" s="79" t="str">
        <f t="shared" si="6"/>
        <v>pupil number82</v>
      </c>
      <c r="G67" s="119" t="str">
        <f t="shared" si="7"/>
        <v>CIP2288</v>
      </c>
      <c r="H67" s="20"/>
      <c r="I67" s="125"/>
      <c r="J67" s="20"/>
      <c r="K67" s="113" t="str">
        <f t="shared" si="5"/>
        <v>CIP2288</v>
      </c>
      <c r="L67" s="116">
        <f>_xlfn.XLOOKUP(K67,'Pupil Numbers'!A:A,'Pupil Numbers'!C:C)</f>
        <v>376</v>
      </c>
      <c r="M67" s="113">
        <f>_xlfn.XLOOKUP(K67,'Floor Area'!A:A,'Floor Area'!C:C)</f>
        <v>2009.64</v>
      </c>
      <c r="N67" s="105">
        <f>_xlfn.XLOOKUP(K67,Deprivation!A:A,Deprivation!D:D)</f>
        <v>25</v>
      </c>
      <c r="O67" s="101" t="s">
        <v>796</v>
      </c>
      <c r="P67" s="113" t="s">
        <v>652</v>
      </c>
      <c r="Q67" s="125" t="str">
        <f>_xlfn.XLOOKUP(K67,Academies!B:B,Academies!C:C,"No")</f>
        <v>No</v>
      </c>
      <c r="S67" s="119"/>
    </row>
    <row r="68" spans="1:19" x14ac:dyDescent="0.25">
      <c r="A68" s="20" t="s">
        <v>796</v>
      </c>
      <c r="B68" s="20" t="s">
        <v>145</v>
      </c>
      <c r="C68" s="119">
        <f>_xlfn.XLOOKUP(B68,'Pupil Numbers'!A:A,'Pupil Numbers'!D:D)</f>
        <v>55</v>
      </c>
      <c r="D68" s="119">
        <f>_xlfn.XLOOKUP(B68,'Floor Area'!A:A,'Floor Area'!D:D)</f>
        <v>80</v>
      </c>
      <c r="E68" s="119">
        <f>_xlfn.XLOOKUP(B68,Deprivation!A:A,Deprivation!E:E)</f>
        <v>73</v>
      </c>
      <c r="F68" s="79" t="str">
        <f t="shared" si="6"/>
        <v>pupil number55</v>
      </c>
      <c r="G68" s="119" t="str">
        <f t="shared" si="7"/>
        <v>CIP2150</v>
      </c>
      <c r="H68" s="20"/>
      <c r="I68" s="125"/>
      <c r="J68" s="20"/>
      <c r="K68" s="113" t="str">
        <f t="shared" si="5"/>
        <v>CIP2150</v>
      </c>
      <c r="L68" s="116">
        <f>_xlfn.XLOOKUP(K68,'Pupil Numbers'!A:A,'Pupil Numbers'!C:C)</f>
        <v>122</v>
      </c>
      <c r="M68" s="113">
        <f>_xlfn.XLOOKUP(K68,'Floor Area'!A:A,'Floor Area'!C:C)</f>
        <v>1549.46</v>
      </c>
      <c r="N68" s="105">
        <f>_xlfn.XLOOKUP(K68,Deprivation!A:A,Deprivation!D:D)</f>
        <v>40.983606557377101</v>
      </c>
      <c r="O68" s="101" t="s">
        <v>796</v>
      </c>
      <c r="P68" s="113" t="s">
        <v>597</v>
      </c>
      <c r="Q68" s="125" t="str">
        <f>_xlfn.XLOOKUP(K68,Academies!B:B,Academies!C:C,"No")</f>
        <v>No</v>
      </c>
      <c r="S68" s="119"/>
    </row>
    <row r="69" spans="1:19" x14ac:dyDescent="0.25">
      <c r="A69" s="20" t="s">
        <v>796</v>
      </c>
      <c r="B69" s="20" t="s">
        <v>16</v>
      </c>
      <c r="C69" s="119">
        <f>_xlfn.XLOOKUP(B69,'Pupil Numbers'!A:A,'Pupil Numbers'!D:D)</f>
        <v>63</v>
      </c>
      <c r="D69" s="119">
        <f>_xlfn.XLOOKUP(B69,'Floor Area'!A:A,'Floor Area'!D:D)</f>
        <v>59</v>
      </c>
      <c r="E69" s="119">
        <f>_xlfn.XLOOKUP(B69,Deprivation!A:A,Deprivation!E:E)</f>
        <v>76</v>
      </c>
      <c r="F69" s="79" t="str">
        <f t="shared" si="6"/>
        <v>pupil number63</v>
      </c>
      <c r="G69" s="119" t="str">
        <f t="shared" si="7"/>
        <v>CIP2000</v>
      </c>
      <c r="H69" s="20"/>
      <c r="I69" s="125"/>
      <c r="J69" s="20"/>
      <c r="K69" s="113" t="str">
        <f t="shared" si="5"/>
        <v>CIP2000</v>
      </c>
      <c r="L69" s="116">
        <f>_xlfn.XLOOKUP(K69,'Pupil Numbers'!A:A,'Pupil Numbers'!C:C)</f>
        <v>182</v>
      </c>
      <c r="M69" s="113">
        <f>_xlfn.XLOOKUP(K69,'Floor Area'!A:A,'Floor Area'!C:C)</f>
        <v>1066.96</v>
      </c>
      <c r="N69" s="105">
        <f>_xlfn.XLOOKUP(K69,Deprivation!A:A,Deprivation!D:D)</f>
        <v>43.956043956043999</v>
      </c>
      <c r="O69" s="101" t="s">
        <v>796</v>
      </c>
      <c r="P69" s="113" t="s">
        <v>530</v>
      </c>
      <c r="Q69" s="125" t="str">
        <f>_xlfn.XLOOKUP(K69,Academies!B:B,Academies!C:C,"No")</f>
        <v>No</v>
      </c>
      <c r="S69" s="119"/>
    </row>
    <row r="70" spans="1:19" x14ac:dyDescent="0.25">
      <c r="A70" s="20" t="s">
        <v>796</v>
      </c>
      <c r="B70" s="20" t="s">
        <v>123</v>
      </c>
      <c r="C70" s="119">
        <f>_xlfn.XLOOKUP(B70,'Pupil Numbers'!A:A,'Pupil Numbers'!D:D)</f>
        <v>56</v>
      </c>
      <c r="D70" s="119">
        <f>_xlfn.XLOOKUP(B70,'Floor Area'!A:A,'Floor Area'!D:D)</f>
        <v>56</v>
      </c>
      <c r="E70" s="119">
        <f>_xlfn.XLOOKUP(B70,Deprivation!A:A,Deprivation!E:E)</f>
        <v>74</v>
      </c>
      <c r="F70" s="79" t="str">
        <f t="shared" si="6"/>
        <v>pupil number56</v>
      </c>
      <c r="G70" s="119" t="str">
        <f t="shared" si="7"/>
        <v>CIP2124</v>
      </c>
      <c r="H70" s="20"/>
      <c r="I70" s="125"/>
      <c r="J70" s="20"/>
      <c r="K70" s="113" t="str">
        <f t="shared" si="5"/>
        <v>CIP2124</v>
      </c>
      <c r="L70" s="116">
        <f>_xlfn.XLOOKUP(K70,'Pupil Numbers'!A:A,'Pupil Numbers'!C:C)</f>
        <v>123</v>
      </c>
      <c r="M70" s="113">
        <f>_xlfn.XLOOKUP(K70,'Floor Area'!A:A,'Floor Area'!C:C)</f>
        <v>838.4</v>
      </c>
      <c r="N70" s="105">
        <f>_xlfn.XLOOKUP(K70,Deprivation!A:A,Deprivation!D:D)</f>
        <v>42.276422764227597</v>
      </c>
      <c r="O70" s="101" t="s">
        <v>796</v>
      </c>
      <c r="P70" s="113" t="s">
        <v>585</v>
      </c>
      <c r="Q70" s="125" t="str">
        <f>_xlfn.XLOOKUP(K70,Academies!B:B,Academies!C:C,"No")</f>
        <v>No</v>
      </c>
      <c r="S70" s="119"/>
    </row>
    <row r="71" spans="1:19" x14ac:dyDescent="0.25">
      <c r="A71" s="20" t="s">
        <v>796</v>
      </c>
      <c r="B71" s="20" t="s">
        <v>164</v>
      </c>
      <c r="C71" s="119">
        <f>_xlfn.XLOOKUP(B71,'Pupil Numbers'!A:A,'Pupil Numbers'!D:D)</f>
        <v>73</v>
      </c>
      <c r="D71" s="119">
        <f>_xlfn.XLOOKUP(B71,'Floor Area'!A:A,'Floor Area'!D:D)</f>
        <v>71</v>
      </c>
      <c r="E71" s="119">
        <f>_xlfn.XLOOKUP(B71,Deprivation!A:A,Deprivation!E:E)</f>
        <v>52</v>
      </c>
      <c r="F71" s="79" t="str">
        <f t="shared" si="6"/>
        <v>pupil number73</v>
      </c>
      <c r="G71" s="119" t="str">
        <f t="shared" si="7"/>
        <v>CIP2174</v>
      </c>
      <c r="H71" s="20"/>
      <c r="I71" s="125"/>
      <c r="J71" s="20"/>
      <c r="K71" s="113" t="str">
        <f t="shared" si="5"/>
        <v>CIP2174</v>
      </c>
      <c r="L71" s="116">
        <f>_xlfn.XLOOKUP(K71,'Pupil Numbers'!A:A,'Pupil Numbers'!C:C)</f>
        <v>257</v>
      </c>
      <c r="M71" s="113">
        <f>_xlfn.XLOOKUP(K71,'Floor Area'!A:A,'Floor Area'!C:C)</f>
        <v>1316.31</v>
      </c>
      <c r="N71" s="105">
        <f>_xlfn.XLOOKUP(K71,Deprivation!A:A,Deprivation!D:D)</f>
        <v>12.840466926069999</v>
      </c>
      <c r="O71" s="101" t="s">
        <v>796</v>
      </c>
      <c r="P71" s="113" t="s">
        <v>607</v>
      </c>
      <c r="Q71" s="125" t="str">
        <f>_xlfn.XLOOKUP(K71,Academies!B:B,Academies!C:C,"No")</f>
        <v>No</v>
      </c>
      <c r="S71" s="119"/>
    </row>
    <row r="72" spans="1:19" x14ac:dyDescent="0.25">
      <c r="A72" s="20" t="s">
        <v>796</v>
      </c>
      <c r="B72" s="20" t="s">
        <v>381</v>
      </c>
      <c r="C72" s="119">
        <f>_xlfn.XLOOKUP(B72,'Pupil Numbers'!A:A,'Pupil Numbers'!D:D)</f>
        <v>62</v>
      </c>
      <c r="D72" s="119">
        <f>_xlfn.XLOOKUP(B72,'Floor Area'!A:A,'Floor Area'!D:D)</f>
        <v>61</v>
      </c>
      <c r="E72" s="119">
        <f>_xlfn.XLOOKUP(B72,Deprivation!A:A,Deprivation!E:E)</f>
        <v>60</v>
      </c>
      <c r="F72" s="79" t="str">
        <f t="shared" si="6"/>
        <v>pupil number62</v>
      </c>
      <c r="G72" s="119" t="str">
        <f t="shared" si="7"/>
        <v>CIP3050</v>
      </c>
      <c r="H72" s="20"/>
      <c r="I72" s="125"/>
      <c r="J72" s="20"/>
      <c r="K72" s="113" t="str">
        <f t="shared" si="5"/>
        <v>CIP3050</v>
      </c>
      <c r="L72" s="116">
        <f>_xlfn.XLOOKUP(K72,'Pupil Numbers'!A:A,'Pupil Numbers'!C:C)</f>
        <v>180</v>
      </c>
      <c r="M72" s="113">
        <f>_xlfn.XLOOKUP(K72,'Floor Area'!A:A,'Floor Area'!C:C)</f>
        <v>1071.7</v>
      </c>
      <c r="N72" s="105">
        <f>_xlfn.XLOOKUP(K72,Deprivation!A:A,Deprivation!D:D)</f>
        <v>29.4444444444444</v>
      </c>
      <c r="O72" s="101" t="s">
        <v>796</v>
      </c>
      <c r="P72" s="113" t="s">
        <v>720</v>
      </c>
      <c r="Q72" s="125" t="str">
        <f>_xlfn.XLOOKUP(K72,Academies!B:B,Academies!C:C,"No")</f>
        <v>No</v>
      </c>
      <c r="S72" s="119"/>
    </row>
    <row r="73" spans="1:19" x14ac:dyDescent="0.25">
      <c r="A73" s="20" t="s">
        <v>796</v>
      </c>
      <c r="B73" s="20" t="s">
        <v>216</v>
      </c>
      <c r="C73" s="119">
        <f>_xlfn.XLOOKUP(B73,'Pupil Numbers'!A:A,'Pupil Numbers'!D:D)</f>
        <v>77</v>
      </c>
      <c r="D73" s="119">
        <f>_xlfn.XLOOKUP(B73,'Floor Area'!A:A,'Floor Area'!D:D)</f>
        <v>82</v>
      </c>
      <c r="E73" s="119">
        <f>_xlfn.XLOOKUP(B73,Deprivation!A:A,Deprivation!E:E)</f>
        <v>75</v>
      </c>
      <c r="F73" s="79" t="str">
        <f t="shared" si="6"/>
        <v>pupil number77</v>
      </c>
      <c r="G73" s="119" t="str">
        <f t="shared" si="7"/>
        <v>CIP2253</v>
      </c>
      <c r="H73" s="20"/>
      <c r="I73" s="125"/>
      <c r="J73" s="20"/>
      <c r="K73" s="113" t="str">
        <f t="shared" si="5"/>
        <v>CIP2253</v>
      </c>
      <c r="L73" s="116">
        <f>_xlfn.XLOOKUP(K73,'Pupil Numbers'!A:A,'Pupil Numbers'!C:C)</f>
        <v>295</v>
      </c>
      <c r="M73" s="113">
        <f>_xlfn.XLOOKUP(K73,'Floor Area'!A:A,'Floor Area'!C:C)</f>
        <v>1728.77</v>
      </c>
      <c r="N73" s="105">
        <f>_xlfn.XLOOKUP(K73,Deprivation!A:A,Deprivation!D:D)</f>
        <v>43.0508474576271</v>
      </c>
      <c r="O73" s="101" t="s">
        <v>796</v>
      </c>
      <c r="P73" s="113" t="s">
        <v>635</v>
      </c>
      <c r="Q73" s="125" t="str">
        <f>_xlfn.XLOOKUP(K73,Academies!B:B,Academies!C:C,"No")</f>
        <v>Converted 24-25</v>
      </c>
      <c r="S73" s="119"/>
    </row>
    <row r="74" spans="1:19" x14ac:dyDescent="0.25">
      <c r="A74" s="20" t="s">
        <v>796</v>
      </c>
      <c r="B74" s="20" t="s">
        <v>282</v>
      </c>
      <c r="C74" s="119">
        <f>_xlfn.XLOOKUP(B74,'Pupil Numbers'!A:A,'Pupil Numbers'!D:D)</f>
        <v>61</v>
      </c>
      <c r="D74" s="119">
        <f>_xlfn.XLOOKUP(B74,'Floor Area'!A:A,'Floor Area'!D:D)</f>
        <v>69</v>
      </c>
      <c r="E74" s="119">
        <f>_xlfn.XLOOKUP(B74,Deprivation!A:A,Deprivation!E:E)</f>
        <v>54</v>
      </c>
      <c r="F74" s="79" t="str">
        <f t="shared" si="6"/>
        <v>pupil number61</v>
      </c>
      <c r="G74" s="119" t="str">
        <f t="shared" si="7"/>
        <v>CIP2332</v>
      </c>
      <c r="H74" s="20"/>
      <c r="I74" s="125"/>
      <c r="J74" s="20"/>
      <c r="K74" s="113" t="str">
        <f t="shared" si="5"/>
        <v>CIP2332</v>
      </c>
      <c r="L74" s="116">
        <f>_xlfn.XLOOKUP(K74,'Pupil Numbers'!A:A,'Pupil Numbers'!C:C)</f>
        <v>177</v>
      </c>
      <c r="M74" s="113">
        <f>_xlfn.XLOOKUP(K74,'Floor Area'!A:A,'Floor Area'!C:C)</f>
        <v>1272.99</v>
      </c>
      <c r="N74" s="105">
        <f>_xlfn.XLOOKUP(K74,Deprivation!A:A,Deprivation!D:D)</f>
        <v>16.3841807909605</v>
      </c>
      <c r="O74" s="101" t="s">
        <v>796</v>
      </c>
      <c r="P74" s="113" t="s">
        <v>667</v>
      </c>
      <c r="Q74" s="125" t="str">
        <f>_xlfn.XLOOKUP(K74,Academies!B:B,Academies!C:C,"No")</f>
        <v>No</v>
      </c>
      <c r="S74" s="119"/>
    </row>
    <row r="75" spans="1:19" x14ac:dyDescent="0.25">
      <c r="A75" s="20" t="s">
        <v>796</v>
      </c>
      <c r="B75" s="20" t="s">
        <v>280</v>
      </c>
      <c r="C75" s="119">
        <f>_xlfn.XLOOKUP(B75,'Pupil Numbers'!A:A,'Pupil Numbers'!D:D)</f>
        <v>75</v>
      </c>
      <c r="D75" s="119">
        <f>_xlfn.XLOOKUP(B75,'Floor Area'!A:A,'Floor Area'!D:D)</f>
        <v>67</v>
      </c>
      <c r="E75" s="119">
        <f>_xlfn.XLOOKUP(B75,Deprivation!A:A,Deprivation!E:E)</f>
        <v>66</v>
      </c>
      <c r="F75" s="79" t="str">
        <f t="shared" si="6"/>
        <v>pupil number75</v>
      </c>
      <c r="G75" s="119" t="str">
        <f t="shared" si="7"/>
        <v>CIP2329</v>
      </c>
      <c r="H75" s="20"/>
      <c r="I75" s="125"/>
      <c r="J75" s="20"/>
      <c r="K75" s="113" t="str">
        <f t="shared" si="5"/>
        <v>CIP2329</v>
      </c>
      <c r="L75" s="116">
        <f>_xlfn.XLOOKUP(K75,'Pupil Numbers'!A:A,'Pupil Numbers'!C:C)</f>
        <v>269</v>
      </c>
      <c r="M75" s="113">
        <f>_xlfn.XLOOKUP(K75,'Floor Area'!A:A,'Floor Area'!C:C)</f>
        <v>1194.08</v>
      </c>
      <c r="N75" s="105">
        <f>_xlfn.XLOOKUP(K75,Deprivation!A:A,Deprivation!D:D)</f>
        <v>34.200743494423804</v>
      </c>
      <c r="O75" s="101" t="s">
        <v>796</v>
      </c>
      <c r="P75" s="113" t="s">
        <v>281</v>
      </c>
      <c r="Q75" s="125" t="str">
        <f>_xlfn.XLOOKUP(K75,Academies!B:B,Academies!C:C,"No")</f>
        <v>No</v>
      </c>
      <c r="S75" s="119"/>
    </row>
    <row r="76" spans="1:19" x14ac:dyDescent="0.25">
      <c r="A76" s="20" t="s">
        <v>796</v>
      </c>
      <c r="B76" s="20" t="s">
        <v>274</v>
      </c>
      <c r="C76" s="119">
        <f>_xlfn.XLOOKUP(B76,'Pupil Numbers'!A:A,'Pupil Numbers'!D:D)</f>
        <v>66</v>
      </c>
      <c r="D76" s="119">
        <f>_xlfn.XLOOKUP(B76,'Floor Area'!A:A,'Floor Area'!D:D)</f>
        <v>79</v>
      </c>
      <c r="E76" s="119">
        <f>_xlfn.XLOOKUP(B76,Deprivation!A:A,Deprivation!E:E)</f>
        <v>62</v>
      </c>
      <c r="F76" s="79" t="str">
        <f t="shared" si="6"/>
        <v>pupil number66</v>
      </c>
      <c r="G76" s="119" t="str">
        <f t="shared" si="7"/>
        <v>CIP2317</v>
      </c>
      <c r="H76" s="20"/>
      <c r="I76" s="125"/>
      <c r="J76" s="20"/>
      <c r="K76" s="113" t="str">
        <f t="shared" si="5"/>
        <v>CIP2317</v>
      </c>
      <c r="L76" s="116">
        <f>_xlfn.XLOOKUP(K76,'Pupil Numbers'!A:A,'Pupil Numbers'!C:C)</f>
        <v>210</v>
      </c>
      <c r="M76" s="113">
        <f>_xlfn.XLOOKUP(K76,'Floor Area'!A:A,'Floor Area'!C:C)</f>
        <v>1510.88</v>
      </c>
      <c r="N76" s="105">
        <f>_xlfn.XLOOKUP(K76,Deprivation!A:A,Deprivation!D:D)</f>
        <v>31.428571428571399</v>
      </c>
      <c r="O76" s="101" t="s">
        <v>796</v>
      </c>
      <c r="P76" s="113" t="s">
        <v>663</v>
      </c>
      <c r="Q76" s="125" t="str">
        <f>_xlfn.XLOOKUP(K76,Academies!B:B,Academies!C:C,"No")</f>
        <v>No</v>
      </c>
      <c r="S76" s="119"/>
    </row>
    <row r="77" spans="1:19" x14ac:dyDescent="0.25">
      <c r="A77" s="20" t="s">
        <v>796</v>
      </c>
      <c r="B77" s="20" t="s">
        <v>186</v>
      </c>
      <c r="C77" s="119">
        <f>_xlfn.XLOOKUP(B77,'Pupil Numbers'!A:A,'Pupil Numbers'!D:D)</f>
        <v>79</v>
      </c>
      <c r="D77" s="119">
        <f>_xlfn.XLOOKUP(B77,'Floor Area'!A:A,'Floor Area'!D:D)</f>
        <v>85</v>
      </c>
      <c r="E77" s="119">
        <f>_xlfn.XLOOKUP(B77,Deprivation!A:A,Deprivation!E:E)</f>
        <v>70</v>
      </c>
      <c r="F77" s="79" t="str">
        <f t="shared" si="6"/>
        <v>pupil number79</v>
      </c>
      <c r="G77" s="119" t="str">
        <f t="shared" si="7"/>
        <v>CIP2201</v>
      </c>
      <c r="H77" s="20"/>
      <c r="I77" s="125"/>
      <c r="J77" s="20"/>
      <c r="K77" s="113" t="str">
        <f t="shared" si="5"/>
        <v>CIP2201</v>
      </c>
      <c r="L77" s="116">
        <f>_xlfn.XLOOKUP(K77,'Pupil Numbers'!A:A,'Pupil Numbers'!C:C)</f>
        <v>331</v>
      </c>
      <c r="M77" s="113">
        <f>_xlfn.XLOOKUP(K77,'Floor Area'!A:A,'Floor Area'!C:C)</f>
        <v>2816.62</v>
      </c>
      <c r="N77" s="105">
        <f>_xlfn.XLOOKUP(K77,Deprivation!A:A,Deprivation!D:D)</f>
        <v>38.368580060423</v>
      </c>
      <c r="O77" s="101" t="s">
        <v>796</v>
      </c>
      <c r="P77" s="113" t="s">
        <v>620</v>
      </c>
      <c r="Q77" s="125" t="str">
        <f>_xlfn.XLOOKUP(K77,Academies!B:B,Academies!C:C,"No")</f>
        <v>No</v>
      </c>
      <c r="S77" s="119"/>
    </row>
    <row r="78" spans="1:19" x14ac:dyDescent="0.25">
      <c r="A78" s="20" t="s">
        <v>796</v>
      </c>
      <c r="B78" s="20" t="s">
        <v>252</v>
      </c>
      <c r="C78" s="119">
        <f>_xlfn.XLOOKUP(B78,'Pupil Numbers'!A:A,'Pupil Numbers'!D:D)</f>
        <v>64</v>
      </c>
      <c r="D78" s="119">
        <f>_xlfn.XLOOKUP(B78,'Floor Area'!A:A,'Floor Area'!D:D)</f>
        <v>78</v>
      </c>
      <c r="E78" s="119">
        <f>_xlfn.XLOOKUP(B78,Deprivation!A:A,Deprivation!E:E)</f>
        <v>81</v>
      </c>
      <c r="F78" s="79" t="str">
        <f t="shared" si="6"/>
        <v>pupil number64</v>
      </c>
      <c r="G78" s="119" t="str">
        <f t="shared" si="7"/>
        <v>CIP2286</v>
      </c>
      <c r="H78" s="20"/>
      <c r="I78" s="125"/>
      <c r="J78" s="20"/>
      <c r="K78" s="113" t="str">
        <f t="shared" si="5"/>
        <v>CIP2286</v>
      </c>
      <c r="L78" s="116">
        <f>_xlfn.XLOOKUP(K78,'Pupil Numbers'!A:A,'Pupil Numbers'!C:C)</f>
        <v>183</v>
      </c>
      <c r="M78" s="113">
        <f>_xlfn.XLOOKUP(K78,'Floor Area'!A:A,'Floor Area'!C:C)</f>
        <v>1487.72</v>
      </c>
      <c r="N78" s="105">
        <f>_xlfn.XLOOKUP(K78,Deprivation!A:A,Deprivation!D:D)</f>
        <v>56.284153005464496</v>
      </c>
      <c r="O78" s="101" t="s">
        <v>796</v>
      </c>
      <c r="P78" s="113" t="s">
        <v>253</v>
      </c>
      <c r="Q78" s="125" t="str">
        <f>_xlfn.XLOOKUP(K78,Academies!B:B,Academies!C:C,"No")</f>
        <v>No</v>
      </c>
      <c r="S78" s="119"/>
    </row>
    <row r="79" spans="1:19" x14ac:dyDescent="0.25">
      <c r="A79" s="20" t="s">
        <v>796</v>
      </c>
      <c r="B79" s="20" t="s">
        <v>440</v>
      </c>
      <c r="C79" s="119">
        <f>_xlfn.XLOOKUP(B79,'Pupil Numbers'!A:A,'Pupil Numbers'!D:D)</f>
        <v>69</v>
      </c>
      <c r="D79" s="119">
        <f>_xlfn.XLOOKUP(B79,'Floor Area'!A:A,'Floor Area'!D:D)</f>
        <v>60</v>
      </c>
      <c r="E79" s="119">
        <f>_xlfn.XLOOKUP(B79,Deprivation!A:A,Deprivation!E:E)</f>
        <v>71</v>
      </c>
      <c r="F79" s="79" t="str">
        <f t="shared" si="6"/>
        <v>pupil number69</v>
      </c>
      <c r="G79" s="119" t="str">
        <f t="shared" si="7"/>
        <v>CIP3110</v>
      </c>
      <c r="H79" s="20"/>
      <c r="I79" s="125"/>
      <c r="J79" s="20"/>
      <c r="K79" s="113" t="str">
        <f t="shared" si="5"/>
        <v>CIP3110</v>
      </c>
      <c r="L79" s="116">
        <f>_xlfn.XLOOKUP(K79,'Pupil Numbers'!A:A,'Pupil Numbers'!C:C)</f>
        <v>227</v>
      </c>
      <c r="M79" s="113">
        <f>_xlfn.XLOOKUP(K79,'Floor Area'!A:A,'Floor Area'!C:C)</f>
        <v>1069.1400000000001</v>
      </c>
      <c r="N79" s="105">
        <f>_xlfn.XLOOKUP(K79,Deprivation!A:A,Deprivation!D:D)</f>
        <v>38.766519823788499</v>
      </c>
      <c r="O79" s="101" t="s">
        <v>796</v>
      </c>
      <c r="P79" s="113" t="s">
        <v>748</v>
      </c>
      <c r="Q79" s="125" t="str">
        <f>_xlfn.XLOOKUP(K79,Academies!B:B,Academies!C:C,"No")</f>
        <v>No</v>
      </c>
      <c r="S79" s="119"/>
    </row>
    <row r="80" spans="1:19" x14ac:dyDescent="0.25">
      <c r="A80" s="20" t="s">
        <v>796</v>
      </c>
      <c r="B80" s="20" t="s">
        <v>206</v>
      </c>
      <c r="C80" s="119">
        <f>_xlfn.XLOOKUP(B80,'Pupil Numbers'!A:A,'Pupil Numbers'!D:D)</f>
        <v>59</v>
      </c>
      <c r="D80" s="119">
        <f>_xlfn.XLOOKUP(B80,'Floor Area'!A:A,'Floor Area'!D:D)</f>
        <v>58</v>
      </c>
      <c r="E80" s="119">
        <f>_xlfn.XLOOKUP(B80,Deprivation!A:A,Deprivation!E:E)</f>
        <v>82</v>
      </c>
      <c r="F80" s="79" t="str">
        <f t="shared" si="6"/>
        <v>pupil number59</v>
      </c>
      <c r="G80" s="119" t="str">
        <f t="shared" si="7"/>
        <v>CIP2239</v>
      </c>
      <c r="H80" s="20"/>
      <c r="I80" s="125"/>
      <c r="J80" s="20"/>
      <c r="K80" s="113" t="str">
        <f t="shared" si="5"/>
        <v>CIP2239</v>
      </c>
      <c r="L80" s="116">
        <f>_xlfn.XLOOKUP(K80,'Pupil Numbers'!A:A,'Pupil Numbers'!C:C)</f>
        <v>147</v>
      </c>
      <c r="M80" s="113">
        <f>_xlfn.XLOOKUP(K80,'Floor Area'!A:A,'Floor Area'!C:C)</f>
        <v>1046.02</v>
      </c>
      <c r="N80" s="105">
        <f>_xlfn.XLOOKUP(K80,Deprivation!A:A,Deprivation!D:D)</f>
        <v>62.585034013605402</v>
      </c>
      <c r="O80" s="101" t="s">
        <v>796</v>
      </c>
      <c r="P80" s="113" t="s">
        <v>630</v>
      </c>
      <c r="Q80" s="125" t="str">
        <f>_xlfn.XLOOKUP(K80,Academies!B:B,Academies!C:C,"No")</f>
        <v>No</v>
      </c>
      <c r="S80" s="119"/>
    </row>
    <row r="81" spans="1:19" x14ac:dyDescent="0.25">
      <c r="A81" s="20" t="s">
        <v>796</v>
      </c>
      <c r="B81" s="20" t="s">
        <v>300</v>
      </c>
      <c r="C81" s="119">
        <f>_xlfn.XLOOKUP(B81,'Pupil Numbers'!A:A,'Pupil Numbers'!D:D)</f>
        <v>58</v>
      </c>
      <c r="D81" s="119">
        <f>_xlfn.XLOOKUP(B81,'Floor Area'!A:A,'Floor Area'!D:D)</f>
        <v>63</v>
      </c>
      <c r="E81" s="119">
        <f>_xlfn.XLOOKUP(B81,Deprivation!A:A,Deprivation!E:E)</f>
        <v>63</v>
      </c>
      <c r="F81" s="79" t="str">
        <f t="shared" si="6"/>
        <v>pupil number58</v>
      </c>
      <c r="G81" s="119" t="str">
        <f t="shared" si="7"/>
        <v>CIP2361</v>
      </c>
      <c r="H81" s="20"/>
      <c r="I81" s="125"/>
      <c r="J81" s="20"/>
      <c r="K81" s="113" t="str">
        <f t="shared" si="5"/>
        <v>CIP2361</v>
      </c>
      <c r="L81" s="116">
        <f>_xlfn.XLOOKUP(K81,'Pupil Numbers'!A:A,'Pupil Numbers'!C:C)</f>
        <v>143</v>
      </c>
      <c r="M81" s="113">
        <f>_xlfn.XLOOKUP(K81,'Floor Area'!A:A,'Floor Area'!C:C)</f>
        <v>1139.03</v>
      </c>
      <c r="N81" s="105">
        <f>_xlfn.XLOOKUP(K81,Deprivation!A:A,Deprivation!D:D)</f>
        <v>31.468531468531502</v>
      </c>
      <c r="O81" s="101" t="s">
        <v>796</v>
      </c>
      <c r="P81" s="113" t="s">
        <v>676</v>
      </c>
      <c r="Q81" s="125" t="str">
        <f>_xlfn.XLOOKUP(K81,Academies!B:B,Academies!C:C,"No")</f>
        <v>No</v>
      </c>
      <c r="S81" s="119"/>
    </row>
    <row r="82" spans="1:19" x14ac:dyDescent="0.25">
      <c r="A82" s="20" t="s">
        <v>796</v>
      </c>
      <c r="B82" s="20" t="s">
        <v>222</v>
      </c>
      <c r="C82" s="119">
        <f>_xlfn.XLOOKUP(B82,'Pupil Numbers'!A:A,'Pupil Numbers'!D:D)</f>
        <v>60</v>
      </c>
      <c r="D82" s="119">
        <f>_xlfn.XLOOKUP(B82,'Floor Area'!A:A,'Floor Area'!D:D)</f>
        <v>57</v>
      </c>
      <c r="E82" s="119">
        <f>_xlfn.XLOOKUP(B82,Deprivation!A:A,Deprivation!E:E)</f>
        <v>58</v>
      </c>
      <c r="F82" s="79" t="str">
        <f t="shared" si="6"/>
        <v>pupil number60</v>
      </c>
      <c r="G82" s="119" t="str">
        <f t="shared" si="7"/>
        <v>CIP2257</v>
      </c>
      <c r="H82" s="20"/>
      <c r="I82" s="125"/>
      <c r="J82" s="20"/>
      <c r="K82" s="113" t="str">
        <f t="shared" si="5"/>
        <v>CIP2257</v>
      </c>
      <c r="L82" s="116">
        <f>_xlfn.XLOOKUP(K82,'Pupil Numbers'!A:A,'Pupil Numbers'!C:C)</f>
        <v>172</v>
      </c>
      <c r="M82" s="113">
        <f>_xlfn.XLOOKUP(K82,'Floor Area'!A:A,'Floor Area'!C:C)</f>
        <v>909.88</v>
      </c>
      <c r="N82" s="105">
        <f>_xlfn.XLOOKUP(K82,Deprivation!A:A,Deprivation!D:D)</f>
        <v>25.581395348837198</v>
      </c>
      <c r="O82" s="101" t="s">
        <v>796</v>
      </c>
      <c r="P82" s="113" t="s">
        <v>638</v>
      </c>
      <c r="Q82" s="125" t="str">
        <f>_xlfn.XLOOKUP(K82,Academies!B:B,Academies!C:C,"No")</f>
        <v>No</v>
      </c>
      <c r="S82" s="119"/>
    </row>
    <row r="83" spans="1:19" x14ac:dyDescent="0.25">
      <c r="A83" s="20" t="s">
        <v>796</v>
      </c>
      <c r="B83" s="20" t="s">
        <v>226</v>
      </c>
      <c r="C83" s="119">
        <f>_xlfn.XLOOKUP(B83,'Pupil Numbers'!A:A,'Pupil Numbers'!D:D)</f>
        <v>52</v>
      </c>
      <c r="D83" s="119">
        <f>_xlfn.XLOOKUP(B83,'Floor Area'!A:A,'Floor Area'!D:D)</f>
        <v>55</v>
      </c>
      <c r="E83" s="119">
        <f>_xlfn.XLOOKUP(B83,Deprivation!A:A,Deprivation!E:E)</f>
        <v>77</v>
      </c>
      <c r="F83" s="79" t="str">
        <f t="shared" si="6"/>
        <v>pupil number52</v>
      </c>
      <c r="G83" s="119" t="str">
        <f t="shared" si="7"/>
        <v>CIP2260</v>
      </c>
      <c r="H83" s="20"/>
      <c r="I83" s="125"/>
      <c r="J83" s="20"/>
      <c r="K83" s="113" t="str">
        <f t="shared" si="5"/>
        <v>CIP2260</v>
      </c>
      <c r="L83" s="116">
        <f>_xlfn.XLOOKUP(K83,'Pupil Numbers'!A:A,'Pupil Numbers'!C:C)</f>
        <v>49</v>
      </c>
      <c r="M83" s="113">
        <f>_xlfn.XLOOKUP(K83,'Floor Area'!A:A,'Floor Area'!C:C)</f>
        <v>564.04</v>
      </c>
      <c r="N83" s="105">
        <f>_xlfn.XLOOKUP(K83,Deprivation!A:A,Deprivation!D:D)</f>
        <v>44.8979591836735</v>
      </c>
      <c r="O83" s="101" t="s">
        <v>796</v>
      </c>
      <c r="P83" s="113" t="s">
        <v>640</v>
      </c>
      <c r="Q83" s="125" t="str">
        <f>_xlfn.XLOOKUP(K83,Academies!B:B,Academies!C:C,"No")</f>
        <v>No</v>
      </c>
      <c r="S83" s="119"/>
    </row>
    <row r="84" spans="1:19" x14ac:dyDescent="0.25">
      <c r="A84" s="20" t="s">
        <v>796</v>
      </c>
      <c r="B84" s="20" t="s">
        <v>240</v>
      </c>
      <c r="C84" s="119">
        <f>_xlfn.XLOOKUP(B84,'Pupil Numbers'!A:A,'Pupil Numbers'!D:D)</f>
        <v>57</v>
      </c>
      <c r="D84" s="119">
        <f>_xlfn.XLOOKUP(B84,'Floor Area'!A:A,'Floor Area'!D:D)</f>
        <v>62</v>
      </c>
      <c r="E84" s="119">
        <f>_xlfn.XLOOKUP(B84,Deprivation!A:A,Deprivation!E:E)</f>
        <v>56</v>
      </c>
      <c r="F84" s="79" t="str">
        <f t="shared" si="6"/>
        <v>pupil number57</v>
      </c>
      <c r="G84" s="119" t="str">
        <f t="shared" si="7"/>
        <v>CIP2275</v>
      </c>
      <c r="H84" s="20"/>
      <c r="I84" s="125"/>
      <c r="J84" s="20"/>
      <c r="K84" s="113" t="str">
        <f t="shared" si="5"/>
        <v>CIP2275</v>
      </c>
      <c r="L84" s="116">
        <f>_xlfn.XLOOKUP(K84,'Pupil Numbers'!A:A,'Pupil Numbers'!C:C)</f>
        <v>126</v>
      </c>
      <c r="M84" s="113">
        <f>_xlfn.XLOOKUP(K84,'Floor Area'!A:A,'Floor Area'!C:C)</f>
        <v>1101.23</v>
      </c>
      <c r="N84" s="105">
        <f>_xlfn.XLOOKUP(K84,Deprivation!A:A,Deprivation!D:D)</f>
        <v>23.8095238095238</v>
      </c>
      <c r="O84" s="101" t="s">
        <v>796</v>
      </c>
      <c r="P84" s="113" t="s">
        <v>647</v>
      </c>
      <c r="Q84" s="125" t="str">
        <f>_xlfn.XLOOKUP(K84,Academies!B:B,Academies!C:C,"No")</f>
        <v>No</v>
      </c>
      <c r="S84" s="119"/>
    </row>
    <row r="85" spans="1:19" x14ac:dyDescent="0.25">
      <c r="A85" s="20" t="s">
        <v>796</v>
      </c>
      <c r="B85" s="20" t="s">
        <v>20</v>
      </c>
      <c r="C85" s="119">
        <f>_xlfn.XLOOKUP(B85,'Pupil Numbers'!A:A,'Pupil Numbers'!D:D)</f>
        <v>67</v>
      </c>
      <c r="D85" s="119">
        <f>_xlfn.XLOOKUP(B85,'Floor Area'!A:A,'Floor Area'!D:D)</f>
        <v>74</v>
      </c>
      <c r="E85" s="119">
        <f>_xlfn.XLOOKUP(B85,Deprivation!A:A,Deprivation!E:E)</f>
        <v>72</v>
      </c>
      <c r="F85" s="79" t="str">
        <f t="shared" si="6"/>
        <v>pupil number67</v>
      </c>
      <c r="G85" s="119" t="str">
        <f t="shared" si="7"/>
        <v>CIP2003</v>
      </c>
      <c r="H85" s="20"/>
      <c r="I85" s="125"/>
      <c r="J85" s="20"/>
      <c r="K85" s="113" t="str">
        <f t="shared" si="5"/>
        <v>CIP2003</v>
      </c>
      <c r="L85" s="116">
        <f>_xlfn.XLOOKUP(K85,'Pupil Numbers'!A:A,'Pupil Numbers'!C:C)</f>
        <v>212</v>
      </c>
      <c r="M85" s="113">
        <f>_xlfn.XLOOKUP(K85,'Floor Area'!A:A,'Floor Area'!C:C)</f>
        <v>1383.33</v>
      </c>
      <c r="N85" s="105">
        <f>_xlfn.XLOOKUP(K85,Deprivation!A:A,Deprivation!D:D)</f>
        <v>39.622641509433997</v>
      </c>
      <c r="O85" s="101" t="s">
        <v>796</v>
      </c>
      <c r="P85" s="113" t="s">
        <v>532</v>
      </c>
      <c r="Q85" s="125" t="str">
        <f>_xlfn.XLOOKUP(K85,Academies!B:B,Academies!C:C,"No")</f>
        <v>No</v>
      </c>
      <c r="S85" s="119"/>
    </row>
    <row r="86" spans="1:19" x14ac:dyDescent="0.25">
      <c r="A86" s="21" t="s">
        <v>796</v>
      </c>
      <c r="B86" s="21"/>
      <c r="C86" s="119"/>
      <c r="D86" s="119"/>
      <c r="E86" s="119"/>
      <c r="F86" s="79" t="str">
        <f t="shared" si="6"/>
        <v>pupil number</v>
      </c>
      <c r="G86" s="119">
        <f t="shared" si="7"/>
        <v>0</v>
      </c>
      <c r="H86" s="20"/>
      <c r="I86" s="125"/>
      <c r="J86" s="20"/>
      <c r="K86" s="101"/>
      <c r="L86" s="116"/>
      <c r="M86" s="113"/>
      <c r="N86" s="105"/>
      <c r="O86" s="101"/>
      <c r="P86" s="101"/>
      <c r="S86" s="119"/>
    </row>
    <row r="87" spans="1:19" x14ac:dyDescent="0.25">
      <c r="A87" s="21"/>
      <c r="B87" s="21"/>
      <c r="C87" s="119"/>
      <c r="D87" s="119"/>
      <c r="E87" s="119"/>
      <c r="F87" s="79" t="str">
        <f t="shared" si="6"/>
        <v>pupil number</v>
      </c>
      <c r="G87" s="119">
        <f t="shared" si="7"/>
        <v>0</v>
      </c>
      <c r="H87" s="20"/>
      <c r="I87" s="125"/>
      <c r="J87" s="20"/>
      <c r="K87" s="101"/>
      <c r="L87" s="116"/>
      <c r="M87" s="113"/>
      <c r="N87" s="105"/>
      <c r="O87" s="101"/>
      <c r="P87" s="101"/>
      <c r="S87" s="119"/>
    </row>
    <row r="88" spans="1:19" x14ac:dyDescent="0.25">
      <c r="A88" s="21"/>
      <c r="B88" s="21"/>
      <c r="C88" s="119"/>
      <c r="D88" s="119"/>
      <c r="E88" s="119"/>
      <c r="F88" s="79" t="str">
        <f t="shared" si="6"/>
        <v>pupil number</v>
      </c>
      <c r="G88" s="119">
        <f t="shared" si="7"/>
        <v>0</v>
      </c>
      <c r="H88" s="20"/>
      <c r="I88" s="125"/>
      <c r="J88" s="20"/>
      <c r="K88" s="101"/>
      <c r="L88" s="116"/>
      <c r="M88" s="113"/>
      <c r="N88" s="105"/>
      <c r="O88" s="101"/>
      <c r="P88" s="101"/>
      <c r="S88" s="119"/>
    </row>
    <row r="89" spans="1:19" x14ac:dyDescent="0.25">
      <c r="A89" s="21"/>
      <c r="B89" s="21"/>
      <c r="C89" s="119"/>
      <c r="D89" s="119"/>
      <c r="E89" s="119"/>
      <c r="F89" s="79" t="str">
        <f t="shared" si="6"/>
        <v>pupil number</v>
      </c>
      <c r="G89" s="119">
        <f t="shared" si="7"/>
        <v>0</v>
      </c>
      <c r="H89" s="20"/>
      <c r="I89" s="125"/>
      <c r="J89" s="20"/>
      <c r="K89" s="101"/>
      <c r="L89" s="116"/>
      <c r="M89" s="113"/>
      <c r="N89" s="105"/>
      <c r="O89" s="101"/>
      <c r="P89" s="101"/>
      <c r="S89" s="119"/>
    </row>
    <row r="90" spans="1:19" x14ac:dyDescent="0.25">
      <c r="A90" s="21"/>
      <c r="B90" s="21"/>
      <c r="C90" s="119"/>
      <c r="D90" s="119"/>
      <c r="E90" s="119"/>
      <c r="F90" s="79" t="str">
        <f t="shared" si="6"/>
        <v>pupil number</v>
      </c>
      <c r="G90" s="119">
        <f t="shared" si="7"/>
        <v>0</v>
      </c>
      <c r="H90" s="20"/>
      <c r="I90" s="125"/>
      <c r="J90" s="20"/>
      <c r="K90" s="101"/>
      <c r="L90" s="116"/>
      <c r="M90" s="113"/>
      <c r="N90" s="105"/>
      <c r="O90" s="101"/>
      <c r="P90" s="101"/>
      <c r="S90" s="119"/>
    </row>
    <row r="91" spans="1:19" x14ac:dyDescent="0.25">
      <c r="A91" s="21" t="s">
        <v>787</v>
      </c>
      <c r="B91" s="21" t="s">
        <v>262</v>
      </c>
      <c r="C91" s="119">
        <f>_xlfn.XLOOKUP(B91,'Pupil Numbers'!A:A,'Pupil Numbers'!D:D)</f>
        <v>220</v>
      </c>
      <c r="D91" s="119">
        <f>_xlfn.XLOOKUP(B91,'Floor Area'!A:A,'Floor Area'!D:D)</f>
        <v>235</v>
      </c>
      <c r="E91" s="119">
        <f>_xlfn.XLOOKUP(B91,Deprivation!A:A,Deprivation!E:E)</f>
        <v>208</v>
      </c>
      <c r="F91" s="79" t="str">
        <f t="shared" si="6"/>
        <v>pupil number220</v>
      </c>
      <c r="G91" s="119" t="str">
        <f t="shared" si="7"/>
        <v>CIP2296</v>
      </c>
      <c r="H91" s="20"/>
      <c r="I91" s="125"/>
      <c r="J91" s="20"/>
      <c r="K91" s="101" t="str">
        <f t="shared" ref="K91:K122" si="8">G91</f>
        <v>CIP2296</v>
      </c>
      <c r="L91" s="116">
        <f>_xlfn.XLOOKUP(K91,'Pupil Numbers'!A:A,'Pupil Numbers'!C:C)</f>
        <v>238.04421052631579</v>
      </c>
      <c r="M91" s="113">
        <f>_xlfn.XLOOKUP(K91,'Floor Area'!A:A,'Floor Area'!C:C)</f>
        <v>1542.97</v>
      </c>
      <c r="N91" s="105">
        <f>_xlfn.XLOOKUP(K91,Deprivation!A:A,Deprivation!D:D)</f>
        <v>27.441860465116303</v>
      </c>
      <c r="O91" s="101" t="s">
        <v>787</v>
      </c>
      <c r="P91" s="101" t="s">
        <v>656</v>
      </c>
      <c r="Q91" s="125" t="str">
        <f>_xlfn.XLOOKUP(K91,Academies!B:B,Academies!C:C,"No")</f>
        <v>No</v>
      </c>
      <c r="S91" s="119"/>
    </row>
    <row r="92" spans="1:19" x14ac:dyDescent="0.25">
      <c r="A92" s="21" t="s">
        <v>787</v>
      </c>
      <c r="B92" s="21" t="s">
        <v>321</v>
      </c>
      <c r="C92" s="119">
        <f>_xlfn.XLOOKUP(B92,'Pupil Numbers'!A:A,'Pupil Numbers'!D:D)</f>
        <v>144</v>
      </c>
      <c r="D92" s="119">
        <f>_xlfn.XLOOKUP(B92,'Floor Area'!A:A,'Floor Area'!D:D)</f>
        <v>122</v>
      </c>
      <c r="E92" s="119">
        <f>_xlfn.XLOOKUP(B92,Deprivation!A:A,Deprivation!E:E)</f>
        <v>96</v>
      </c>
      <c r="F92" s="79" t="str">
        <f t="shared" si="6"/>
        <v>pupil number144</v>
      </c>
      <c r="G92" s="119" t="str">
        <f t="shared" si="7"/>
        <v>CIP2623</v>
      </c>
      <c r="H92" s="20"/>
      <c r="I92" s="125"/>
      <c r="J92" s="20"/>
      <c r="K92" s="113" t="str">
        <f t="shared" si="8"/>
        <v>CIP2623</v>
      </c>
      <c r="L92" s="116">
        <f>_xlfn.XLOOKUP(K92,'Pupil Numbers'!A:A,'Pupil Numbers'!C:C)</f>
        <v>81</v>
      </c>
      <c r="M92" s="113">
        <f>_xlfn.XLOOKUP(K92,'Floor Area'!A:A,'Floor Area'!C:C)</f>
        <v>368.66</v>
      </c>
      <c r="N92" s="105">
        <f>_xlfn.XLOOKUP(K92,Deprivation!A:A,Deprivation!D:D)</f>
        <v>6.1728395061728403</v>
      </c>
      <c r="O92" s="101" t="s">
        <v>787</v>
      </c>
      <c r="P92" s="101" t="s">
        <v>689</v>
      </c>
      <c r="Q92" s="125" t="str">
        <f>_xlfn.XLOOKUP(K92,Academies!B:B,Academies!C:C,"No")</f>
        <v>No</v>
      </c>
      <c r="S92" s="119"/>
    </row>
    <row r="93" spans="1:19" x14ac:dyDescent="0.25">
      <c r="A93" s="21" t="s">
        <v>787</v>
      </c>
      <c r="B93" s="21" t="s">
        <v>184</v>
      </c>
      <c r="C93" s="119">
        <f>_xlfn.XLOOKUP(B93,'Pupil Numbers'!A:A,'Pupil Numbers'!D:D)</f>
        <v>203</v>
      </c>
      <c r="D93" s="119">
        <f>_xlfn.XLOOKUP(B93,'Floor Area'!A:A,'Floor Area'!D:D)</f>
        <v>230</v>
      </c>
      <c r="E93" s="119">
        <f>_xlfn.XLOOKUP(B93,Deprivation!A:A,Deprivation!E:E)</f>
        <v>238</v>
      </c>
      <c r="F93" s="79" t="str">
        <f t="shared" si="6"/>
        <v>pupil number203</v>
      </c>
      <c r="G93" s="119" t="str">
        <f t="shared" si="7"/>
        <v>CIP2196</v>
      </c>
      <c r="H93" s="20"/>
      <c r="I93" s="125"/>
      <c r="J93" s="20"/>
      <c r="K93" s="113" t="str">
        <f t="shared" si="8"/>
        <v>CIP2196</v>
      </c>
      <c r="L93" s="116">
        <f>_xlfn.XLOOKUP(K93,'Pupil Numbers'!A:A,'Pupil Numbers'!C:C)</f>
        <v>208.37052631578948</v>
      </c>
      <c r="M93" s="113">
        <f>_xlfn.XLOOKUP(K93,'Floor Area'!A:A,'Floor Area'!C:C)</f>
        <v>1511.23</v>
      </c>
      <c r="N93" s="105">
        <f>_xlfn.XLOOKUP(K93,Deprivation!A:A,Deprivation!D:D)</f>
        <v>40.1041666666667</v>
      </c>
      <c r="O93" s="101" t="s">
        <v>787</v>
      </c>
      <c r="P93" s="101" t="s">
        <v>619</v>
      </c>
      <c r="Q93" s="125" t="str">
        <f>_xlfn.XLOOKUP(K93,Academies!B:B,Academies!C:C,"No")</f>
        <v>No</v>
      </c>
      <c r="S93" s="119"/>
    </row>
    <row r="94" spans="1:19" x14ac:dyDescent="0.25">
      <c r="A94" s="21" t="s">
        <v>787</v>
      </c>
      <c r="B94" s="21" t="s">
        <v>214</v>
      </c>
      <c r="C94" s="119">
        <f>_xlfn.XLOOKUP(B94,'Pupil Numbers'!A:A,'Pupil Numbers'!D:D)</f>
        <v>154</v>
      </c>
      <c r="D94" s="119">
        <f>_xlfn.XLOOKUP(B94,'Floor Area'!A:A,'Floor Area'!D:D)</f>
        <v>185</v>
      </c>
      <c r="E94" s="119">
        <f>_xlfn.XLOOKUP(B94,Deprivation!A:A,Deprivation!E:E)</f>
        <v>230</v>
      </c>
      <c r="F94" s="79" t="str">
        <f t="shared" si="6"/>
        <v>pupil number154</v>
      </c>
      <c r="G94" s="119" t="str">
        <f t="shared" si="7"/>
        <v>CIP2245</v>
      </c>
      <c r="H94" s="20"/>
      <c r="I94" s="125"/>
      <c r="J94" s="20"/>
      <c r="K94" s="113" t="str">
        <f t="shared" si="8"/>
        <v>CIP2245</v>
      </c>
      <c r="L94" s="116">
        <f>_xlfn.XLOOKUP(K94,'Pupil Numbers'!A:A,'Pupil Numbers'!C:C)</f>
        <v>98.890526315789472</v>
      </c>
      <c r="M94" s="113">
        <f>_xlfn.XLOOKUP(K94,'Floor Area'!A:A,'Floor Area'!C:C)</f>
        <v>886.31000000000006</v>
      </c>
      <c r="N94" s="105">
        <f>_xlfn.XLOOKUP(K94,Deprivation!A:A,Deprivation!D:D)</f>
        <v>37.078651685393297</v>
      </c>
      <c r="O94" s="101" t="s">
        <v>787</v>
      </c>
      <c r="P94" s="101" t="s">
        <v>634</v>
      </c>
      <c r="Q94" s="125" t="str">
        <f>_xlfn.XLOOKUP(K94,Academies!B:B,Academies!C:C,"No")</f>
        <v>No</v>
      </c>
      <c r="S94" s="119"/>
    </row>
    <row r="95" spans="1:19" x14ac:dyDescent="0.25">
      <c r="A95" s="21" t="s">
        <v>787</v>
      </c>
      <c r="B95" s="21" t="s">
        <v>32</v>
      </c>
      <c r="C95" s="119">
        <f>_xlfn.XLOOKUP(B95,'Pupil Numbers'!A:A,'Pupil Numbers'!D:D)</f>
        <v>222</v>
      </c>
      <c r="D95" s="119">
        <f>_xlfn.XLOOKUP(B95,'Floor Area'!A:A,'Floor Area'!D:D)</f>
        <v>199</v>
      </c>
      <c r="E95" s="119">
        <f>_xlfn.XLOOKUP(B95,Deprivation!A:A,Deprivation!E:E)</f>
        <v>156</v>
      </c>
      <c r="F95" s="79" t="str">
        <f t="shared" si="6"/>
        <v>pupil number222</v>
      </c>
      <c r="G95" s="119" t="str">
        <f t="shared" si="7"/>
        <v>CIP2017</v>
      </c>
      <c r="H95" s="20"/>
      <c r="I95" s="125"/>
      <c r="J95" s="20"/>
      <c r="K95" s="113" t="str">
        <f t="shared" si="8"/>
        <v>CIP2017</v>
      </c>
      <c r="L95" s="116">
        <f>_xlfn.XLOOKUP(K95,'Pupil Numbers'!A:A,'Pupil Numbers'!C:C)</f>
        <v>241.13549816401468</v>
      </c>
      <c r="M95" s="113">
        <f>_xlfn.XLOOKUP(K95,'Floor Area'!A:A,'Floor Area'!C:C)</f>
        <v>1144.19</v>
      </c>
      <c r="N95" s="105">
        <f>_xlfn.XLOOKUP(K95,Deprivation!A:A,Deprivation!D:D)</f>
        <v>16.5137614678899</v>
      </c>
      <c r="O95" s="101" t="s">
        <v>787</v>
      </c>
      <c r="P95" s="101" t="s">
        <v>539</v>
      </c>
      <c r="Q95" s="125" t="str">
        <f>_xlfn.XLOOKUP(K95,Academies!B:B,Academies!C:C,"No")</f>
        <v>No</v>
      </c>
      <c r="S95" s="119"/>
    </row>
    <row r="96" spans="1:19" x14ac:dyDescent="0.25">
      <c r="A96" s="21" t="s">
        <v>787</v>
      </c>
      <c r="B96" s="21" t="s">
        <v>34</v>
      </c>
      <c r="C96" s="119">
        <f>_xlfn.XLOOKUP(B96,'Pupil Numbers'!A:A,'Pupil Numbers'!D:D)</f>
        <v>193</v>
      </c>
      <c r="D96" s="119">
        <f>_xlfn.XLOOKUP(B96,'Floor Area'!A:A,'Floor Area'!D:D)</f>
        <v>181</v>
      </c>
      <c r="E96" s="119">
        <f>_xlfn.XLOOKUP(B96,Deprivation!A:A,Deprivation!E:E)</f>
        <v>112</v>
      </c>
      <c r="F96" s="79" t="str">
        <f t="shared" si="6"/>
        <v>pupil number193</v>
      </c>
      <c r="G96" s="119" t="str">
        <f t="shared" si="7"/>
        <v>CIP2018</v>
      </c>
      <c r="H96" s="20"/>
      <c r="I96" s="125"/>
      <c r="J96" s="20"/>
      <c r="K96" s="113" t="str">
        <f t="shared" si="8"/>
        <v>CIP2018</v>
      </c>
      <c r="L96" s="116">
        <f>_xlfn.XLOOKUP(K96,'Pupil Numbers'!A:A,'Pupil Numbers'!C:C)</f>
        <v>187</v>
      </c>
      <c r="M96" s="113">
        <f>_xlfn.XLOOKUP(K96,'Floor Area'!A:A,'Floor Area'!C:C)</f>
        <v>833.61</v>
      </c>
      <c r="N96" s="105">
        <f>_xlfn.XLOOKUP(K96,Deprivation!A:A,Deprivation!D:D)</f>
        <v>9.0909090909090899</v>
      </c>
      <c r="O96" s="101" t="s">
        <v>787</v>
      </c>
      <c r="P96" s="101" t="s">
        <v>540</v>
      </c>
      <c r="Q96" s="125" t="str">
        <f>_xlfn.XLOOKUP(K96,Academies!B:B,Academies!C:C,"No")</f>
        <v>No</v>
      </c>
      <c r="S96" s="119"/>
    </row>
    <row r="97" spans="1:19" x14ac:dyDescent="0.25">
      <c r="A97" s="21" t="s">
        <v>787</v>
      </c>
      <c r="B97" s="21" t="s">
        <v>38</v>
      </c>
      <c r="C97" s="119">
        <f>_xlfn.XLOOKUP(B97,'Pupil Numbers'!A:A,'Pupil Numbers'!D:D)</f>
        <v>130</v>
      </c>
      <c r="D97" s="119">
        <f>_xlfn.XLOOKUP(B97,'Floor Area'!A:A,'Floor Area'!D:D)</f>
        <v>148</v>
      </c>
      <c r="E97" s="119">
        <f>_xlfn.XLOOKUP(B97,Deprivation!A:A,Deprivation!E:E)</f>
        <v>146</v>
      </c>
      <c r="F97" s="79" t="str">
        <f t="shared" si="6"/>
        <v>pupil number130</v>
      </c>
      <c r="G97" s="119" t="str">
        <f t="shared" si="7"/>
        <v>CIP2021</v>
      </c>
      <c r="H97" s="20"/>
      <c r="I97" s="125"/>
      <c r="J97" s="20"/>
      <c r="K97" s="113" t="str">
        <f t="shared" si="8"/>
        <v>CIP2021</v>
      </c>
      <c r="L97" s="116">
        <f>_xlfn.XLOOKUP(K97,'Pupil Numbers'!A:A,'Pupil Numbers'!C:C)</f>
        <v>67</v>
      </c>
      <c r="M97" s="113">
        <f>_xlfn.XLOOKUP(K97,'Floor Area'!A:A,'Floor Area'!C:C)</f>
        <v>476.46000000000004</v>
      </c>
      <c r="N97" s="105">
        <f>_xlfn.XLOOKUP(K97,Deprivation!A:A,Deprivation!D:D)</f>
        <v>14.925373134328401</v>
      </c>
      <c r="O97" s="101" t="s">
        <v>787</v>
      </c>
      <c r="P97" s="101" t="s">
        <v>542</v>
      </c>
      <c r="Q97" s="125" t="str">
        <f>_xlfn.XLOOKUP(K97,Academies!B:B,Academies!C:C,"No")</f>
        <v>No</v>
      </c>
      <c r="S97" s="119"/>
    </row>
    <row r="98" spans="1:19" x14ac:dyDescent="0.25">
      <c r="A98" s="21" t="s">
        <v>787</v>
      </c>
      <c r="B98" s="21" t="s">
        <v>40</v>
      </c>
      <c r="C98" s="119">
        <f>_xlfn.XLOOKUP(B98,'Pupil Numbers'!A:A,'Pupil Numbers'!D:D)</f>
        <v>199</v>
      </c>
      <c r="D98" s="119">
        <f>_xlfn.XLOOKUP(B98,'Floor Area'!A:A,'Floor Area'!D:D)</f>
        <v>182</v>
      </c>
      <c r="E98" s="119">
        <f>_xlfn.XLOOKUP(B98,Deprivation!A:A,Deprivation!E:E)</f>
        <v>177</v>
      </c>
      <c r="F98" s="79" t="str">
        <f t="shared" si="6"/>
        <v>pupil number199</v>
      </c>
      <c r="G98" s="119" t="str">
        <f t="shared" si="7"/>
        <v>CIP2022</v>
      </c>
      <c r="H98" s="20"/>
      <c r="I98" s="125"/>
      <c r="J98" s="20"/>
      <c r="K98" s="113" t="str">
        <f t="shared" si="8"/>
        <v>CIP2022</v>
      </c>
      <c r="L98" s="116">
        <f>_xlfn.XLOOKUP(K98,'Pupil Numbers'!A:A,'Pupil Numbers'!C:C)</f>
        <v>201</v>
      </c>
      <c r="M98" s="113">
        <f>_xlfn.XLOOKUP(K98,'Floor Area'!A:A,'Floor Area'!C:C)</f>
        <v>833.94</v>
      </c>
      <c r="N98" s="105">
        <f>_xlfn.XLOOKUP(K98,Deprivation!A:A,Deprivation!D:D)</f>
        <v>19.900497512437802</v>
      </c>
      <c r="O98" s="101" t="s">
        <v>787</v>
      </c>
      <c r="P98" s="101" t="s">
        <v>543</v>
      </c>
      <c r="Q98" s="125" t="str">
        <f>_xlfn.XLOOKUP(K98,Academies!B:B,Academies!C:C,"No")</f>
        <v>No</v>
      </c>
      <c r="S98" s="119"/>
    </row>
    <row r="99" spans="1:19" x14ac:dyDescent="0.25">
      <c r="A99" s="21" t="s">
        <v>787</v>
      </c>
      <c r="B99" s="21" t="s">
        <v>331</v>
      </c>
      <c r="C99" s="119">
        <f>_xlfn.XLOOKUP(B99,'Pupil Numbers'!A:A,'Pupil Numbers'!D:D)</f>
        <v>146</v>
      </c>
      <c r="D99" s="119">
        <f>_xlfn.XLOOKUP(B99,'Floor Area'!A:A,'Floor Area'!D:D)</f>
        <v>117</v>
      </c>
      <c r="E99" s="119">
        <f>_xlfn.XLOOKUP(B99,Deprivation!A:A,Deprivation!E:E)</f>
        <v>118</v>
      </c>
      <c r="F99" s="79" t="str">
        <f t="shared" si="6"/>
        <v>pupil number146</v>
      </c>
      <c r="G99" s="119" t="str">
        <f t="shared" si="7"/>
        <v>CIP3007</v>
      </c>
      <c r="H99" s="20"/>
      <c r="I99" s="125"/>
      <c r="J99" s="20"/>
      <c r="K99" s="113" t="str">
        <f t="shared" si="8"/>
        <v>CIP3007</v>
      </c>
      <c r="L99" s="116">
        <f>_xlfn.XLOOKUP(K99,'Pupil Numbers'!A:A,'Pupil Numbers'!C:C)</f>
        <v>85</v>
      </c>
      <c r="M99" s="113">
        <f>_xlfn.XLOOKUP(K99,'Floor Area'!A:A,'Floor Area'!C:C)</f>
        <v>336.54</v>
      </c>
      <c r="N99" s="105">
        <f>_xlfn.XLOOKUP(K99,Deprivation!A:A,Deprivation!D:D)</f>
        <v>10.588235294117601</v>
      </c>
      <c r="O99" s="101" t="s">
        <v>787</v>
      </c>
      <c r="P99" s="101" t="s">
        <v>695</v>
      </c>
      <c r="Q99" s="125" t="str">
        <f>_xlfn.XLOOKUP(K99,Academies!B:B,Academies!C:C,"No")</f>
        <v>No</v>
      </c>
      <c r="S99" s="119"/>
    </row>
    <row r="100" spans="1:19" x14ac:dyDescent="0.25">
      <c r="A100" s="21" t="s">
        <v>787</v>
      </c>
      <c r="B100" s="21" t="s">
        <v>333</v>
      </c>
      <c r="C100" s="119">
        <f>_xlfn.XLOOKUP(B100,'Pupil Numbers'!A:A,'Pupil Numbers'!D:D)</f>
        <v>168</v>
      </c>
      <c r="D100" s="119">
        <f>_xlfn.XLOOKUP(B100,'Floor Area'!A:A,'Floor Area'!D:D)</f>
        <v>161</v>
      </c>
      <c r="E100" s="119">
        <f>_xlfn.XLOOKUP(B100,Deprivation!A:A,Deprivation!E:E)</f>
        <v>121</v>
      </c>
      <c r="F100" s="79" t="str">
        <f t="shared" si="6"/>
        <v>pupil number168</v>
      </c>
      <c r="G100" s="119" t="str">
        <f t="shared" si="7"/>
        <v>CIP3009</v>
      </c>
      <c r="H100" s="20"/>
      <c r="I100" s="125"/>
      <c r="J100" s="20"/>
      <c r="K100" s="113" t="str">
        <f t="shared" si="8"/>
        <v>CIP3009</v>
      </c>
      <c r="L100" s="116">
        <f>_xlfn.XLOOKUP(K100,'Pupil Numbers'!A:A,'Pupil Numbers'!C:C)</f>
        <v>125</v>
      </c>
      <c r="M100" s="113">
        <f>_xlfn.XLOOKUP(K100,'Floor Area'!A:A,'Floor Area'!C:C)</f>
        <v>587.87</v>
      </c>
      <c r="N100" s="105">
        <f>_xlfn.XLOOKUP(K100,Deprivation!A:A,Deprivation!D:D)</f>
        <v>11.200000000000001</v>
      </c>
      <c r="O100" s="101" t="s">
        <v>787</v>
      </c>
      <c r="P100" s="101" t="s">
        <v>696</v>
      </c>
      <c r="Q100" s="125" t="str">
        <f>_xlfn.XLOOKUP(K100,Academies!B:B,Academies!C:C,"No")</f>
        <v>No</v>
      </c>
      <c r="S100" s="119"/>
    </row>
    <row r="101" spans="1:19" x14ac:dyDescent="0.25">
      <c r="A101" s="21" t="s">
        <v>787</v>
      </c>
      <c r="B101" s="21" t="s">
        <v>495</v>
      </c>
      <c r="C101" s="119">
        <f>_xlfn.XLOOKUP(B101,'Pupil Numbers'!A:A,'Pupil Numbers'!D:D)</f>
        <v>243</v>
      </c>
      <c r="D101" s="119">
        <f>_xlfn.XLOOKUP(B101,'Floor Area'!A:A,'Floor Area'!D:D)</f>
        <v>247</v>
      </c>
      <c r="E101" s="119">
        <f>_xlfn.XLOOKUP(B101,Deprivation!A:A,Deprivation!E:E)</f>
        <v>196</v>
      </c>
      <c r="F101" s="79" t="str">
        <f t="shared" si="6"/>
        <v>pupil number243</v>
      </c>
      <c r="G101" s="119" t="str">
        <f t="shared" si="7"/>
        <v>CIP5200</v>
      </c>
      <c r="H101" s="20"/>
      <c r="I101" s="125"/>
      <c r="J101" s="20"/>
      <c r="K101" s="113" t="str">
        <f t="shared" si="8"/>
        <v>CIP5200</v>
      </c>
      <c r="L101" s="116">
        <f>_xlfn.XLOOKUP(K101,'Pupil Numbers'!A:A,'Pupil Numbers'!C:C)</f>
        <v>390</v>
      </c>
      <c r="M101" s="113">
        <f>_xlfn.XLOOKUP(K101,'Floor Area'!A:A,'Floor Area'!C:C)</f>
        <v>1955.3</v>
      </c>
      <c r="N101" s="105">
        <f>_xlfn.XLOOKUP(K101,Deprivation!A:A,Deprivation!D:D)</f>
        <v>23.846153846153801</v>
      </c>
      <c r="O101" s="101" t="s">
        <v>787</v>
      </c>
      <c r="P101" s="101" t="s">
        <v>775</v>
      </c>
      <c r="Q101" s="125" t="str">
        <f>_xlfn.XLOOKUP(K101,Academies!B:B,Academies!C:C,"No")</f>
        <v>No</v>
      </c>
      <c r="S101" s="119"/>
    </row>
    <row r="102" spans="1:19" x14ac:dyDescent="0.25">
      <c r="A102" s="21" t="s">
        <v>787</v>
      </c>
      <c r="B102" s="21" t="s">
        <v>319</v>
      </c>
      <c r="C102" s="119">
        <f>_xlfn.XLOOKUP(B102,'Pupil Numbers'!A:A,'Pupil Numbers'!D:D)</f>
        <v>221</v>
      </c>
      <c r="D102" s="119">
        <f>_xlfn.XLOOKUP(B102,'Floor Area'!A:A,'Floor Area'!D:D)</f>
        <v>238</v>
      </c>
      <c r="E102" s="119">
        <f>_xlfn.XLOOKUP(B102,Deprivation!A:A,Deprivation!E:E)</f>
        <v>170</v>
      </c>
      <c r="F102" s="79" t="str">
        <f t="shared" si="6"/>
        <v>pupil number221</v>
      </c>
      <c r="G102" s="119" t="str">
        <f t="shared" si="7"/>
        <v>CIP2622</v>
      </c>
      <c r="H102" s="20"/>
      <c r="I102" s="125"/>
      <c r="J102" s="20"/>
      <c r="K102" s="113" t="str">
        <f t="shared" si="8"/>
        <v>CIP2622</v>
      </c>
      <c r="L102" s="116">
        <f>_xlfn.XLOOKUP(K102,'Pupil Numbers'!A:A,'Pupil Numbers'!C:C)</f>
        <v>240.83473684210526</v>
      </c>
      <c r="M102" s="113">
        <f>_xlfn.XLOOKUP(K102,'Floor Area'!A:A,'Floor Area'!C:C)</f>
        <v>1623.89</v>
      </c>
      <c r="N102" s="105">
        <f>_xlfn.XLOOKUP(K102,Deprivation!A:A,Deprivation!D:D)</f>
        <v>18.421052631578899</v>
      </c>
      <c r="O102" s="101" t="s">
        <v>787</v>
      </c>
      <c r="P102" s="101" t="s">
        <v>688</v>
      </c>
      <c r="Q102" s="125" t="str">
        <f>_xlfn.XLOOKUP(K102,Academies!B:B,Academies!C:C,"No")</f>
        <v>No</v>
      </c>
      <c r="S102" s="119"/>
    </row>
    <row r="103" spans="1:19" x14ac:dyDescent="0.25">
      <c r="A103" s="21" t="s">
        <v>787</v>
      </c>
      <c r="B103" s="21" t="s">
        <v>371</v>
      </c>
      <c r="C103" s="119">
        <f>_xlfn.XLOOKUP(B103,'Pupil Numbers'!A:A,'Pupil Numbers'!D:D)</f>
        <v>91</v>
      </c>
      <c r="D103" s="119">
        <f>_xlfn.XLOOKUP(B103,'Floor Area'!A:A,'Floor Area'!D:D)</f>
        <v>101</v>
      </c>
      <c r="E103" s="119">
        <f>_xlfn.XLOOKUP(B103,Deprivation!A:A,Deprivation!E:E)</f>
        <v>209</v>
      </c>
      <c r="F103" s="79" t="str">
        <f t="shared" si="6"/>
        <v>pupil number91</v>
      </c>
      <c r="G103" s="119" t="str">
        <f t="shared" si="7"/>
        <v>CIP3040</v>
      </c>
      <c r="H103" s="20"/>
      <c r="I103" s="125"/>
      <c r="J103" s="20"/>
      <c r="K103" s="113" t="str">
        <f t="shared" si="8"/>
        <v>CIP3040</v>
      </c>
      <c r="L103" s="116">
        <f>_xlfn.XLOOKUP(K103,'Pupil Numbers'!A:A,'Pupil Numbers'!C:C)</f>
        <v>18</v>
      </c>
      <c r="M103" s="113">
        <f>_xlfn.XLOOKUP(K103,'Floor Area'!A:A,'Floor Area'!C:C)</f>
        <v>243</v>
      </c>
      <c r="N103" s="105">
        <f>_xlfn.XLOOKUP(K103,Deprivation!A:A,Deprivation!D:D)</f>
        <v>27.7777777777778</v>
      </c>
      <c r="O103" s="101" t="s">
        <v>787</v>
      </c>
      <c r="P103" s="101" t="s">
        <v>715</v>
      </c>
      <c r="Q103" s="125" t="str">
        <f>_xlfn.XLOOKUP(K103,Academies!B:B,Academies!C:C,"No")</f>
        <v>No</v>
      </c>
      <c r="S103" s="119"/>
    </row>
    <row r="104" spans="1:19" x14ac:dyDescent="0.25">
      <c r="A104" s="21" t="s">
        <v>787</v>
      </c>
      <c r="B104" s="21" t="s">
        <v>42</v>
      </c>
      <c r="C104" s="119">
        <f>_xlfn.XLOOKUP(B104,'Pupil Numbers'!A:A,'Pupil Numbers'!D:D)</f>
        <v>162</v>
      </c>
      <c r="D104" s="119">
        <f>_xlfn.XLOOKUP(B104,'Floor Area'!A:A,'Floor Area'!D:D)</f>
        <v>193</v>
      </c>
      <c r="E104" s="119">
        <f>_xlfn.XLOOKUP(B104,Deprivation!A:A,Deprivation!E:E)</f>
        <v>227</v>
      </c>
      <c r="F104" s="79" t="str">
        <f t="shared" si="6"/>
        <v>pupil number162</v>
      </c>
      <c r="G104" s="119" t="str">
        <f t="shared" si="7"/>
        <v>CIP2041</v>
      </c>
      <c r="H104" s="20"/>
      <c r="I104" s="125"/>
      <c r="J104" s="20"/>
      <c r="K104" s="113" t="str">
        <f t="shared" si="8"/>
        <v>CIP2041</v>
      </c>
      <c r="L104" s="116">
        <f>_xlfn.XLOOKUP(K104,'Pupil Numbers'!A:A,'Pupil Numbers'!C:C)</f>
        <v>113.87894736842105</v>
      </c>
      <c r="M104" s="113">
        <f>_xlfn.XLOOKUP(K104,'Floor Area'!A:A,'Floor Area'!C:C)</f>
        <v>1060.6400000000001</v>
      </c>
      <c r="N104" s="105">
        <f>_xlfn.XLOOKUP(K104,Deprivation!A:A,Deprivation!D:D)</f>
        <v>33.018867924528301</v>
      </c>
      <c r="O104" s="101" t="s">
        <v>787</v>
      </c>
      <c r="P104" s="101" t="s">
        <v>544</v>
      </c>
      <c r="Q104" s="125" t="str">
        <f>_xlfn.XLOOKUP(K104,Academies!B:B,Academies!C:C,"No")</f>
        <v>No</v>
      </c>
      <c r="S104" s="119"/>
    </row>
    <row r="105" spans="1:19" x14ac:dyDescent="0.25">
      <c r="A105" s="21" t="s">
        <v>787</v>
      </c>
      <c r="B105" s="21" t="s">
        <v>473</v>
      </c>
      <c r="C105" s="119">
        <f>_xlfn.XLOOKUP(B105,'Pupil Numbers'!A:A,'Pupil Numbers'!D:D)</f>
        <v>116</v>
      </c>
      <c r="D105" s="119">
        <f>_xlfn.XLOOKUP(B105,'Floor Area'!A:A,'Floor Area'!D:D)</f>
        <v>130</v>
      </c>
      <c r="E105" s="119">
        <f>_xlfn.XLOOKUP(B105,Deprivation!A:A,Deprivation!E:E)</f>
        <v>130</v>
      </c>
      <c r="F105" s="79" t="str">
        <f t="shared" si="6"/>
        <v>pupil number116</v>
      </c>
      <c r="G105" s="119" t="str">
        <f t="shared" si="7"/>
        <v>CIP3326</v>
      </c>
      <c r="H105" s="20"/>
      <c r="I105" s="125"/>
      <c r="J105" s="20"/>
      <c r="K105" s="113" t="str">
        <f t="shared" si="8"/>
        <v>CIP3326</v>
      </c>
      <c r="L105" s="116">
        <f>_xlfn.XLOOKUP(K105,'Pupil Numbers'!A:A,'Pupil Numbers'!C:C)</f>
        <v>54</v>
      </c>
      <c r="M105" s="113">
        <f>_xlfn.XLOOKUP(K105,'Floor Area'!A:A,'Floor Area'!C:C)</f>
        <v>391.33</v>
      </c>
      <c r="N105" s="105">
        <f>_xlfn.XLOOKUP(K105,Deprivation!A:A,Deprivation!D:D)</f>
        <v>12.962962962963001</v>
      </c>
      <c r="O105" s="101" t="s">
        <v>787</v>
      </c>
      <c r="P105" s="101" t="s">
        <v>764</v>
      </c>
      <c r="Q105" s="125" t="str">
        <f>_xlfn.XLOOKUP(K105,Academies!B:B,Academies!C:C,"No")</f>
        <v>No</v>
      </c>
      <c r="S105" s="119"/>
    </row>
    <row r="106" spans="1:19" x14ac:dyDescent="0.25">
      <c r="A106" s="21" t="s">
        <v>787</v>
      </c>
      <c r="B106" s="21" t="s">
        <v>335</v>
      </c>
      <c r="C106" s="119">
        <f>_xlfn.XLOOKUP(B106,'Pupil Numbers'!A:A,'Pupil Numbers'!D:D)</f>
        <v>99</v>
      </c>
      <c r="D106" s="119">
        <f>_xlfn.XLOOKUP(B106,'Floor Area'!A:A,'Floor Area'!D:D)</f>
        <v>105</v>
      </c>
      <c r="E106" s="119">
        <f>_xlfn.XLOOKUP(B106,Deprivation!A:A,Deprivation!E:E)</f>
        <v>190</v>
      </c>
      <c r="F106" s="79" t="str">
        <f t="shared" si="6"/>
        <v>pupil number99</v>
      </c>
      <c r="G106" s="119" t="str">
        <f t="shared" si="7"/>
        <v>CIP3015</v>
      </c>
      <c r="H106" s="20"/>
      <c r="I106" s="125"/>
      <c r="J106" s="20"/>
      <c r="K106" s="113" t="str">
        <f t="shared" si="8"/>
        <v>CIP3015</v>
      </c>
      <c r="L106" s="116">
        <f>_xlfn.XLOOKUP(K106,'Pupil Numbers'!A:A,'Pupil Numbers'!C:C)</f>
        <v>27</v>
      </c>
      <c r="M106" s="113">
        <f>_xlfn.XLOOKUP(K106,'Floor Area'!A:A,'Floor Area'!C:C)</f>
        <v>259.48</v>
      </c>
      <c r="N106" s="105">
        <f>_xlfn.XLOOKUP(K106,Deprivation!A:A,Deprivation!D:D)</f>
        <v>22.2222222222222</v>
      </c>
      <c r="O106" s="101" t="s">
        <v>787</v>
      </c>
      <c r="P106" s="101" t="s">
        <v>697</v>
      </c>
      <c r="Q106" s="125" t="str">
        <f>_xlfn.XLOOKUP(K106,Academies!B:B,Academies!C:C,"No")</f>
        <v>No</v>
      </c>
      <c r="S106" s="119"/>
    </row>
    <row r="107" spans="1:19" s="20" customFormat="1" x14ac:dyDescent="0.25">
      <c r="A107" s="21" t="s">
        <v>787</v>
      </c>
      <c r="B107" s="21" t="s">
        <v>339</v>
      </c>
      <c r="C107" s="119">
        <f>_xlfn.XLOOKUP(B107,'Pupil Numbers'!A:A,'Pupil Numbers'!D:D)</f>
        <v>173</v>
      </c>
      <c r="D107" s="119">
        <f>_xlfn.XLOOKUP(B107,'Floor Area'!A:A,'Floor Area'!D:D)</f>
        <v>143</v>
      </c>
      <c r="E107" s="119">
        <f>_xlfn.XLOOKUP(B107,Deprivation!A:A,Deprivation!E:E)</f>
        <v>127</v>
      </c>
      <c r="F107" s="79" t="str">
        <f t="shared" si="6"/>
        <v>pupil number173</v>
      </c>
      <c r="G107" s="119" t="str">
        <f t="shared" si="7"/>
        <v>CIP3017</v>
      </c>
      <c r="H107" s="21"/>
      <c r="I107" s="125"/>
      <c r="J107" s="21"/>
      <c r="K107" s="113" t="str">
        <f t="shared" si="8"/>
        <v>CIP3017</v>
      </c>
      <c r="L107" s="116">
        <f>_xlfn.XLOOKUP(K107,'Pupil Numbers'!A:A,'Pupil Numbers'!C:C)</f>
        <v>132.93789473684211</v>
      </c>
      <c r="M107" s="113">
        <f>_xlfn.XLOOKUP(K107,'Floor Area'!A:A,'Floor Area'!C:C)</f>
        <v>443.1</v>
      </c>
      <c r="N107" s="105">
        <f>_xlfn.XLOOKUP(K107,Deprivation!A:A,Deprivation!D:D)</f>
        <v>12.396694214876</v>
      </c>
      <c r="O107" s="101" t="s">
        <v>787</v>
      </c>
      <c r="P107" s="101" t="s">
        <v>699</v>
      </c>
      <c r="Q107" s="125" t="str">
        <f>_xlfn.XLOOKUP(K107,Academies!B:B,Academies!C:C,"No")</f>
        <v>No</v>
      </c>
      <c r="S107" s="119"/>
    </row>
    <row r="108" spans="1:19" s="20" customFormat="1" x14ac:dyDescent="0.25">
      <c r="A108" s="21" t="s">
        <v>787</v>
      </c>
      <c r="B108" s="21" t="s">
        <v>36</v>
      </c>
      <c r="C108" s="119">
        <f>_xlfn.XLOOKUP(B108,'Pupil Numbers'!A:A,'Pupil Numbers'!D:D)</f>
        <v>182</v>
      </c>
      <c r="D108" s="119">
        <f>_xlfn.XLOOKUP(B108,'Floor Area'!A:A,'Floor Area'!D:D)</f>
        <v>223</v>
      </c>
      <c r="E108" s="119">
        <f>_xlfn.XLOOKUP(B108,Deprivation!A:A,Deprivation!E:E)</f>
        <v>245</v>
      </c>
      <c r="F108" s="79" t="str">
        <f t="shared" si="6"/>
        <v>pupil number182</v>
      </c>
      <c r="G108" s="119" t="str">
        <f t="shared" si="7"/>
        <v>CIP2019</v>
      </c>
      <c r="H108" s="21"/>
      <c r="I108" s="125"/>
      <c r="J108" s="21"/>
      <c r="K108" s="113" t="str">
        <f t="shared" si="8"/>
        <v>CIP2019</v>
      </c>
      <c r="L108" s="116">
        <f>_xlfn.XLOOKUP(K108,'Pupil Numbers'!A:A,'Pupil Numbers'!C:C)</f>
        <v>149.9</v>
      </c>
      <c r="M108" s="113">
        <f>_xlfn.XLOOKUP(K108,'Floor Area'!A:A,'Floor Area'!C:C)</f>
        <v>1433.67</v>
      </c>
      <c r="N108" s="105">
        <f>_xlfn.XLOOKUP(K108,Deprivation!A:A,Deprivation!D:D)</f>
        <v>44.0298507462687</v>
      </c>
      <c r="O108" s="101" t="s">
        <v>787</v>
      </c>
      <c r="P108" s="101" t="s">
        <v>541</v>
      </c>
      <c r="Q108" s="125" t="str">
        <f>_xlfn.XLOOKUP(K108,Academies!B:B,Academies!C:C,"No")</f>
        <v>No</v>
      </c>
      <c r="S108" s="119"/>
    </row>
    <row r="109" spans="1:19" s="20" customFormat="1" x14ac:dyDescent="0.25">
      <c r="A109" s="21" t="s">
        <v>787</v>
      </c>
      <c r="B109" s="21" t="s">
        <v>26</v>
      </c>
      <c r="C109" s="119">
        <f>_xlfn.XLOOKUP(B109,'Pupil Numbers'!A:A,'Pupil Numbers'!D:D)</f>
        <v>229</v>
      </c>
      <c r="D109" s="119">
        <f>_xlfn.XLOOKUP(B109,'Floor Area'!A:A,'Floor Area'!D:D)</f>
        <v>248</v>
      </c>
      <c r="E109" s="119">
        <f>_xlfn.XLOOKUP(B109,Deprivation!A:A,Deprivation!E:E)</f>
        <v>241</v>
      </c>
      <c r="F109" s="79" t="str">
        <f t="shared" si="6"/>
        <v>pupil number229</v>
      </c>
      <c r="G109" s="119" t="str">
        <f t="shared" si="7"/>
        <v>CIP2011</v>
      </c>
      <c r="H109" s="21"/>
      <c r="I109" s="125"/>
      <c r="J109" s="21"/>
      <c r="K109" s="113" t="str">
        <f t="shared" si="8"/>
        <v>CIP2011</v>
      </c>
      <c r="L109" s="116">
        <f>_xlfn.XLOOKUP(K109,'Pupil Numbers'!A:A,'Pupil Numbers'!C:C)</f>
        <v>297.22000000000003</v>
      </c>
      <c r="M109" s="113">
        <f>_xlfn.XLOOKUP(K109,'Floor Area'!A:A,'Floor Area'!C:C)</f>
        <v>2074.44</v>
      </c>
      <c r="N109" s="105">
        <f>_xlfn.XLOOKUP(K109,Deprivation!A:A,Deprivation!D:D)</f>
        <v>42.049469964664297</v>
      </c>
      <c r="O109" s="101" t="s">
        <v>787</v>
      </c>
      <c r="P109" s="101" t="s">
        <v>536</v>
      </c>
      <c r="Q109" s="125" t="str">
        <f>_xlfn.XLOOKUP(K109,Academies!B:B,Academies!C:C,"No")</f>
        <v>No</v>
      </c>
      <c r="S109" s="119"/>
    </row>
    <row r="110" spans="1:19" s="20" customFormat="1" x14ac:dyDescent="0.25">
      <c r="A110" s="21" t="s">
        <v>787</v>
      </c>
      <c r="B110" s="21" t="s">
        <v>59</v>
      </c>
      <c r="C110" s="119">
        <f>_xlfn.XLOOKUP(B110,'Pupil Numbers'!A:A,'Pupil Numbers'!D:D)</f>
        <v>107</v>
      </c>
      <c r="D110" s="119">
        <f>_xlfn.XLOOKUP(B110,'Floor Area'!A:A,'Floor Area'!D:D)</f>
        <v>108</v>
      </c>
      <c r="E110" s="119">
        <f>_xlfn.XLOOKUP(B110,Deprivation!A:A,Deprivation!E:E)</f>
        <v>189</v>
      </c>
      <c r="F110" s="79" t="str">
        <f t="shared" si="6"/>
        <v>pupil number107</v>
      </c>
      <c r="G110" s="119" t="str">
        <f t="shared" si="7"/>
        <v>CIP2052</v>
      </c>
      <c r="H110" s="21"/>
      <c r="I110" s="125"/>
      <c r="J110" s="21"/>
      <c r="K110" s="113" t="str">
        <f t="shared" si="8"/>
        <v>CIP2052</v>
      </c>
      <c r="L110" s="116">
        <f>_xlfn.XLOOKUP(K110,'Pupil Numbers'!A:A,'Pupil Numbers'!C:C)</f>
        <v>46</v>
      </c>
      <c r="M110" s="113">
        <f>_xlfn.XLOOKUP(K110,'Floor Area'!A:A,'Floor Area'!C:C)</f>
        <v>271.70999999999998</v>
      </c>
      <c r="N110" s="105">
        <f>_xlfn.XLOOKUP(K110,Deprivation!A:A,Deprivation!D:D)</f>
        <v>21.739130434782599</v>
      </c>
      <c r="O110" s="101" t="s">
        <v>787</v>
      </c>
      <c r="P110" s="101" t="s">
        <v>553</v>
      </c>
      <c r="Q110" s="125" t="str">
        <f>_xlfn.XLOOKUP(K110,Academies!B:B,Academies!C:C,"No")</f>
        <v>No</v>
      </c>
      <c r="S110" s="119"/>
    </row>
    <row r="111" spans="1:19" s="20" customFormat="1" x14ac:dyDescent="0.25">
      <c r="A111" s="21" t="s">
        <v>787</v>
      </c>
      <c r="B111" s="21" t="s">
        <v>341</v>
      </c>
      <c r="C111" s="119">
        <f>_xlfn.XLOOKUP(B111,'Pupil Numbers'!A:A,'Pupil Numbers'!D:D)</f>
        <v>165</v>
      </c>
      <c r="D111" s="119">
        <f>_xlfn.XLOOKUP(B111,'Floor Area'!A:A,'Floor Area'!D:D)</f>
        <v>134</v>
      </c>
      <c r="E111" s="119">
        <f>_xlfn.XLOOKUP(B111,Deprivation!A:A,Deprivation!E:E)</f>
        <v>136</v>
      </c>
      <c r="F111" s="79" t="str">
        <f t="shared" si="6"/>
        <v>pupil number165</v>
      </c>
      <c r="G111" s="119" t="str">
        <f t="shared" si="7"/>
        <v>CIP3018</v>
      </c>
      <c r="H111" s="21"/>
      <c r="I111" s="125"/>
      <c r="J111" s="21"/>
      <c r="K111" s="113" t="str">
        <f t="shared" si="8"/>
        <v>CIP3018</v>
      </c>
      <c r="L111" s="116">
        <f>_xlfn.XLOOKUP(K111,'Pupil Numbers'!A:A,'Pupil Numbers'!C:C)</f>
        <v>116</v>
      </c>
      <c r="M111" s="113">
        <f>_xlfn.XLOOKUP(K111,'Floor Area'!A:A,'Floor Area'!C:C)</f>
        <v>403.83</v>
      </c>
      <c r="N111" s="105">
        <f>_xlfn.XLOOKUP(K111,Deprivation!A:A,Deprivation!D:D)</f>
        <v>13.7931034482759</v>
      </c>
      <c r="O111" s="101" t="s">
        <v>787</v>
      </c>
      <c r="P111" s="101" t="s">
        <v>700</v>
      </c>
      <c r="Q111" s="125" t="str">
        <f>_xlfn.XLOOKUP(K111,Academies!B:B,Academies!C:C,"No")</f>
        <v>No</v>
      </c>
      <c r="S111" s="119"/>
    </row>
    <row r="112" spans="1:19" s="20" customFormat="1" x14ac:dyDescent="0.25">
      <c r="A112" s="21" t="s">
        <v>787</v>
      </c>
      <c r="B112" s="21" t="s">
        <v>50</v>
      </c>
      <c r="C112" s="119">
        <f>_xlfn.XLOOKUP(B112,'Pupil Numbers'!A:A,'Pupil Numbers'!D:D)</f>
        <v>169</v>
      </c>
      <c r="D112" s="119">
        <f>_xlfn.XLOOKUP(B112,'Floor Area'!A:A,'Floor Area'!D:D)</f>
        <v>244</v>
      </c>
      <c r="E112" s="119">
        <f>_xlfn.XLOOKUP(B112,Deprivation!A:A,Deprivation!E:E)</f>
        <v>239</v>
      </c>
      <c r="F112" s="79" t="str">
        <f t="shared" si="6"/>
        <v>pupil number169</v>
      </c>
      <c r="G112" s="119" t="str">
        <f t="shared" si="7"/>
        <v>CIP2046</v>
      </c>
      <c r="H112" s="21"/>
      <c r="I112" s="125"/>
      <c r="J112" s="21"/>
      <c r="K112" s="113" t="str">
        <f t="shared" si="8"/>
        <v>CIP2046</v>
      </c>
      <c r="L112" s="116">
        <f>_xlfn.XLOOKUP(K112,'Pupil Numbers'!A:A,'Pupil Numbers'!C:C)</f>
        <v>125.21789473684211</v>
      </c>
      <c r="M112" s="113">
        <f>_xlfn.XLOOKUP(K112,'Floor Area'!A:A,'Floor Area'!C:C)</f>
        <v>1067.8699999999999</v>
      </c>
      <c r="N112" s="105">
        <f>_xlfn.XLOOKUP(K112,Deprivation!A:A,Deprivation!D:D)</f>
        <v>41.176470588235297</v>
      </c>
      <c r="O112" s="101" t="s">
        <v>787</v>
      </c>
      <c r="P112" s="101" t="s">
        <v>548</v>
      </c>
      <c r="Q112" s="125" t="str">
        <f>_xlfn.XLOOKUP(K112,Academies!B:B,Academies!C:C,"No")</f>
        <v>No</v>
      </c>
      <c r="S112" s="119"/>
    </row>
    <row r="113" spans="1:19" s="20" customFormat="1" x14ac:dyDescent="0.25">
      <c r="A113" s="21" t="s">
        <v>787</v>
      </c>
      <c r="B113" s="21" t="s">
        <v>195</v>
      </c>
      <c r="C113" s="119">
        <f>_xlfn.XLOOKUP(B113,'Pupil Numbers'!A:A,'Pupil Numbers'!D:D)</f>
        <v>190</v>
      </c>
      <c r="D113" s="119">
        <f>_xlfn.XLOOKUP(B113,'Floor Area'!A:A,'Floor Area'!D:D)</f>
        <v>214</v>
      </c>
      <c r="E113" s="119">
        <f>_xlfn.XLOOKUP(B113,Deprivation!A:A,Deprivation!E:E)</f>
        <v>251</v>
      </c>
      <c r="F113" s="79" t="str">
        <f t="shared" si="6"/>
        <v>pupil number190</v>
      </c>
      <c r="G113" s="119" t="str">
        <f t="shared" si="7"/>
        <v>CIP2219</v>
      </c>
      <c r="H113" s="21"/>
      <c r="I113" s="125"/>
      <c r="J113" s="21"/>
      <c r="K113" s="113" t="str">
        <f t="shared" si="8"/>
        <v>CIP2219</v>
      </c>
      <c r="L113" s="116">
        <f>_xlfn.XLOOKUP(K113,'Pupil Numbers'!A:A,'Pupil Numbers'!C:C)</f>
        <v>171</v>
      </c>
      <c r="M113" s="113">
        <f>_xlfn.XLOOKUP(K113,'Floor Area'!A:A,'Floor Area'!C:C)</f>
        <v>1264.97</v>
      </c>
      <c r="N113" s="105">
        <f>_xlfn.XLOOKUP(K113,Deprivation!A:A,Deprivation!D:D)</f>
        <v>55.5555555555556</v>
      </c>
      <c r="O113" s="101" t="s">
        <v>787</v>
      </c>
      <c r="P113" s="101" t="s">
        <v>625</v>
      </c>
      <c r="Q113" s="125" t="str">
        <f>_xlfn.XLOOKUP(K113,Academies!B:B,Academies!C:C,"No")</f>
        <v>No</v>
      </c>
      <c r="S113" s="119"/>
    </row>
    <row r="114" spans="1:19" s="20" customFormat="1" x14ac:dyDescent="0.25">
      <c r="A114" s="21" t="s">
        <v>787</v>
      </c>
      <c r="B114" s="21" t="s">
        <v>65</v>
      </c>
      <c r="C114" s="119">
        <f>_xlfn.XLOOKUP(B114,'Pupil Numbers'!A:A,'Pupil Numbers'!D:D)</f>
        <v>239</v>
      </c>
      <c r="D114" s="119">
        <f>_xlfn.XLOOKUP(B114,'Floor Area'!A:A,'Floor Area'!D:D)</f>
        <v>229</v>
      </c>
      <c r="E114" s="119">
        <f>_xlfn.XLOOKUP(B114,Deprivation!A:A,Deprivation!E:E)</f>
        <v>143</v>
      </c>
      <c r="F114" s="79" t="str">
        <f t="shared" si="6"/>
        <v>pupil number239</v>
      </c>
      <c r="G114" s="119" t="str">
        <f t="shared" si="7"/>
        <v>CIP2058</v>
      </c>
      <c r="H114" s="21"/>
      <c r="I114" s="125"/>
      <c r="J114" s="21"/>
      <c r="K114" s="113" t="str">
        <f t="shared" si="8"/>
        <v>CIP2058</v>
      </c>
      <c r="L114" s="116">
        <f>_xlfn.XLOOKUP(K114,'Pupil Numbers'!A:A,'Pupil Numbers'!C:C)</f>
        <v>347</v>
      </c>
      <c r="M114" s="113">
        <f>_xlfn.XLOOKUP(K114,'Floor Area'!A:A,'Floor Area'!C:C)</f>
        <v>1507.49</v>
      </c>
      <c r="N114" s="105">
        <f>_xlfn.XLOOKUP(K114,Deprivation!A:A,Deprivation!D:D)</f>
        <v>14.697406340057601</v>
      </c>
      <c r="O114" s="101" t="s">
        <v>787</v>
      </c>
      <c r="P114" s="101" t="s">
        <v>556</v>
      </c>
      <c r="Q114" s="125" t="str">
        <f>_xlfn.XLOOKUP(K114,Academies!B:B,Academies!C:C,"No")</f>
        <v>No</v>
      </c>
      <c r="S114" s="119"/>
    </row>
    <row r="115" spans="1:19" s="20" customFormat="1" x14ac:dyDescent="0.25">
      <c r="A115" s="21" t="s">
        <v>787</v>
      </c>
      <c r="B115" s="21" t="s">
        <v>75</v>
      </c>
      <c r="C115" s="119">
        <f>_xlfn.XLOOKUP(B115,'Pupil Numbers'!A:A,'Pupil Numbers'!D:D)</f>
        <v>159</v>
      </c>
      <c r="D115" s="119">
        <f>_xlfn.XLOOKUP(B115,'Floor Area'!A:A,'Floor Area'!D:D)</f>
        <v>156</v>
      </c>
      <c r="E115" s="119">
        <f>_xlfn.XLOOKUP(B115,Deprivation!A:A,Deprivation!E:E)</f>
        <v>183</v>
      </c>
      <c r="F115" s="79" t="str">
        <f t="shared" si="6"/>
        <v>pupil number159</v>
      </c>
      <c r="G115" s="119" t="str">
        <f t="shared" si="7"/>
        <v>CIP2072</v>
      </c>
      <c r="H115" s="21"/>
      <c r="I115" s="125"/>
      <c r="J115" s="21"/>
      <c r="K115" s="113" t="str">
        <f t="shared" si="8"/>
        <v>CIP2072</v>
      </c>
      <c r="L115" s="116">
        <f>_xlfn.XLOOKUP(K115,'Pupil Numbers'!A:A,'Pupil Numbers'!C:C)</f>
        <v>104</v>
      </c>
      <c r="M115" s="113">
        <f>_xlfn.XLOOKUP(K115,'Floor Area'!A:A,'Floor Area'!C:C)</f>
        <v>547.82000000000005</v>
      </c>
      <c r="N115" s="105">
        <f>_xlfn.XLOOKUP(K115,Deprivation!A:A,Deprivation!D:D)</f>
        <v>21.153846153846199</v>
      </c>
      <c r="O115" s="101" t="s">
        <v>787</v>
      </c>
      <c r="P115" s="101" t="s">
        <v>561</v>
      </c>
      <c r="Q115" s="125" t="str">
        <f>_xlfn.XLOOKUP(K115,Academies!B:B,Academies!C:C,"No")</f>
        <v>No</v>
      </c>
      <c r="S115" s="119"/>
    </row>
    <row r="116" spans="1:19" s="20" customFormat="1" x14ac:dyDescent="0.25">
      <c r="A116" s="21" t="s">
        <v>787</v>
      </c>
      <c r="B116" s="21" t="s">
        <v>449</v>
      </c>
      <c r="C116" s="119">
        <f>_xlfn.XLOOKUP(B116,'Pupil Numbers'!A:A,'Pupil Numbers'!D:D)</f>
        <v>185</v>
      </c>
      <c r="D116" s="119">
        <f>_xlfn.XLOOKUP(B116,'Floor Area'!A:A,'Floor Area'!D:D)</f>
        <v>206</v>
      </c>
      <c r="E116" s="119">
        <f>_xlfn.XLOOKUP(B116,Deprivation!A:A,Deprivation!E:E)</f>
        <v>229</v>
      </c>
      <c r="F116" s="79" t="str">
        <f t="shared" si="6"/>
        <v>pupil number185</v>
      </c>
      <c r="G116" s="119" t="str">
        <f t="shared" si="7"/>
        <v>CIP3162</v>
      </c>
      <c r="H116" s="21"/>
      <c r="I116" s="125"/>
      <c r="J116" s="21"/>
      <c r="K116" s="113" t="str">
        <f t="shared" si="8"/>
        <v>CIP3162</v>
      </c>
      <c r="L116" s="116">
        <f>_xlfn.XLOOKUP(K116,'Pupil Numbers'!A:A,'Pupil Numbers'!C:C)</f>
        <v>161.61894736842106</v>
      </c>
      <c r="M116" s="113">
        <f>_xlfn.XLOOKUP(K116,'Floor Area'!A:A,'Floor Area'!C:C)</f>
        <v>1193.96</v>
      </c>
      <c r="N116" s="105">
        <f>_xlfn.XLOOKUP(K116,Deprivation!A:A,Deprivation!D:D)</f>
        <v>36.912751677852398</v>
      </c>
      <c r="O116" s="101" t="s">
        <v>787</v>
      </c>
      <c r="P116" s="101" t="s">
        <v>752</v>
      </c>
      <c r="Q116" s="125" t="str">
        <f>_xlfn.XLOOKUP(K116,Academies!B:B,Academies!C:C,"No")</f>
        <v>No</v>
      </c>
      <c r="S116" s="119"/>
    </row>
    <row r="117" spans="1:19" x14ac:dyDescent="0.25">
      <c r="A117" s="21" t="s">
        <v>787</v>
      </c>
      <c r="B117" s="21" t="s">
        <v>455</v>
      </c>
      <c r="C117" s="119">
        <f>_xlfn.XLOOKUP(B117,'Pupil Numbers'!A:A,'Pupil Numbers'!D:D)</f>
        <v>103</v>
      </c>
      <c r="D117" s="119">
        <f>_xlfn.XLOOKUP(B117,'Floor Area'!A:A,'Floor Area'!D:D)</f>
        <v>97</v>
      </c>
      <c r="E117" s="119">
        <f>_xlfn.XLOOKUP(B117,Deprivation!A:A,Deprivation!E:E)</f>
        <v>126</v>
      </c>
      <c r="F117" s="79" t="str">
        <f t="shared" ref="F117:F180" si="9">"pupil number"&amp;C117</f>
        <v>pupil number103</v>
      </c>
      <c r="G117" s="119" t="str">
        <f t="shared" ref="G117:G180" si="10">B117</f>
        <v>CIP3306</v>
      </c>
      <c r="H117" s="21"/>
      <c r="I117" s="125"/>
      <c r="J117" s="21"/>
      <c r="K117" s="113" t="str">
        <f t="shared" si="8"/>
        <v>CIP3306</v>
      </c>
      <c r="L117" s="116">
        <f>_xlfn.XLOOKUP(K117,'Pupil Numbers'!A:A,'Pupil Numbers'!C:C)</f>
        <v>41</v>
      </c>
      <c r="M117" s="113">
        <f>_xlfn.XLOOKUP(K117,'Floor Area'!A:A,'Floor Area'!C:C)</f>
        <v>230.37</v>
      </c>
      <c r="N117" s="105">
        <f>_xlfn.XLOOKUP(K117,Deprivation!A:A,Deprivation!D:D)</f>
        <v>12.1951219512195</v>
      </c>
      <c r="O117" s="101" t="s">
        <v>787</v>
      </c>
      <c r="P117" s="101" t="s">
        <v>755</v>
      </c>
      <c r="Q117" s="125" t="str">
        <f>_xlfn.XLOOKUP(K117,Academies!B:B,Academies!C:C,"No")</f>
        <v>No</v>
      </c>
      <c r="S117" s="119"/>
    </row>
    <row r="118" spans="1:19" x14ac:dyDescent="0.25">
      <c r="A118" s="21" t="s">
        <v>787</v>
      </c>
      <c r="B118" s="21" t="s">
        <v>345</v>
      </c>
      <c r="C118" s="119">
        <f>_xlfn.XLOOKUP(B118,'Pupil Numbers'!A:A,'Pupil Numbers'!D:D)</f>
        <v>97</v>
      </c>
      <c r="D118" s="119">
        <f>_xlfn.XLOOKUP(B118,'Floor Area'!A:A,'Floor Area'!D:D)</f>
        <v>145</v>
      </c>
      <c r="E118" s="119">
        <f>_xlfn.XLOOKUP(B118,Deprivation!A:A,Deprivation!E:E)</f>
        <v>169</v>
      </c>
      <c r="F118" s="79" t="str">
        <f t="shared" si="9"/>
        <v>pupil number97</v>
      </c>
      <c r="G118" s="119" t="str">
        <f t="shared" si="10"/>
        <v>CIP3022</v>
      </c>
      <c r="H118" s="21"/>
      <c r="I118" s="125"/>
      <c r="J118" s="21"/>
      <c r="K118" s="113" t="str">
        <f t="shared" si="8"/>
        <v>CIP3022</v>
      </c>
      <c r="L118" s="116">
        <f>_xlfn.XLOOKUP(K118,'Pupil Numbers'!A:A,'Pupil Numbers'!C:C)</f>
        <v>23.001052631578947</v>
      </c>
      <c r="M118" s="113">
        <f>_xlfn.XLOOKUP(K118,'Floor Area'!A:A,'Floor Area'!C:C)</f>
        <v>454.39</v>
      </c>
      <c r="N118" s="105">
        <f>_xlfn.XLOOKUP(K118,Deprivation!A:A,Deprivation!D:D)</f>
        <v>18.181818181818198</v>
      </c>
      <c r="O118" s="101" t="s">
        <v>787</v>
      </c>
      <c r="P118" s="101" t="s">
        <v>702</v>
      </c>
      <c r="Q118" s="125" t="str">
        <f>_xlfn.XLOOKUP(K118,Academies!B:B,Academies!C:C,"No")</f>
        <v>No</v>
      </c>
      <c r="S118" s="119"/>
    </row>
    <row r="119" spans="1:19" x14ac:dyDescent="0.25">
      <c r="A119" s="21" t="s">
        <v>787</v>
      </c>
      <c r="B119" s="21" t="s">
        <v>30</v>
      </c>
      <c r="C119" s="119">
        <f>_xlfn.XLOOKUP(B119,'Pupil Numbers'!A:A,'Pupil Numbers'!D:D)</f>
        <v>252</v>
      </c>
      <c r="D119" s="119">
        <f>_xlfn.XLOOKUP(B119,'Floor Area'!A:A,'Floor Area'!D:D)</f>
        <v>253</v>
      </c>
      <c r="E119" s="119">
        <f>_xlfn.XLOOKUP(B119,Deprivation!A:A,Deprivation!E:E)</f>
        <v>205</v>
      </c>
      <c r="F119" s="79" t="str">
        <f t="shared" si="9"/>
        <v>pupil number252</v>
      </c>
      <c r="G119" s="119" t="str">
        <f t="shared" si="10"/>
        <v>CIP2013</v>
      </c>
      <c r="H119" s="21"/>
      <c r="I119" s="125"/>
      <c r="J119" s="21"/>
      <c r="K119" s="113" t="str">
        <f t="shared" si="8"/>
        <v>CIP2013</v>
      </c>
      <c r="L119" s="116">
        <f>_xlfn.XLOOKUP(K119,'Pupil Numbers'!A:A,'Pupil Numbers'!C:C)</f>
        <v>468.5515789473684</v>
      </c>
      <c r="M119" s="113">
        <f>_xlfn.XLOOKUP(K119,'Floor Area'!A:A,'Floor Area'!C:C)</f>
        <v>2796.9900000000002</v>
      </c>
      <c r="N119" s="105">
        <f>_xlfn.XLOOKUP(K119,Deprivation!A:A,Deprivation!D:D)</f>
        <v>25.842696629213503</v>
      </c>
      <c r="O119" s="101" t="s">
        <v>787</v>
      </c>
      <c r="P119" s="101" t="s">
        <v>538</v>
      </c>
      <c r="Q119" s="125" t="str">
        <f>_xlfn.XLOOKUP(K119,Academies!B:B,Academies!C:C,"No")</f>
        <v>No</v>
      </c>
      <c r="S119" s="119"/>
    </row>
    <row r="120" spans="1:19" x14ac:dyDescent="0.25">
      <c r="A120" s="21" t="s">
        <v>787</v>
      </c>
      <c r="B120" s="21" t="s">
        <v>451</v>
      </c>
      <c r="C120" s="119">
        <f>_xlfn.XLOOKUP(B120,'Pupil Numbers'!A:A,'Pupil Numbers'!D:D)</f>
        <v>160</v>
      </c>
      <c r="D120" s="119">
        <f>_xlfn.XLOOKUP(B120,'Floor Area'!A:A,'Floor Area'!D:D)</f>
        <v>171</v>
      </c>
      <c r="E120" s="119">
        <f>_xlfn.XLOOKUP(B120,Deprivation!A:A,Deprivation!E:E)</f>
        <v>180</v>
      </c>
      <c r="F120" s="79" t="str">
        <f t="shared" si="9"/>
        <v>pupil number160</v>
      </c>
      <c r="G120" s="119" t="str">
        <f t="shared" si="10"/>
        <v>CIP3163</v>
      </c>
      <c r="H120" s="21"/>
      <c r="I120" s="125"/>
      <c r="J120" s="21"/>
      <c r="K120" s="113" t="str">
        <f t="shared" si="8"/>
        <v>CIP3163</v>
      </c>
      <c r="L120" s="116">
        <f>_xlfn.XLOOKUP(K120,'Pupil Numbers'!A:A,'Pupil Numbers'!C:C)</f>
        <v>109</v>
      </c>
      <c r="M120" s="113">
        <f>_xlfn.XLOOKUP(K120,'Floor Area'!A:A,'Floor Area'!C:C)</f>
        <v>665.69</v>
      </c>
      <c r="N120" s="105">
        <f>_xlfn.XLOOKUP(K120,Deprivation!A:A,Deprivation!D:D)</f>
        <v>20.183486238532101</v>
      </c>
      <c r="O120" s="101" t="s">
        <v>787</v>
      </c>
      <c r="P120" s="101" t="s">
        <v>753</v>
      </c>
      <c r="Q120" s="125" t="str">
        <f>_xlfn.XLOOKUP(K120,Academies!B:B,Academies!C:C,"No")</f>
        <v>No</v>
      </c>
      <c r="S120" s="119"/>
    </row>
    <row r="121" spans="1:19" x14ac:dyDescent="0.25">
      <c r="A121" s="21" t="s">
        <v>787</v>
      </c>
      <c r="B121" s="21" t="s">
        <v>505</v>
      </c>
      <c r="C121" s="119">
        <f>_xlfn.XLOOKUP(B121,'Pupil Numbers'!A:A,'Pupil Numbers'!D:D)</f>
        <v>223</v>
      </c>
      <c r="D121" s="119">
        <f>_xlfn.XLOOKUP(B121,'Floor Area'!A:A,'Floor Area'!D:D)</f>
        <v>204</v>
      </c>
      <c r="E121" s="119">
        <f>_xlfn.XLOOKUP(B121,Deprivation!A:A,Deprivation!E:E)</f>
        <v>150</v>
      </c>
      <c r="F121" s="79" t="str">
        <f t="shared" si="9"/>
        <v>pupil number223</v>
      </c>
      <c r="G121" s="119" t="str">
        <f t="shared" si="10"/>
        <v>CIP5211</v>
      </c>
      <c r="H121" s="21"/>
      <c r="I121" s="125"/>
      <c r="J121" s="21"/>
      <c r="K121" s="113" t="str">
        <f t="shared" si="8"/>
        <v>CIP5211</v>
      </c>
      <c r="L121" s="116">
        <f>_xlfn.XLOOKUP(K121,'Pupil Numbers'!A:A,'Pupil Numbers'!C:C)</f>
        <v>243.26210526315791</v>
      </c>
      <c r="M121" s="113">
        <f>_xlfn.XLOOKUP(K121,'Floor Area'!A:A,'Floor Area'!C:C)</f>
        <v>1186.25</v>
      </c>
      <c r="N121" s="105">
        <f>_xlfn.XLOOKUP(K121,Deprivation!A:A,Deprivation!D:D)</f>
        <v>15.765765765765799</v>
      </c>
      <c r="O121" s="101" t="s">
        <v>787</v>
      </c>
      <c r="P121" s="101" t="s">
        <v>780</v>
      </c>
      <c r="Q121" s="125" t="str">
        <f>_xlfn.XLOOKUP(K121,Academies!B:B,Academies!C:C,"No")</f>
        <v>No</v>
      </c>
      <c r="S121" s="119"/>
    </row>
    <row r="122" spans="1:19" x14ac:dyDescent="0.25">
      <c r="A122" s="21" t="s">
        <v>787</v>
      </c>
      <c r="B122" s="21" t="s">
        <v>443</v>
      </c>
      <c r="C122" s="119">
        <f>_xlfn.XLOOKUP(B122,'Pupil Numbers'!A:A,'Pupil Numbers'!D:D)</f>
        <v>136</v>
      </c>
      <c r="D122" s="119">
        <f>_xlfn.XLOOKUP(B122,'Floor Area'!A:A,'Floor Area'!D:D)</f>
        <v>151</v>
      </c>
      <c r="E122" s="119">
        <f>_xlfn.XLOOKUP(B122,Deprivation!A:A,Deprivation!E:E)</f>
        <v>133</v>
      </c>
      <c r="F122" s="79" t="str">
        <f t="shared" si="9"/>
        <v>pupil number136</v>
      </c>
      <c r="G122" s="119" t="str">
        <f t="shared" si="10"/>
        <v>CIP3156</v>
      </c>
      <c r="H122" s="21"/>
      <c r="I122" s="125"/>
      <c r="J122" s="21"/>
      <c r="K122" s="113" t="str">
        <f t="shared" si="8"/>
        <v>CIP3156</v>
      </c>
      <c r="L122" s="116">
        <f>_xlfn.XLOOKUP(K122,'Pupil Numbers'!A:A,'Pupil Numbers'!C:C)</f>
        <v>74</v>
      </c>
      <c r="M122" s="113">
        <f>_xlfn.XLOOKUP(K122,'Floor Area'!A:A,'Floor Area'!C:C)</f>
        <v>530.54999999999995</v>
      </c>
      <c r="N122" s="105">
        <f>_xlfn.XLOOKUP(K122,Deprivation!A:A,Deprivation!D:D)</f>
        <v>13.5135135135135</v>
      </c>
      <c r="O122" s="101" t="s">
        <v>787</v>
      </c>
      <c r="P122" s="101" t="s">
        <v>749</v>
      </c>
      <c r="Q122" s="125" t="str">
        <f>_xlfn.XLOOKUP(K122,Academies!B:B,Academies!C:C,"No")</f>
        <v>No</v>
      </c>
      <c r="S122" s="119"/>
    </row>
    <row r="123" spans="1:19" x14ac:dyDescent="0.25">
      <c r="A123" s="21" t="s">
        <v>787</v>
      </c>
      <c r="B123" s="21" t="s">
        <v>349</v>
      </c>
      <c r="C123" s="119">
        <f>_xlfn.XLOOKUP(B123,'Pupil Numbers'!A:A,'Pupil Numbers'!D:D)</f>
        <v>156</v>
      </c>
      <c r="D123" s="119">
        <f>_xlfn.XLOOKUP(B123,'Floor Area'!A:A,'Floor Area'!D:D)</f>
        <v>121</v>
      </c>
      <c r="E123" s="119">
        <f>_xlfn.XLOOKUP(B123,Deprivation!A:A,Deprivation!E:E)</f>
        <v>167</v>
      </c>
      <c r="F123" s="79" t="str">
        <f t="shared" si="9"/>
        <v>pupil number156</v>
      </c>
      <c r="G123" s="119" t="str">
        <f t="shared" si="10"/>
        <v>CIP3026</v>
      </c>
      <c r="H123" s="21"/>
      <c r="I123" s="125"/>
      <c r="J123" s="21"/>
      <c r="K123" s="113" t="str">
        <f t="shared" ref="K123:K154" si="11">G123</f>
        <v>CIP3026</v>
      </c>
      <c r="L123" s="116">
        <f>_xlfn.XLOOKUP(K123,'Pupil Numbers'!A:A,'Pupil Numbers'!C:C)</f>
        <v>102</v>
      </c>
      <c r="M123" s="113">
        <f>_xlfn.XLOOKUP(K123,'Floor Area'!A:A,'Floor Area'!C:C)</f>
        <v>365.40000000000003</v>
      </c>
      <c r="N123" s="105">
        <f>_xlfn.XLOOKUP(K123,Deprivation!A:A,Deprivation!D:D)</f>
        <v>17.647058823529399</v>
      </c>
      <c r="O123" s="101" t="s">
        <v>787</v>
      </c>
      <c r="P123" s="101" t="s">
        <v>704</v>
      </c>
      <c r="Q123" s="125" t="str">
        <f>_xlfn.XLOOKUP(K123,Academies!B:B,Academies!C:C,"No")</f>
        <v>No</v>
      </c>
      <c r="S123" s="119"/>
    </row>
    <row r="124" spans="1:19" x14ac:dyDescent="0.25">
      <c r="A124" s="21" t="s">
        <v>787</v>
      </c>
      <c r="B124" s="21" t="s">
        <v>453</v>
      </c>
      <c r="C124" s="119">
        <f>_xlfn.XLOOKUP(B124,'Pupil Numbers'!A:A,'Pupil Numbers'!D:D)</f>
        <v>225</v>
      </c>
      <c r="D124" s="119">
        <f>_xlfn.XLOOKUP(B124,'Floor Area'!A:A,'Floor Area'!D:D)</f>
        <v>243</v>
      </c>
      <c r="E124" s="119">
        <f>_xlfn.XLOOKUP(B124,Deprivation!A:A,Deprivation!E:E)</f>
        <v>217</v>
      </c>
      <c r="F124" s="79" t="str">
        <f t="shared" si="9"/>
        <v>pupil number225</v>
      </c>
      <c r="G124" s="119" t="str">
        <f t="shared" si="10"/>
        <v>CIP3164</v>
      </c>
      <c r="H124" s="21"/>
      <c r="I124" s="125"/>
      <c r="J124" s="21"/>
      <c r="K124" s="113" t="str">
        <f t="shared" si="11"/>
        <v>CIP3164</v>
      </c>
      <c r="L124" s="116">
        <f>_xlfn.XLOOKUP(K124,'Pupil Numbers'!A:A,'Pupil Numbers'!C:C)</f>
        <v>247.36105263157896</v>
      </c>
      <c r="M124" s="113">
        <f>_xlfn.XLOOKUP(K124,'Floor Area'!A:A,'Floor Area'!C:C)</f>
        <v>1722.88</v>
      </c>
      <c r="N124" s="105">
        <f>_xlfn.XLOOKUP(K124,Deprivation!A:A,Deprivation!D:D)</f>
        <v>30.803571428571402</v>
      </c>
      <c r="O124" s="101" t="s">
        <v>787</v>
      </c>
      <c r="P124" s="101" t="s">
        <v>754</v>
      </c>
      <c r="Q124" s="125" t="str">
        <f>_xlfn.XLOOKUP(K124,Academies!B:B,Academies!C:C,"No")</f>
        <v>No</v>
      </c>
      <c r="S124" s="119"/>
    </row>
    <row r="125" spans="1:19" x14ac:dyDescent="0.25">
      <c r="A125" s="21" t="s">
        <v>787</v>
      </c>
      <c r="B125" s="21" t="s">
        <v>127</v>
      </c>
      <c r="C125" s="119">
        <f>_xlfn.XLOOKUP(B125,'Pupil Numbers'!A:A,'Pupil Numbers'!D:D)</f>
        <v>215</v>
      </c>
      <c r="D125" s="119">
        <f>_xlfn.XLOOKUP(B125,'Floor Area'!A:A,'Floor Area'!D:D)</f>
        <v>210</v>
      </c>
      <c r="E125" s="119">
        <f>_xlfn.XLOOKUP(B125,Deprivation!A:A,Deprivation!E:E)</f>
        <v>237</v>
      </c>
      <c r="F125" s="79" t="str">
        <f t="shared" si="9"/>
        <v>pupil number215</v>
      </c>
      <c r="G125" s="119" t="str">
        <f t="shared" si="10"/>
        <v>CIP2126</v>
      </c>
      <c r="H125" s="21"/>
      <c r="I125" s="125"/>
      <c r="J125" s="21"/>
      <c r="K125" s="113" t="str">
        <f t="shared" si="11"/>
        <v>CIP2126</v>
      </c>
      <c r="L125" s="116">
        <f>_xlfn.XLOOKUP(K125,'Pupil Numbers'!A:A,'Pupil Numbers'!C:C)</f>
        <v>221.07368421052632</v>
      </c>
      <c r="M125" s="113">
        <f>_xlfn.XLOOKUP(K125,'Floor Area'!A:A,'Floor Area'!C:C)</f>
        <v>1229.27</v>
      </c>
      <c r="N125" s="105">
        <f>_xlfn.XLOOKUP(K125,Deprivation!A:A,Deprivation!D:D)</f>
        <v>39.903846153846203</v>
      </c>
      <c r="O125" s="101" t="s">
        <v>787</v>
      </c>
      <c r="P125" s="101" t="s">
        <v>587</v>
      </c>
      <c r="Q125" s="125" t="str">
        <f>_xlfn.XLOOKUP(K125,Academies!B:B,Academies!C:C,"No")</f>
        <v>No</v>
      </c>
      <c r="S125" s="119"/>
    </row>
    <row r="126" spans="1:19" x14ac:dyDescent="0.25">
      <c r="A126" s="21" t="s">
        <v>787</v>
      </c>
      <c r="B126" s="21" t="s">
        <v>351</v>
      </c>
      <c r="C126" s="119">
        <f>_xlfn.XLOOKUP(B126,'Pupil Numbers'!A:A,'Pupil Numbers'!D:D)</f>
        <v>174</v>
      </c>
      <c r="D126" s="119">
        <f>_xlfn.XLOOKUP(B126,'Floor Area'!A:A,'Floor Area'!D:D)</f>
        <v>176</v>
      </c>
      <c r="E126" s="119">
        <f>_xlfn.XLOOKUP(B126,Deprivation!A:A,Deprivation!E:E)</f>
        <v>155</v>
      </c>
      <c r="F126" s="79" t="str">
        <f t="shared" si="9"/>
        <v>pupil number174</v>
      </c>
      <c r="G126" s="119" t="str">
        <f t="shared" si="10"/>
        <v>CIP3027</v>
      </c>
      <c r="H126" s="21"/>
      <c r="I126" s="125"/>
      <c r="J126" s="21"/>
      <c r="K126" s="113" t="str">
        <f t="shared" si="11"/>
        <v>CIP3027</v>
      </c>
      <c r="L126" s="116">
        <f>_xlfn.XLOOKUP(K126,'Pupil Numbers'!A:A,'Pupil Numbers'!C:C)</f>
        <v>135</v>
      </c>
      <c r="M126" s="113">
        <f>_xlfn.XLOOKUP(K126,'Floor Area'!A:A,'Floor Area'!C:C)</f>
        <v>748.73</v>
      </c>
      <c r="N126" s="105">
        <f>_xlfn.XLOOKUP(K126,Deprivation!A:A,Deprivation!D:D)</f>
        <v>16.296296296296301</v>
      </c>
      <c r="O126" s="101" t="s">
        <v>787</v>
      </c>
      <c r="P126" s="101" t="s">
        <v>705</v>
      </c>
      <c r="Q126" s="125" t="str">
        <f>_xlfn.XLOOKUP(K126,Academies!B:B,Academies!C:C,"No")</f>
        <v>No</v>
      </c>
      <c r="S126" s="119"/>
    </row>
    <row r="127" spans="1:19" x14ac:dyDescent="0.25">
      <c r="A127" s="21" t="s">
        <v>787</v>
      </c>
      <c r="B127" s="21" t="s">
        <v>434</v>
      </c>
      <c r="C127" s="119">
        <f>_xlfn.XLOOKUP(B127,'Pupil Numbers'!A:A,'Pupil Numbers'!D:D)</f>
        <v>102</v>
      </c>
      <c r="D127" s="119">
        <f>_xlfn.XLOOKUP(B127,'Floor Area'!A:A,'Floor Area'!D:D)</f>
        <v>119</v>
      </c>
      <c r="E127" s="119">
        <f>_xlfn.XLOOKUP(B127,Deprivation!A:A,Deprivation!E:E)</f>
        <v>94</v>
      </c>
      <c r="F127" s="79" t="str">
        <f t="shared" si="9"/>
        <v>pupil number102</v>
      </c>
      <c r="G127" s="119" t="str">
        <f t="shared" si="10"/>
        <v>CIP3105</v>
      </c>
      <c r="H127" s="21"/>
      <c r="I127" s="125"/>
      <c r="J127" s="21"/>
      <c r="K127" s="113" t="str">
        <f t="shared" si="11"/>
        <v>CIP3105</v>
      </c>
      <c r="L127" s="116">
        <f>_xlfn.XLOOKUP(K127,'Pupil Numbers'!A:A,'Pupil Numbers'!C:C)</f>
        <v>39.068421052631578</v>
      </c>
      <c r="M127" s="113">
        <f>_xlfn.XLOOKUP(K127,'Floor Area'!A:A,'Floor Area'!C:C)</f>
        <v>359.26</v>
      </c>
      <c r="N127" s="105">
        <f>_xlfn.XLOOKUP(K127,Deprivation!A:A,Deprivation!D:D)</f>
        <v>5.4054054054054097</v>
      </c>
      <c r="O127" s="101" t="s">
        <v>787</v>
      </c>
      <c r="P127" s="101" t="s">
        <v>745</v>
      </c>
      <c r="Q127" s="125" t="str">
        <f>_xlfn.XLOOKUP(K127,Academies!B:B,Academies!C:C,"No")</f>
        <v>No</v>
      </c>
      <c r="S127" s="119"/>
    </row>
    <row r="128" spans="1:19" x14ac:dyDescent="0.25">
      <c r="A128" s="21" t="s">
        <v>787</v>
      </c>
      <c r="B128" s="21" t="s">
        <v>395</v>
      </c>
      <c r="C128" s="119">
        <f>_xlfn.XLOOKUP(B128,'Pupil Numbers'!A:A,'Pupil Numbers'!D:D)</f>
        <v>132</v>
      </c>
      <c r="D128" s="119">
        <f>_xlfn.XLOOKUP(B128,'Floor Area'!A:A,'Floor Area'!D:D)</f>
        <v>153</v>
      </c>
      <c r="E128" s="119">
        <f>_xlfn.XLOOKUP(B128,Deprivation!A:A,Deprivation!E:E)</f>
        <v>166</v>
      </c>
      <c r="F128" s="79" t="str">
        <f t="shared" si="9"/>
        <v>pupil number132</v>
      </c>
      <c r="G128" s="119" t="str">
        <f t="shared" si="10"/>
        <v>CIP3069</v>
      </c>
      <c r="H128" s="21"/>
      <c r="I128" s="125"/>
      <c r="J128" s="21"/>
      <c r="K128" s="113" t="str">
        <f t="shared" si="11"/>
        <v>CIP3069</v>
      </c>
      <c r="L128" s="116">
        <f>_xlfn.XLOOKUP(K128,'Pupil Numbers'!A:A,'Pupil Numbers'!C:C)</f>
        <v>68</v>
      </c>
      <c r="M128" s="113">
        <f>_xlfn.XLOOKUP(K128,'Floor Area'!A:A,'Floor Area'!C:C)</f>
        <v>538.01</v>
      </c>
      <c r="N128" s="105">
        <f>_xlfn.XLOOKUP(K128,Deprivation!A:A,Deprivation!D:D)</f>
        <v>17.647058823529399</v>
      </c>
      <c r="O128" s="101" t="s">
        <v>787</v>
      </c>
      <c r="P128" s="101" t="s">
        <v>727</v>
      </c>
      <c r="Q128" s="125" t="str">
        <f>_xlfn.XLOOKUP(K128,Academies!B:B,Academies!C:C,"No")</f>
        <v>No</v>
      </c>
      <c r="S128" s="119"/>
    </row>
    <row r="129" spans="1:19" x14ac:dyDescent="0.25">
      <c r="A129" s="21" t="s">
        <v>787</v>
      </c>
      <c r="B129" s="21" t="s">
        <v>85</v>
      </c>
      <c r="C129" s="119">
        <f>_xlfn.XLOOKUP(B129,'Pupil Numbers'!A:A,'Pupil Numbers'!D:D)</f>
        <v>137</v>
      </c>
      <c r="D129" s="119">
        <f>_xlfn.XLOOKUP(B129,'Floor Area'!A:A,'Floor Area'!D:D)</f>
        <v>146</v>
      </c>
      <c r="E129" s="119">
        <f>_xlfn.XLOOKUP(B129,Deprivation!A:A,Deprivation!E:E)</f>
        <v>99</v>
      </c>
      <c r="F129" s="79" t="str">
        <f t="shared" si="9"/>
        <v>pupil number137</v>
      </c>
      <c r="G129" s="119" t="str">
        <f t="shared" si="10"/>
        <v>CIP2083</v>
      </c>
      <c r="H129" s="21"/>
      <c r="I129" s="125"/>
      <c r="J129" s="21"/>
      <c r="K129" s="113" t="str">
        <f t="shared" si="11"/>
        <v>CIP2083</v>
      </c>
      <c r="L129" s="116">
        <f>_xlfn.XLOOKUP(K129,'Pupil Numbers'!A:A,'Pupil Numbers'!C:C)</f>
        <v>75</v>
      </c>
      <c r="M129" s="113">
        <f>_xlfn.XLOOKUP(K129,'Floor Area'!A:A,'Floor Area'!C:C)</f>
        <v>463.98</v>
      </c>
      <c r="N129" s="105">
        <f>_xlfn.XLOOKUP(K129,Deprivation!A:A,Deprivation!D:D)</f>
        <v>6.6666666666666696</v>
      </c>
      <c r="O129" s="101" t="s">
        <v>787</v>
      </c>
      <c r="P129" s="101" t="s">
        <v>566</v>
      </c>
      <c r="Q129" s="125" t="str">
        <f>_xlfn.XLOOKUP(K129,Academies!B:B,Academies!C:C,"No")</f>
        <v>No</v>
      </c>
      <c r="S129" s="119"/>
    </row>
    <row r="130" spans="1:19" x14ac:dyDescent="0.25">
      <c r="A130" s="21" t="s">
        <v>787</v>
      </c>
      <c r="B130" s="21" t="s">
        <v>55</v>
      </c>
      <c r="C130" s="119">
        <f>_xlfn.XLOOKUP(B130,'Pupil Numbers'!A:A,'Pupil Numbers'!D:D)</f>
        <v>158</v>
      </c>
      <c r="D130" s="119">
        <f>_xlfn.XLOOKUP(B130,'Floor Area'!A:A,'Floor Area'!D:D)</f>
        <v>140</v>
      </c>
      <c r="E130" s="119">
        <f>_xlfn.XLOOKUP(B130,Deprivation!A:A,Deprivation!E:E)</f>
        <v>103</v>
      </c>
      <c r="F130" s="79" t="str">
        <f t="shared" si="9"/>
        <v>pupil number158</v>
      </c>
      <c r="G130" s="119" t="str">
        <f t="shared" si="10"/>
        <v>CIP2050</v>
      </c>
      <c r="H130" s="21"/>
      <c r="I130" s="125"/>
      <c r="J130" s="21"/>
      <c r="K130" s="113" t="str">
        <f t="shared" si="11"/>
        <v>CIP2050</v>
      </c>
      <c r="L130" s="116">
        <f>_xlfn.XLOOKUP(K130,'Pupil Numbers'!A:A,'Pupil Numbers'!C:C)</f>
        <v>103</v>
      </c>
      <c r="M130" s="113">
        <f>_xlfn.XLOOKUP(K130,'Floor Area'!A:A,'Floor Area'!C:C)</f>
        <v>419.07</v>
      </c>
      <c r="N130" s="105">
        <f>_xlfn.XLOOKUP(K130,Deprivation!A:A,Deprivation!D:D)</f>
        <v>7.7669902912621396</v>
      </c>
      <c r="O130" s="101" t="s">
        <v>787</v>
      </c>
      <c r="P130" s="101" t="s">
        <v>551</v>
      </c>
      <c r="Q130" s="125" t="str">
        <f>_xlfn.XLOOKUP(K130,Academies!B:B,Academies!C:C,"No")</f>
        <v>No</v>
      </c>
      <c r="S130" s="119"/>
    </row>
    <row r="131" spans="1:19" x14ac:dyDescent="0.25">
      <c r="A131" s="21" t="s">
        <v>787</v>
      </c>
      <c r="B131" s="21" t="s">
        <v>268</v>
      </c>
      <c r="C131" s="119">
        <f>_xlfn.XLOOKUP(B131,'Pupil Numbers'!A:A,'Pupil Numbers'!D:D)</f>
        <v>240</v>
      </c>
      <c r="D131" s="119">
        <f>_xlfn.XLOOKUP(B131,'Floor Area'!A:A,'Floor Area'!D:D)</f>
        <v>249</v>
      </c>
      <c r="E131" s="119">
        <f>_xlfn.XLOOKUP(B131,Deprivation!A:A,Deprivation!E:E)</f>
        <v>240</v>
      </c>
      <c r="F131" s="79" t="str">
        <f t="shared" si="9"/>
        <v>pupil number240</v>
      </c>
      <c r="G131" s="119" t="str">
        <f t="shared" si="10"/>
        <v>CIP2310</v>
      </c>
      <c r="H131" s="21"/>
      <c r="I131" s="125"/>
      <c r="J131" s="21"/>
      <c r="K131" s="113" t="str">
        <f t="shared" si="11"/>
        <v>CIP2310</v>
      </c>
      <c r="L131" s="116">
        <f>_xlfn.XLOOKUP(K131,'Pupil Numbers'!A:A,'Pupil Numbers'!C:C)</f>
        <v>350.5526315789474</v>
      </c>
      <c r="M131" s="113">
        <f>_xlfn.XLOOKUP(K131,'Floor Area'!A:A,'Floor Area'!C:C)</f>
        <v>2084.86</v>
      </c>
      <c r="N131" s="105">
        <f>_xlfn.XLOOKUP(K131,Deprivation!A:A,Deprivation!D:D)</f>
        <v>41.719745222929902</v>
      </c>
      <c r="O131" s="101" t="s">
        <v>787</v>
      </c>
      <c r="P131" s="101" t="s">
        <v>660</v>
      </c>
      <c r="Q131" s="125" t="str">
        <f>_xlfn.XLOOKUP(K131,Academies!B:B,Academies!C:C,"No")</f>
        <v>No</v>
      </c>
      <c r="S131" s="119"/>
    </row>
    <row r="132" spans="1:19" x14ac:dyDescent="0.25">
      <c r="A132" s="21" t="s">
        <v>787</v>
      </c>
      <c r="B132" s="21" t="s">
        <v>160</v>
      </c>
      <c r="C132" s="119">
        <f>_xlfn.XLOOKUP(B132,'Pupil Numbers'!A:A,'Pupil Numbers'!D:D)</f>
        <v>197</v>
      </c>
      <c r="D132" s="119">
        <f>_xlfn.XLOOKUP(B132,'Floor Area'!A:A,'Floor Area'!D:D)</f>
        <v>205</v>
      </c>
      <c r="E132" s="119">
        <f>_xlfn.XLOOKUP(B132,Deprivation!A:A,Deprivation!E:E)</f>
        <v>165</v>
      </c>
      <c r="F132" s="79" t="str">
        <f t="shared" si="9"/>
        <v>pupil number197</v>
      </c>
      <c r="G132" s="119" t="str">
        <f t="shared" si="10"/>
        <v>CIP2172</v>
      </c>
      <c r="H132" s="21"/>
      <c r="I132" s="125"/>
      <c r="J132" s="21"/>
      <c r="K132" s="113" t="str">
        <f t="shared" si="11"/>
        <v>CIP2172</v>
      </c>
      <c r="L132" s="116">
        <f>_xlfn.XLOOKUP(K132,'Pupil Numbers'!A:A,'Pupil Numbers'!C:C)</f>
        <v>199</v>
      </c>
      <c r="M132" s="113">
        <f>_xlfn.XLOOKUP(K132,'Floor Area'!A:A,'Floor Area'!C:C)</f>
        <v>1189.0899999999999</v>
      </c>
      <c r="N132" s="105">
        <f>_xlfn.XLOOKUP(K132,Deprivation!A:A,Deprivation!D:D)</f>
        <v>17.587939698492498</v>
      </c>
      <c r="O132" s="101" t="s">
        <v>787</v>
      </c>
      <c r="P132" s="101" t="s">
        <v>605</v>
      </c>
      <c r="Q132" s="125" t="str">
        <f>_xlfn.XLOOKUP(K132,Academies!B:B,Academies!C:C,"No")</f>
        <v>No</v>
      </c>
      <c r="S132" s="119"/>
    </row>
    <row r="133" spans="1:19" x14ac:dyDescent="0.25">
      <c r="A133" s="21" t="s">
        <v>787</v>
      </c>
      <c r="B133" s="21" t="s">
        <v>238</v>
      </c>
      <c r="C133" s="119">
        <f>_xlfn.XLOOKUP(B133,'Pupil Numbers'!A:A,'Pupil Numbers'!D:D)</f>
        <v>238</v>
      </c>
      <c r="D133" s="119">
        <f>_xlfn.XLOOKUP(B133,'Floor Area'!A:A,'Floor Area'!D:D)</f>
        <v>220</v>
      </c>
      <c r="E133" s="119">
        <f>_xlfn.XLOOKUP(B133,Deprivation!A:A,Deprivation!E:E)</f>
        <v>115</v>
      </c>
      <c r="F133" s="79" t="str">
        <f t="shared" si="9"/>
        <v>pupil number238</v>
      </c>
      <c r="G133" s="119" t="str">
        <f t="shared" si="10"/>
        <v>CIP2274</v>
      </c>
      <c r="H133" s="21"/>
      <c r="I133" s="125"/>
      <c r="J133" s="21"/>
      <c r="K133" s="113" t="str">
        <f t="shared" si="11"/>
        <v>CIP2274</v>
      </c>
      <c r="L133" s="116">
        <f>_xlfn.XLOOKUP(K133,'Pupil Numbers'!A:A,'Pupil Numbers'!C:C)</f>
        <v>345</v>
      </c>
      <c r="M133" s="113">
        <f>_xlfn.XLOOKUP(K133,'Floor Area'!A:A,'Floor Area'!C:C)</f>
        <v>1390.77</v>
      </c>
      <c r="N133" s="105">
        <f>_xlfn.XLOOKUP(K133,Deprivation!A:A,Deprivation!D:D)</f>
        <v>10.144927536231901</v>
      </c>
      <c r="O133" s="101" t="s">
        <v>787</v>
      </c>
      <c r="P133" s="101" t="s">
        <v>646</v>
      </c>
      <c r="Q133" s="125" t="str">
        <f>_xlfn.XLOOKUP(K133,Academies!B:B,Academies!C:C,"No")</f>
        <v>No</v>
      </c>
      <c r="S133" s="119"/>
    </row>
    <row r="134" spans="1:19" x14ac:dyDescent="0.25">
      <c r="A134" s="21" t="s">
        <v>787</v>
      </c>
      <c r="B134" s="21" t="s">
        <v>459</v>
      </c>
      <c r="C134" s="119">
        <f>_xlfn.XLOOKUP(B134,'Pupil Numbers'!A:A,'Pupil Numbers'!D:D)</f>
        <v>167</v>
      </c>
      <c r="D134" s="119">
        <f>_xlfn.XLOOKUP(B134,'Floor Area'!A:A,'Floor Area'!D:D)</f>
        <v>170</v>
      </c>
      <c r="E134" s="119">
        <f>_xlfn.XLOOKUP(B134,Deprivation!A:A,Deprivation!E:E)</f>
        <v>104</v>
      </c>
      <c r="F134" s="79" t="str">
        <f t="shared" si="9"/>
        <v>pupil number167</v>
      </c>
      <c r="G134" s="119" t="str">
        <f t="shared" si="10"/>
        <v>CIP3315</v>
      </c>
      <c r="H134" s="21"/>
      <c r="I134" s="125"/>
      <c r="J134" s="21"/>
      <c r="K134" s="113" t="str">
        <f t="shared" si="11"/>
        <v>CIP3315</v>
      </c>
      <c r="L134" s="116">
        <f>_xlfn.XLOOKUP(K134,'Pupil Numbers'!A:A,'Pupil Numbers'!C:C)</f>
        <v>123</v>
      </c>
      <c r="M134" s="113">
        <f>_xlfn.XLOOKUP(K134,'Floor Area'!A:A,'Floor Area'!C:C)</f>
        <v>652.91999999999996</v>
      </c>
      <c r="N134" s="105">
        <f>_xlfn.XLOOKUP(K134,Deprivation!A:A,Deprivation!D:D)</f>
        <v>8.1300813008130088</v>
      </c>
      <c r="O134" s="101" t="s">
        <v>787</v>
      </c>
      <c r="P134" s="101" t="s">
        <v>757</v>
      </c>
      <c r="Q134" s="125" t="str">
        <f>_xlfn.XLOOKUP(K134,Academies!B:B,Academies!C:C,"No")</f>
        <v>No</v>
      </c>
      <c r="S134" s="119"/>
    </row>
    <row r="135" spans="1:19" x14ac:dyDescent="0.25">
      <c r="A135" s="21" t="s">
        <v>787</v>
      </c>
      <c r="B135" s="21" t="s">
        <v>465</v>
      </c>
      <c r="C135" s="119">
        <f>_xlfn.XLOOKUP(B135,'Pupil Numbers'!A:A,'Pupil Numbers'!D:D)</f>
        <v>176</v>
      </c>
      <c r="D135" s="119">
        <f>_xlfn.XLOOKUP(B135,'Floor Area'!A:A,'Floor Area'!D:D)</f>
        <v>168</v>
      </c>
      <c r="E135" s="119">
        <f>_xlfn.XLOOKUP(B135,Deprivation!A:A,Deprivation!E:E)</f>
        <v>175</v>
      </c>
      <c r="F135" s="79" t="str">
        <f t="shared" si="9"/>
        <v>pupil number176</v>
      </c>
      <c r="G135" s="119" t="str">
        <f t="shared" si="10"/>
        <v>CIP3319</v>
      </c>
      <c r="H135" s="21"/>
      <c r="I135" s="125"/>
      <c r="J135" s="21"/>
      <c r="K135" s="113" t="str">
        <f t="shared" si="11"/>
        <v>CIP3319</v>
      </c>
      <c r="L135" s="116">
        <f>_xlfn.XLOOKUP(K135,'Pupil Numbers'!A:A,'Pupil Numbers'!C:C)</f>
        <v>137</v>
      </c>
      <c r="M135" s="113">
        <f>_xlfn.XLOOKUP(K135,'Floor Area'!A:A,'Floor Area'!C:C)</f>
        <v>647.16</v>
      </c>
      <c r="N135" s="105">
        <f>_xlfn.XLOOKUP(K135,Deprivation!A:A,Deprivation!D:D)</f>
        <v>18.978102189780998</v>
      </c>
      <c r="O135" s="101" t="s">
        <v>787</v>
      </c>
      <c r="P135" s="101" t="s">
        <v>760</v>
      </c>
      <c r="Q135" s="125" t="str">
        <f>_xlfn.XLOOKUP(K135,Academies!B:B,Academies!C:C,"No")</f>
        <v>No</v>
      </c>
      <c r="S135" s="119"/>
    </row>
    <row r="136" spans="1:19" x14ac:dyDescent="0.25">
      <c r="A136" s="21" t="s">
        <v>787</v>
      </c>
      <c r="B136" s="21" t="s">
        <v>347</v>
      </c>
      <c r="C136" s="119">
        <f>_xlfn.XLOOKUP(B136,'Pupil Numbers'!A:A,'Pupil Numbers'!D:D)</f>
        <v>113</v>
      </c>
      <c r="D136" s="119">
        <f>_xlfn.XLOOKUP(B136,'Floor Area'!A:A,'Floor Area'!D:D)</f>
        <v>142</v>
      </c>
      <c r="E136" s="119">
        <f>_xlfn.XLOOKUP(B136,Deprivation!A:A,Deprivation!E:E)</f>
        <v>187</v>
      </c>
      <c r="F136" s="79" t="str">
        <f t="shared" si="9"/>
        <v>pupil number113</v>
      </c>
      <c r="G136" s="119" t="str">
        <f t="shared" si="10"/>
        <v>CIP3024</v>
      </c>
      <c r="H136" s="21"/>
      <c r="I136" s="125"/>
      <c r="J136" s="21"/>
      <c r="K136" s="113" t="str">
        <f t="shared" si="11"/>
        <v>CIP3024</v>
      </c>
      <c r="L136" s="116">
        <f>_xlfn.XLOOKUP(K136,'Pupil Numbers'!A:A,'Pupil Numbers'!C:C)</f>
        <v>51</v>
      </c>
      <c r="M136" s="113">
        <f>_xlfn.XLOOKUP(K136,'Floor Area'!A:A,'Floor Area'!C:C)</f>
        <v>432.15000000000003</v>
      </c>
      <c r="N136" s="105">
        <f>_xlfn.XLOOKUP(K136,Deprivation!A:A,Deprivation!D:D)</f>
        <v>21.568627450980397</v>
      </c>
      <c r="O136" s="101" t="s">
        <v>787</v>
      </c>
      <c r="P136" s="101" t="s">
        <v>703</v>
      </c>
      <c r="Q136" s="125" t="str">
        <f>_xlfn.XLOOKUP(K136,Academies!B:B,Academies!C:C,"No")</f>
        <v>No</v>
      </c>
      <c r="S136" s="119"/>
    </row>
    <row r="137" spans="1:19" x14ac:dyDescent="0.25">
      <c r="A137" s="21" t="s">
        <v>787</v>
      </c>
      <c r="B137" s="21" t="s">
        <v>89</v>
      </c>
      <c r="C137" s="119">
        <f>_xlfn.XLOOKUP(B137,'Pupil Numbers'!A:A,'Pupil Numbers'!D:D)</f>
        <v>138</v>
      </c>
      <c r="D137" s="119">
        <f>_xlfn.XLOOKUP(B137,'Floor Area'!A:A,'Floor Area'!D:D)</f>
        <v>158</v>
      </c>
      <c r="E137" s="119">
        <f>_xlfn.XLOOKUP(B137,Deprivation!A:A,Deprivation!E:E)</f>
        <v>119</v>
      </c>
      <c r="F137" s="79" t="str">
        <f t="shared" si="9"/>
        <v>pupil number138</v>
      </c>
      <c r="G137" s="119" t="str">
        <f t="shared" si="10"/>
        <v>CIP2085</v>
      </c>
      <c r="H137" s="21"/>
      <c r="I137" s="125"/>
      <c r="J137" s="21"/>
      <c r="K137" s="113" t="str">
        <f t="shared" si="11"/>
        <v>CIP2085</v>
      </c>
      <c r="L137" s="116">
        <f>_xlfn.XLOOKUP(K137,'Pupil Numbers'!A:A,'Pupil Numbers'!C:C)</f>
        <v>75</v>
      </c>
      <c r="M137" s="113">
        <f>_xlfn.XLOOKUP(K137,'Floor Area'!A:A,'Floor Area'!C:C)</f>
        <v>552.26</v>
      </c>
      <c r="N137" s="105">
        <f>_xlfn.XLOOKUP(K137,Deprivation!A:A,Deprivation!D:D)</f>
        <v>10.6666666666667</v>
      </c>
      <c r="O137" s="101" t="s">
        <v>787</v>
      </c>
      <c r="P137" s="101" t="s">
        <v>568</v>
      </c>
      <c r="Q137" s="125" t="str">
        <f>_xlfn.XLOOKUP(K137,Academies!B:B,Academies!C:C,"No")</f>
        <v>No</v>
      </c>
      <c r="S137" s="119"/>
    </row>
    <row r="138" spans="1:19" x14ac:dyDescent="0.25">
      <c r="A138" s="21" t="s">
        <v>787</v>
      </c>
      <c r="B138" s="21" t="s">
        <v>91</v>
      </c>
      <c r="C138" s="119">
        <f>_xlfn.XLOOKUP(B138,'Pupil Numbers'!A:A,'Pupil Numbers'!D:D)</f>
        <v>186</v>
      </c>
      <c r="D138" s="119">
        <f>_xlfn.XLOOKUP(B138,'Floor Area'!A:A,'Floor Area'!D:D)</f>
        <v>192</v>
      </c>
      <c r="E138" s="119">
        <f>_xlfn.XLOOKUP(B138,Deprivation!A:A,Deprivation!E:E)</f>
        <v>228</v>
      </c>
      <c r="F138" s="79" t="str">
        <f t="shared" si="9"/>
        <v>pupil number186</v>
      </c>
      <c r="G138" s="119" t="str">
        <f t="shared" si="10"/>
        <v>CIP2086</v>
      </c>
      <c r="H138" s="21"/>
      <c r="I138" s="125"/>
      <c r="J138" s="21"/>
      <c r="K138" s="113" t="str">
        <f t="shared" si="11"/>
        <v>CIP2086</v>
      </c>
      <c r="L138" s="116">
        <f>_xlfn.XLOOKUP(K138,'Pupil Numbers'!A:A,'Pupil Numbers'!C:C)</f>
        <v>163.4957894736842</v>
      </c>
      <c r="M138" s="113">
        <f>_xlfn.XLOOKUP(K138,'Floor Area'!A:A,'Floor Area'!C:C)</f>
        <v>1054.3700000000001</v>
      </c>
      <c r="N138" s="105">
        <f>_xlfn.XLOOKUP(K138,Deprivation!A:A,Deprivation!D:D)</f>
        <v>36.241610738254998</v>
      </c>
      <c r="O138" s="101" t="s">
        <v>787</v>
      </c>
      <c r="P138" s="101" t="s">
        <v>569</v>
      </c>
      <c r="Q138" s="125" t="str">
        <f>_xlfn.XLOOKUP(K138,Academies!B:B,Academies!C:C,"No")</f>
        <v>Converted 24-25</v>
      </c>
      <c r="S138" s="119"/>
    </row>
    <row r="139" spans="1:19" x14ac:dyDescent="0.25">
      <c r="A139" s="21" t="s">
        <v>787</v>
      </c>
      <c r="B139" s="21" t="s">
        <v>210</v>
      </c>
      <c r="C139" s="119">
        <f>_xlfn.XLOOKUP(B139,'Pupil Numbers'!A:A,'Pupil Numbers'!D:D)</f>
        <v>189</v>
      </c>
      <c r="D139" s="119">
        <f>_xlfn.XLOOKUP(B139,'Floor Area'!A:A,'Floor Area'!D:D)</f>
        <v>208</v>
      </c>
      <c r="E139" s="119">
        <f>_xlfn.XLOOKUP(B139,Deprivation!A:A,Deprivation!E:E)</f>
        <v>248</v>
      </c>
      <c r="F139" s="79" t="str">
        <f t="shared" si="9"/>
        <v>pupil number189</v>
      </c>
      <c r="G139" s="119" t="str">
        <f t="shared" si="10"/>
        <v>CIP2243</v>
      </c>
      <c r="H139" s="21"/>
      <c r="I139" s="125"/>
      <c r="J139" s="21"/>
      <c r="K139" s="113" t="str">
        <f t="shared" si="11"/>
        <v>CIP2243</v>
      </c>
      <c r="L139" s="116">
        <f>_xlfn.XLOOKUP(K139,'Pupil Numbers'!A:A,'Pupil Numbers'!C:C)</f>
        <v>170.59368421052631</v>
      </c>
      <c r="M139" s="113">
        <f>_xlfn.XLOOKUP(K139,'Floor Area'!A:A,'Floor Area'!C:C)</f>
        <v>1206.71</v>
      </c>
      <c r="N139" s="105">
        <f>_xlfn.XLOOKUP(K139,Deprivation!A:A,Deprivation!D:D)</f>
        <v>48.734177215189902</v>
      </c>
      <c r="O139" s="101" t="s">
        <v>787</v>
      </c>
      <c r="P139" s="101" t="s">
        <v>632</v>
      </c>
      <c r="Q139" s="125" t="str">
        <f>_xlfn.XLOOKUP(K139,Academies!B:B,Academies!C:C,"No")</f>
        <v>No</v>
      </c>
      <c r="S139" s="119"/>
    </row>
    <row r="140" spans="1:19" x14ac:dyDescent="0.25">
      <c r="A140" s="21" t="s">
        <v>787</v>
      </c>
      <c r="B140" s="21" t="s">
        <v>290</v>
      </c>
      <c r="C140" s="119">
        <f>_xlfn.XLOOKUP(B140,'Pupil Numbers'!A:A,'Pupil Numbers'!D:D)</f>
        <v>234</v>
      </c>
      <c r="D140" s="119">
        <f>_xlfn.XLOOKUP(B140,'Floor Area'!A:A,'Floor Area'!D:D)</f>
        <v>225</v>
      </c>
      <c r="E140" s="119">
        <f>_xlfn.XLOOKUP(B140,Deprivation!A:A,Deprivation!E:E)</f>
        <v>106</v>
      </c>
      <c r="F140" s="79" t="str">
        <f t="shared" si="9"/>
        <v>pupil number234</v>
      </c>
      <c r="G140" s="119" t="str">
        <f t="shared" si="10"/>
        <v>CIP2344</v>
      </c>
      <c r="H140" s="21"/>
      <c r="I140" s="125"/>
      <c r="J140" s="21"/>
      <c r="K140" s="113" t="str">
        <f t="shared" si="11"/>
        <v>CIP2344</v>
      </c>
      <c r="L140" s="116">
        <f>_xlfn.XLOOKUP(K140,'Pupil Numbers'!A:A,'Pupil Numbers'!C:C)</f>
        <v>315</v>
      </c>
      <c r="M140" s="113">
        <f>_xlfn.XLOOKUP(K140,'Floor Area'!A:A,'Floor Area'!C:C)</f>
        <v>1465.41</v>
      </c>
      <c r="N140" s="105">
        <f>_xlfn.XLOOKUP(K140,Deprivation!A:A,Deprivation!D:D)</f>
        <v>8.2539682539682495</v>
      </c>
      <c r="O140" s="101" t="s">
        <v>787</v>
      </c>
      <c r="P140" s="101" t="s">
        <v>671</v>
      </c>
      <c r="Q140" s="125" t="str">
        <f>_xlfn.XLOOKUP(K140,Academies!B:B,Academies!C:C,"No")</f>
        <v>No</v>
      </c>
      <c r="S140" s="119"/>
    </row>
    <row r="141" spans="1:19" x14ac:dyDescent="0.25">
      <c r="A141" s="21" t="s">
        <v>787</v>
      </c>
      <c r="B141" s="21" t="s">
        <v>369</v>
      </c>
      <c r="C141" s="119">
        <f>_xlfn.XLOOKUP(B141,'Pupil Numbers'!A:A,'Pupil Numbers'!D:D)</f>
        <v>101</v>
      </c>
      <c r="D141" s="119">
        <f>_xlfn.XLOOKUP(B141,'Floor Area'!A:A,'Floor Area'!D:D)</f>
        <v>98</v>
      </c>
      <c r="E141" s="119">
        <f>_xlfn.XLOOKUP(B141,Deprivation!A:A,Deprivation!E:E)</f>
        <v>212</v>
      </c>
      <c r="F141" s="79" t="str">
        <f t="shared" si="9"/>
        <v>pupil number101</v>
      </c>
      <c r="G141" s="119" t="str">
        <f t="shared" si="10"/>
        <v>CIP3039</v>
      </c>
      <c r="H141" s="21"/>
      <c r="I141" s="125"/>
      <c r="J141" s="21"/>
      <c r="K141" s="113" t="str">
        <f t="shared" si="11"/>
        <v>CIP3039</v>
      </c>
      <c r="L141" s="116">
        <f>_xlfn.XLOOKUP(K141,'Pupil Numbers'!A:A,'Pupil Numbers'!C:C)</f>
        <v>34</v>
      </c>
      <c r="M141" s="113">
        <f>_xlfn.XLOOKUP(K141,'Floor Area'!A:A,'Floor Area'!C:C)</f>
        <v>232.68</v>
      </c>
      <c r="N141" s="105">
        <f>_xlfn.XLOOKUP(K141,Deprivation!A:A,Deprivation!D:D)</f>
        <v>29.411764705882398</v>
      </c>
      <c r="O141" s="101" t="s">
        <v>787</v>
      </c>
      <c r="P141" s="101" t="s">
        <v>714</v>
      </c>
      <c r="Q141" s="125" t="str">
        <f>_xlfn.XLOOKUP(K141,Academies!B:B,Academies!C:C,"No")</f>
        <v>No</v>
      </c>
      <c r="S141" s="119"/>
    </row>
    <row r="142" spans="1:19" x14ac:dyDescent="0.25">
      <c r="A142" s="21" t="s">
        <v>787</v>
      </c>
      <c r="B142" s="21" t="s">
        <v>461</v>
      </c>
      <c r="C142" s="119">
        <f>_xlfn.XLOOKUP(B142,'Pupil Numbers'!A:A,'Pupil Numbers'!D:D)</f>
        <v>213</v>
      </c>
      <c r="D142" s="119">
        <f>_xlfn.XLOOKUP(B142,'Floor Area'!A:A,'Floor Area'!D:D)</f>
        <v>198</v>
      </c>
      <c r="E142" s="119">
        <f>_xlfn.XLOOKUP(B142,Deprivation!A:A,Deprivation!E:E)</f>
        <v>233</v>
      </c>
      <c r="F142" s="79" t="str">
        <f t="shared" si="9"/>
        <v>pupil number213</v>
      </c>
      <c r="G142" s="119" t="str">
        <f t="shared" si="10"/>
        <v>CIP3316</v>
      </c>
      <c r="H142" s="21"/>
      <c r="I142" s="125"/>
      <c r="J142" s="21"/>
      <c r="K142" s="113" t="str">
        <f t="shared" si="11"/>
        <v>CIP3316</v>
      </c>
      <c r="L142" s="116">
        <f>_xlfn.XLOOKUP(K142,'Pupil Numbers'!A:A,'Pupil Numbers'!C:C)</f>
        <v>217.96</v>
      </c>
      <c r="M142" s="113">
        <f>_xlfn.XLOOKUP(K142,'Floor Area'!A:A,'Floor Area'!C:C)</f>
        <v>1129.9000000000001</v>
      </c>
      <c r="N142" s="105">
        <f>_xlfn.XLOOKUP(K142,Deprivation!A:A,Deprivation!D:D)</f>
        <v>37.980769230769198</v>
      </c>
      <c r="O142" s="101" t="s">
        <v>787</v>
      </c>
      <c r="P142" s="101" t="s">
        <v>758</v>
      </c>
      <c r="Q142" s="125" t="str">
        <f>_xlfn.XLOOKUP(K142,Academies!B:B,Academies!C:C,"No")</f>
        <v>No</v>
      </c>
      <c r="S142" s="119"/>
    </row>
    <row r="143" spans="1:19" x14ac:dyDescent="0.25">
      <c r="A143" s="21" t="s">
        <v>787</v>
      </c>
      <c r="B143" s="21" t="s">
        <v>353</v>
      </c>
      <c r="C143" s="119">
        <f>_xlfn.XLOOKUP(B143,'Pupil Numbers'!A:A,'Pupil Numbers'!D:D)</f>
        <v>92</v>
      </c>
      <c r="D143" s="119">
        <f>_xlfn.XLOOKUP(B143,'Floor Area'!A:A,'Floor Area'!D:D)</f>
        <v>99</v>
      </c>
      <c r="E143" s="119">
        <f>_xlfn.XLOOKUP(B143,Deprivation!A:A,Deprivation!E:E)</f>
        <v>89</v>
      </c>
      <c r="F143" s="79" t="str">
        <f t="shared" si="9"/>
        <v>pupil number92</v>
      </c>
      <c r="G143" s="119" t="str">
        <f t="shared" si="10"/>
        <v>CIP3030</v>
      </c>
      <c r="H143" s="21"/>
      <c r="I143" s="125"/>
      <c r="J143" s="21"/>
      <c r="K143" s="113" t="str">
        <f t="shared" si="11"/>
        <v>CIP3030</v>
      </c>
      <c r="L143" s="116">
        <f>_xlfn.XLOOKUP(K143,'Pupil Numbers'!A:A,'Pupil Numbers'!C:C)</f>
        <v>19</v>
      </c>
      <c r="M143" s="113">
        <f>_xlfn.XLOOKUP(K143,'Floor Area'!A:A,'Floor Area'!C:C)</f>
        <v>232.86</v>
      </c>
      <c r="N143" s="105">
        <f>_xlfn.XLOOKUP(K143,Deprivation!A:A,Deprivation!D:D)</f>
        <v>0</v>
      </c>
      <c r="O143" s="101" t="s">
        <v>787</v>
      </c>
      <c r="P143" s="101" t="s">
        <v>706</v>
      </c>
      <c r="Q143" s="125" t="str">
        <f>_xlfn.XLOOKUP(K143,Academies!B:B,Academies!C:C,"No")</f>
        <v>No</v>
      </c>
      <c r="S143" s="119"/>
    </row>
    <row r="144" spans="1:19" x14ac:dyDescent="0.25">
      <c r="A144" s="21" t="s">
        <v>787</v>
      </c>
      <c r="B144" s="21" t="s">
        <v>107</v>
      </c>
      <c r="C144" s="119">
        <f>_xlfn.XLOOKUP(B144,'Pupil Numbers'!A:A,'Pupil Numbers'!D:D)</f>
        <v>124</v>
      </c>
      <c r="D144" s="119">
        <f>_xlfn.XLOOKUP(B144,'Floor Area'!A:A,'Floor Area'!D:D)</f>
        <v>152</v>
      </c>
      <c r="E144" s="119">
        <f>_xlfn.XLOOKUP(B144,Deprivation!A:A,Deprivation!E:E)</f>
        <v>206</v>
      </c>
      <c r="F144" s="79" t="str">
        <f t="shared" si="9"/>
        <v>pupil number124</v>
      </c>
      <c r="G144" s="119" t="str">
        <f t="shared" si="10"/>
        <v>CIP2103</v>
      </c>
      <c r="H144" s="21"/>
      <c r="I144" s="125"/>
      <c r="J144" s="21"/>
      <c r="K144" s="113" t="str">
        <f t="shared" si="11"/>
        <v>CIP2103</v>
      </c>
      <c r="L144" s="116">
        <f>_xlfn.XLOOKUP(K144,'Pupil Numbers'!A:A,'Pupil Numbers'!C:C)</f>
        <v>60</v>
      </c>
      <c r="M144" s="113">
        <f>_xlfn.XLOOKUP(K144,'Floor Area'!A:A,'Floor Area'!C:C)</f>
        <v>534.89</v>
      </c>
      <c r="N144" s="105">
        <f>_xlfn.XLOOKUP(K144,Deprivation!A:A,Deprivation!D:D)</f>
        <v>26.6666666666667</v>
      </c>
      <c r="O144" s="101" t="s">
        <v>787</v>
      </c>
      <c r="P144" s="101" t="s">
        <v>577</v>
      </c>
      <c r="Q144" s="125" t="str">
        <f>_xlfn.XLOOKUP(K144,Academies!B:B,Academies!C:C,"No")</f>
        <v>No</v>
      </c>
      <c r="S144" s="119"/>
    </row>
    <row r="145" spans="1:19" x14ac:dyDescent="0.25">
      <c r="A145" s="21" t="s">
        <v>787</v>
      </c>
      <c r="B145" s="21" t="s">
        <v>357</v>
      </c>
      <c r="C145" s="119">
        <f>_xlfn.XLOOKUP(B145,'Pupil Numbers'!A:A,'Pupil Numbers'!D:D)</f>
        <v>98</v>
      </c>
      <c r="D145" s="119">
        <f>_xlfn.XLOOKUP(B145,'Floor Area'!A:A,'Floor Area'!D:D)</f>
        <v>103</v>
      </c>
      <c r="E145" s="119">
        <f>_xlfn.XLOOKUP(B145,Deprivation!A:A,Deprivation!E:E)</f>
        <v>210</v>
      </c>
      <c r="F145" s="79" t="str">
        <f t="shared" si="9"/>
        <v>pupil number98</v>
      </c>
      <c r="G145" s="119" t="str">
        <f t="shared" si="10"/>
        <v>CIP3033</v>
      </c>
      <c r="H145" s="21"/>
      <c r="I145" s="125"/>
      <c r="J145" s="21"/>
      <c r="K145" s="113" t="str">
        <f t="shared" si="11"/>
        <v>CIP3033</v>
      </c>
      <c r="L145" s="116">
        <f>_xlfn.XLOOKUP(K145,'Pupil Numbers'!A:A,'Pupil Numbers'!C:C)</f>
        <v>25</v>
      </c>
      <c r="M145" s="113">
        <f>_xlfn.XLOOKUP(K145,'Floor Area'!A:A,'Floor Area'!C:C)</f>
        <v>246.04</v>
      </c>
      <c r="N145" s="105">
        <f>_xlfn.XLOOKUP(K145,Deprivation!A:A,Deprivation!D:D)</f>
        <v>28.000000000000004</v>
      </c>
      <c r="O145" s="101" t="s">
        <v>787</v>
      </c>
      <c r="P145" s="101" t="s">
        <v>708</v>
      </c>
      <c r="Q145" s="125" t="str">
        <f>_xlfn.XLOOKUP(K145,Academies!B:B,Academies!C:C,"No")</f>
        <v>No</v>
      </c>
      <c r="S145" s="119"/>
    </row>
    <row r="146" spans="1:19" x14ac:dyDescent="0.25">
      <c r="A146" s="21" t="s">
        <v>787</v>
      </c>
      <c r="B146" s="21" t="s">
        <v>111</v>
      </c>
      <c r="C146" s="119">
        <f>_xlfn.XLOOKUP(B146,'Pupil Numbers'!A:A,'Pupil Numbers'!D:D)</f>
        <v>232</v>
      </c>
      <c r="D146" s="119">
        <f>_xlfn.XLOOKUP(B146,'Floor Area'!A:A,'Floor Area'!D:D)</f>
        <v>239</v>
      </c>
      <c r="E146" s="119">
        <f>_xlfn.XLOOKUP(B146,Deprivation!A:A,Deprivation!E:E)</f>
        <v>137</v>
      </c>
      <c r="F146" s="79" t="str">
        <f t="shared" si="9"/>
        <v>pupil number232</v>
      </c>
      <c r="G146" s="119" t="str">
        <f t="shared" si="10"/>
        <v>CIP2105</v>
      </c>
      <c r="H146" s="21"/>
      <c r="I146" s="125"/>
      <c r="J146" s="21"/>
      <c r="K146" s="113" t="str">
        <f t="shared" si="11"/>
        <v>CIP2105</v>
      </c>
      <c r="L146" s="116">
        <f>_xlfn.XLOOKUP(K146,'Pupil Numbers'!A:A,'Pupil Numbers'!C:C)</f>
        <v>308</v>
      </c>
      <c r="M146" s="113">
        <f>_xlfn.XLOOKUP(K146,'Floor Area'!A:A,'Floor Area'!C:C)</f>
        <v>1633.74</v>
      </c>
      <c r="N146" s="105">
        <f>_xlfn.XLOOKUP(K146,Deprivation!A:A,Deprivation!D:D)</f>
        <v>13.961038961039</v>
      </c>
      <c r="O146" s="101" t="s">
        <v>787</v>
      </c>
      <c r="P146" s="101" t="s">
        <v>579</v>
      </c>
      <c r="Q146" s="125" t="str">
        <f>_xlfn.XLOOKUP(K146,Academies!B:B,Academies!C:C,"No")</f>
        <v>No</v>
      </c>
      <c r="S146" s="119"/>
    </row>
    <row r="147" spans="1:19" x14ac:dyDescent="0.25">
      <c r="A147" s="21" t="s">
        <v>787</v>
      </c>
      <c r="B147" s="21" t="s">
        <v>272</v>
      </c>
      <c r="C147" s="119">
        <f>_xlfn.XLOOKUP(B147,'Pupil Numbers'!A:A,'Pupil Numbers'!D:D)</f>
        <v>179</v>
      </c>
      <c r="D147" s="119">
        <f>_xlfn.XLOOKUP(B147,'Floor Area'!A:A,'Floor Area'!D:D)</f>
        <v>175</v>
      </c>
      <c r="E147" s="119">
        <f>_xlfn.XLOOKUP(B147,Deprivation!A:A,Deprivation!E:E)</f>
        <v>211</v>
      </c>
      <c r="F147" s="79" t="str">
        <f t="shared" si="9"/>
        <v>pupil number179</v>
      </c>
      <c r="G147" s="119" t="str">
        <f t="shared" si="10"/>
        <v>CIP2315</v>
      </c>
      <c r="H147" s="21"/>
      <c r="I147" s="125"/>
      <c r="J147" s="21"/>
      <c r="K147" s="113" t="str">
        <f t="shared" si="11"/>
        <v>CIP2315</v>
      </c>
      <c r="L147" s="116">
        <f>_xlfn.XLOOKUP(K147,'Pupil Numbers'!A:A,'Pupil Numbers'!C:C)</f>
        <v>139</v>
      </c>
      <c r="M147" s="113">
        <f>_xlfn.XLOOKUP(K147,'Floor Area'!A:A,'Floor Area'!C:C)</f>
        <v>715.2</v>
      </c>
      <c r="N147" s="105">
        <f>_xlfn.XLOOKUP(K147,Deprivation!A:A,Deprivation!D:D)</f>
        <v>28.776978417266204</v>
      </c>
      <c r="O147" s="101" t="s">
        <v>787</v>
      </c>
      <c r="P147" s="101" t="s">
        <v>662</v>
      </c>
      <c r="Q147" s="125" t="str">
        <f>_xlfn.XLOOKUP(K147,Academies!B:B,Academies!C:C,"No")</f>
        <v>No</v>
      </c>
      <c r="S147" s="119"/>
    </row>
    <row r="148" spans="1:19" x14ac:dyDescent="0.25">
      <c r="A148" s="21" t="s">
        <v>787</v>
      </c>
      <c r="B148" s="21" t="s">
        <v>359</v>
      </c>
      <c r="C148" s="119">
        <f>_xlfn.XLOOKUP(B148,'Pupil Numbers'!A:A,'Pupil Numbers'!D:D)</f>
        <v>127</v>
      </c>
      <c r="D148" s="119">
        <f>_xlfn.XLOOKUP(B148,'Floor Area'!A:A,'Floor Area'!D:D)</f>
        <v>141</v>
      </c>
      <c r="E148" s="119">
        <f>_xlfn.XLOOKUP(B148,Deprivation!A:A,Deprivation!E:E)</f>
        <v>120</v>
      </c>
      <c r="F148" s="79" t="str">
        <f t="shared" si="9"/>
        <v>pupil number127</v>
      </c>
      <c r="G148" s="119" t="str">
        <f t="shared" si="10"/>
        <v>CIP3034</v>
      </c>
      <c r="H148" s="21"/>
      <c r="I148" s="125"/>
      <c r="J148" s="21"/>
      <c r="K148" s="113" t="str">
        <f t="shared" si="11"/>
        <v>CIP3034</v>
      </c>
      <c r="L148" s="116">
        <f>_xlfn.XLOOKUP(K148,'Pupil Numbers'!A:A,'Pupil Numbers'!C:C)</f>
        <v>64</v>
      </c>
      <c r="M148" s="113">
        <f>_xlfn.XLOOKUP(K148,'Floor Area'!A:A,'Floor Area'!C:C)</f>
        <v>420.53000000000003</v>
      </c>
      <c r="N148" s="105">
        <f>_xlfn.XLOOKUP(K148,Deprivation!A:A,Deprivation!D:D)</f>
        <v>10.9375</v>
      </c>
      <c r="O148" s="101" t="s">
        <v>787</v>
      </c>
      <c r="P148" s="101" t="s">
        <v>709</v>
      </c>
      <c r="Q148" s="125" t="str">
        <f>_xlfn.XLOOKUP(K148,Academies!B:B,Academies!C:C,"No")</f>
        <v>No</v>
      </c>
      <c r="S148" s="119"/>
    </row>
    <row r="149" spans="1:19" x14ac:dyDescent="0.25">
      <c r="A149" s="21" t="s">
        <v>787</v>
      </c>
      <c r="B149" s="21" t="s">
        <v>503</v>
      </c>
      <c r="C149" s="119">
        <f>_xlfn.XLOOKUP(B149,'Pupil Numbers'!A:A,'Pupil Numbers'!D:D)</f>
        <v>218</v>
      </c>
      <c r="D149" s="119">
        <f>_xlfn.XLOOKUP(B149,'Floor Area'!A:A,'Floor Area'!D:D)</f>
        <v>219</v>
      </c>
      <c r="E149" s="119">
        <f>_xlfn.XLOOKUP(B149,Deprivation!A:A,Deprivation!E:E)</f>
        <v>232</v>
      </c>
      <c r="F149" s="79" t="str">
        <f t="shared" si="9"/>
        <v>pupil number218</v>
      </c>
      <c r="G149" s="119" t="str">
        <f t="shared" si="10"/>
        <v>CIP5208</v>
      </c>
      <c r="H149" s="21"/>
      <c r="I149" s="125"/>
      <c r="J149" s="21"/>
      <c r="K149" s="113" t="str">
        <f t="shared" si="11"/>
        <v>CIP5208</v>
      </c>
      <c r="L149" s="116">
        <f>_xlfn.XLOOKUP(K149,'Pupil Numbers'!A:A,'Pupil Numbers'!C:C)</f>
        <v>232.05789473684212</v>
      </c>
      <c r="M149" s="113">
        <f>_xlfn.XLOOKUP(K149,'Floor Area'!A:A,'Floor Area'!C:C)</f>
        <v>1359.17</v>
      </c>
      <c r="N149" s="105">
        <f>_xlfn.XLOOKUP(K149,Deprivation!A:A,Deprivation!D:D)</f>
        <v>37.198067632850204</v>
      </c>
      <c r="O149" s="101" t="s">
        <v>787</v>
      </c>
      <c r="P149" s="101" t="s">
        <v>779</v>
      </c>
      <c r="Q149" s="125" t="str">
        <f>_xlfn.XLOOKUP(K149,Academies!B:B,Academies!C:C,"No")</f>
        <v>No</v>
      </c>
      <c r="S149" s="119"/>
    </row>
    <row r="150" spans="1:19" x14ac:dyDescent="0.25">
      <c r="A150" s="21" t="s">
        <v>787</v>
      </c>
      <c r="B150" s="21" t="s">
        <v>115</v>
      </c>
      <c r="C150" s="119">
        <f>_xlfn.XLOOKUP(B150,'Pupil Numbers'!A:A,'Pupil Numbers'!D:D)</f>
        <v>214</v>
      </c>
      <c r="D150" s="119">
        <f>_xlfn.XLOOKUP(B150,'Floor Area'!A:A,'Floor Area'!D:D)</f>
        <v>179</v>
      </c>
      <c r="E150" s="119">
        <f>_xlfn.XLOOKUP(B150,Deprivation!A:A,Deprivation!E:E)</f>
        <v>105</v>
      </c>
      <c r="F150" s="79" t="str">
        <f t="shared" si="9"/>
        <v>pupil number214</v>
      </c>
      <c r="G150" s="119" t="str">
        <f t="shared" si="10"/>
        <v>CIP2107</v>
      </c>
      <c r="H150" s="21"/>
      <c r="I150" s="125"/>
      <c r="J150" s="21"/>
      <c r="K150" s="113" t="str">
        <f t="shared" si="11"/>
        <v>CIP2107</v>
      </c>
      <c r="L150" s="116">
        <f>_xlfn.XLOOKUP(K150,'Pupil Numbers'!A:A,'Pupil Numbers'!C:C)</f>
        <v>219.52387270501836</v>
      </c>
      <c r="M150" s="113">
        <f>_xlfn.XLOOKUP(K150,'Floor Area'!A:A,'Floor Area'!C:C)</f>
        <v>760.88</v>
      </c>
      <c r="N150" s="105">
        <f>_xlfn.XLOOKUP(K150,Deprivation!A:A,Deprivation!D:D)</f>
        <v>8.2524271844660202</v>
      </c>
      <c r="O150" s="101" t="s">
        <v>787</v>
      </c>
      <c r="P150" s="101" t="s">
        <v>581</v>
      </c>
      <c r="Q150" s="125" t="str">
        <f>_xlfn.XLOOKUP(K150,Academies!B:B,Academies!C:C,"No")</f>
        <v>No</v>
      </c>
      <c r="S150" s="119"/>
    </row>
    <row r="151" spans="1:19" x14ac:dyDescent="0.25">
      <c r="A151" s="21" t="s">
        <v>787</v>
      </c>
      <c r="B151" s="21" t="s">
        <v>61</v>
      </c>
      <c r="C151" s="119">
        <f>_xlfn.XLOOKUP(B151,'Pupil Numbers'!A:A,'Pupil Numbers'!D:D)</f>
        <v>246</v>
      </c>
      <c r="D151" s="119">
        <f>_xlfn.XLOOKUP(B151,'Floor Area'!A:A,'Floor Area'!D:D)</f>
        <v>226</v>
      </c>
      <c r="E151" s="119">
        <f>_xlfn.XLOOKUP(B151,Deprivation!A:A,Deprivation!E:E)</f>
        <v>134</v>
      </c>
      <c r="F151" s="79" t="str">
        <f t="shared" si="9"/>
        <v>pupil number246</v>
      </c>
      <c r="G151" s="119" t="str">
        <f t="shared" si="10"/>
        <v>CIP2053</v>
      </c>
      <c r="H151" s="21"/>
      <c r="I151" s="125"/>
      <c r="J151" s="21"/>
      <c r="K151" s="113" t="str">
        <f t="shared" si="11"/>
        <v>CIP2053</v>
      </c>
      <c r="L151" s="116">
        <f>_xlfn.XLOOKUP(K151,'Pupil Numbers'!A:A,'Pupil Numbers'!C:C)</f>
        <v>406</v>
      </c>
      <c r="M151" s="113">
        <f>_xlfn.XLOOKUP(K151,'Floor Area'!A:A,'Floor Area'!C:C)</f>
        <v>1497.07</v>
      </c>
      <c r="N151" s="105">
        <f>_xlfn.XLOOKUP(K151,Deprivation!A:A,Deprivation!D:D)</f>
        <v>13.546798029556701</v>
      </c>
      <c r="O151" s="101" t="s">
        <v>787</v>
      </c>
      <c r="P151" s="101" t="s">
        <v>554</v>
      </c>
      <c r="Q151" s="125" t="str">
        <f>_xlfn.XLOOKUP(K151,Academies!B:B,Academies!C:C,"No")</f>
        <v>No</v>
      </c>
      <c r="S151" s="119"/>
    </row>
    <row r="152" spans="1:19" x14ac:dyDescent="0.25">
      <c r="A152" s="21" t="s">
        <v>787</v>
      </c>
      <c r="B152" s="21" t="s">
        <v>457</v>
      </c>
      <c r="C152" s="119">
        <f>_xlfn.XLOOKUP(B152,'Pupil Numbers'!A:A,'Pupil Numbers'!D:D)</f>
        <v>140</v>
      </c>
      <c r="D152" s="119">
        <f>_xlfn.XLOOKUP(B152,'Floor Area'!A:A,'Floor Area'!D:D)</f>
        <v>173</v>
      </c>
      <c r="E152" s="119">
        <f>_xlfn.XLOOKUP(B152,Deprivation!A:A,Deprivation!E:E)</f>
        <v>207</v>
      </c>
      <c r="F152" s="79" t="str">
        <f t="shared" si="9"/>
        <v>pupil number140</v>
      </c>
      <c r="G152" s="119" t="str">
        <f t="shared" si="10"/>
        <v>CIP3312</v>
      </c>
      <c r="H152" s="21"/>
      <c r="I152" s="125"/>
      <c r="J152" s="21"/>
      <c r="K152" s="113" t="str">
        <f t="shared" si="11"/>
        <v>CIP3312</v>
      </c>
      <c r="L152" s="116">
        <f>_xlfn.XLOOKUP(K152,'Pupil Numbers'!A:A,'Pupil Numbers'!C:C)</f>
        <v>77.84210526315789</v>
      </c>
      <c r="M152" s="113">
        <f>_xlfn.XLOOKUP(K152,'Floor Area'!A:A,'Floor Area'!C:C)</f>
        <v>691.9</v>
      </c>
      <c r="N152" s="105">
        <f>_xlfn.XLOOKUP(K152,Deprivation!A:A,Deprivation!D:D)</f>
        <v>26.760563380281699</v>
      </c>
      <c r="O152" s="101" t="s">
        <v>787</v>
      </c>
      <c r="P152" s="101" t="s">
        <v>756</v>
      </c>
      <c r="Q152" s="125" t="str">
        <f>_xlfn.XLOOKUP(K152,Academies!B:B,Academies!C:C,"No")</f>
        <v>No</v>
      </c>
      <c r="S152" s="119"/>
    </row>
    <row r="153" spans="1:19" x14ac:dyDescent="0.25">
      <c r="A153" s="21" t="s">
        <v>787</v>
      </c>
      <c r="B153" s="21" t="s">
        <v>234</v>
      </c>
      <c r="C153" s="119">
        <f>_xlfn.XLOOKUP(B153,'Pupil Numbers'!A:A,'Pupil Numbers'!D:D)</f>
        <v>151</v>
      </c>
      <c r="D153" s="119">
        <f>_xlfn.XLOOKUP(B153,'Floor Area'!A:A,'Floor Area'!D:D)</f>
        <v>147</v>
      </c>
      <c r="E153" s="119">
        <f>_xlfn.XLOOKUP(B153,Deprivation!A:A,Deprivation!E:E)</f>
        <v>204</v>
      </c>
      <c r="F153" s="79" t="str">
        <f t="shared" si="9"/>
        <v>pupil number151</v>
      </c>
      <c r="G153" s="119" t="str">
        <f t="shared" si="10"/>
        <v>CIP2269</v>
      </c>
      <c r="H153" s="21"/>
      <c r="I153" s="125"/>
      <c r="J153" s="21"/>
      <c r="K153" s="113" t="str">
        <f t="shared" si="11"/>
        <v>CIP2269</v>
      </c>
      <c r="L153" s="116">
        <f>_xlfn.XLOOKUP(K153,'Pupil Numbers'!A:A,'Pupil Numbers'!C:C)</f>
        <v>95.578947368421055</v>
      </c>
      <c r="M153" s="113">
        <f>_xlfn.XLOOKUP(K153,'Floor Area'!A:A,'Floor Area'!C:C)</f>
        <v>466.84000000000003</v>
      </c>
      <c r="N153" s="105">
        <f>_xlfn.XLOOKUP(K153,Deprivation!A:A,Deprivation!D:D)</f>
        <v>25.274725274725302</v>
      </c>
      <c r="O153" s="101" t="s">
        <v>787</v>
      </c>
      <c r="P153" s="101" t="s">
        <v>644</v>
      </c>
      <c r="Q153" s="125" t="str">
        <f>_xlfn.XLOOKUP(K153,Academies!B:B,Academies!C:C,"No")</f>
        <v>No</v>
      </c>
      <c r="S153" s="119"/>
    </row>
    <row r="154" spans="1:19" x14ac:dyDescent="0.25">
      <c r="A154" s="21" t="s">
        <v>787</v>
      </c>
      <c r="B154" s="21" t="s">
        <v>28</v>
      </c>
      <c r="C154" s="119">
        <f>_xlfn.XLOOKUP(B154,'Pupil Numbers'!A:A,'Pupil Numbers'!D:D)</f>
        <v>216</v>
      </c>
      <c r="D154" s="119">
        <f>_xlfn.XLOOKUP(B154,'Floor Area'!A:A,'Floor Area'!D:D)</f>
        <v>211</v>
      </c>
      <c r="E154" s="119">
        <f>_xlfn.XLOOKUP(B154,Deprivation!A:A,Deprivation!E:E)</f>
        <v>117</v>
      </c>
      <c r="F154" s="79" t="str">
        <f t="shared" si="9"/>
        <v>pupil number216</v>
      </c>
      <c r="G154" s="119" t="str">
        <f t="shared" si="10"/>
        <v>CIP2012</v>
      </c>
      <c r="H154" s="21"/>
      <c r="I154" s="125"/>
      <c r="J154" s="21"/>
      <c r="K154" s="113" t="str">
        <f t="shared" si="11"/>
        <v>CIP2012</v>
      </c>
      <c r="L154" s="116">
        <f>_xlfn.XLOOKUP(K154,'Pupil Numbers'!A:A,'Pupil Numbers'!C:C)</f>
        <v>229.00789718482253</v>
      </c>
      <c r="M154" s="113">
        <f>_xlfn.XLOOKUP(K154,'Floor Area'!A:A,'Floor Area'!C:C)</f>
        <v>1237.5</v>
      </c>
      <c r="N154" s="105">
        <f>_xlfn.XLOOKUP(K154,Deprivation!A:A,Deprivation!D:D)</f>
        <v>10.3286384976526</v>
      </c>
      <c r="O154" s="101" t="s">
        <v>787</v>
      </c>
      <c r="P154" s="101" t="s">
        <v>537</v>
      </c>
      <c r="Q154" s="125" t="str">
        <f>_xlfn.XLOOKUP(K154,Academies!B:B,Academies!C:C,"No")</f>
        <v>No</v>
      </c>
      <c r="S154" s="119"/>
    </row>
    <row r="155" spans="1:19" x14ac:dyDescent="0.25">
      <c r="A155" s="21" t="s">
        <v>787</v>
      </c>
      <c r="B155" s="21" t="s">
        <v>155</v>
      </c>
      <c r="C155" s="119">
        <f>_xlfn.XLOOKUP(B155,'Pupil Numbers'!A:A,'Pupil Numbers'!D:D)</f>
        <v>251</v>
      </c>
      <c r="D155" s="119" t="e">
        <f>_xlfn.XLOOKUP(B155,'Floor Area'!A:A,'Floor Area'!D:D)</f>
        <v>#N/A</v>
      </c>
      <c r="E155" s="119">
        <f>_xlfn.XLOOKUP(B155,Deprivation!A:A,Deprivation!E:E)</f>
        <v>226</v>
      </c>
      <c r="F155" s="79" t="str">
        <f t="shared" si="9"/>
        <v>pupil number251</v>
      </c>
      <c r="G155" s="119" t="str">
        <f t="shared" si="10"/>
        <v>CIP2160</v>
      </c>
      <c r="H155" s="21"/>
      <c r="I155" s="125"/>
      <c r="J155" s="21"/>
      <c r="K155" s="113" t="str">
        <f t="shared" ref="K155:K186" si="12">G155</f>
        <v>CIP2160</v>
      </c>
      <c r="L155" s="116">
        <f>_xlfn.XLOOKUP(K155,'Pupil Numbers'!A:A,'Pupil Numbers'!C:C)</f>
        <v>424.73684210526318</v>
      </c>
      <c r="M155" s="113" t="e">
        <f>_xlfn.XLOOKUP(K155,'Floor Area'!A:A,'Floor Area'!C:C)</f>
        <v>#N/A</v>
      </c>
      <c r="N155" s="105">
        <f>_xlfn.XLOOKUP(K155,Deprivation!A:A,Deprivation!D:D)</f>
        <v>32.5814536340852</v>
      </c>
      <c r="O155" s="101" t="s">
        <v>787</v>
      </c>
      <c r="P155" s="101" t="s">
        <v>602</v>
      </c>
      <c r="Q155" s="125" t="str">
        <f>_xlfn.XLOOKUP(K155,Academies!B:B,Academies!C:C,"No")</f>
        <v>No</v>
      </c>
      <c r="S155" s="119"/>
    </row>
    <row r="156" spans="1:19" x14ac:dyDescent="0.25">
      <c r="A156" s="21" t="s">
        <v>787</v>
      </c>
      <c r="B156" s="21" t="s">
        <v>119</v>
      </c>
      <c r="C156" s="119">
        <f>_xlfn.XLOOKUP(B156,'Pupil Numbers'!A:A,'Pupil Numbers'!D:D)</f>
        <v>219</v>
      </c>
      <c r="D156" s="119">
        <f>_xlfn.XLOOKUP(B156,'Floor Area'!A:A,'Floor Area'!D:D)</f>
        <v>213</v>
      </c>
      <c r="E156" s="119">
        <f>_xlfn.XLOOKUP(B156,Deprivation!A:A,Deprivation!E:E)</f>
        <v>244</v>
      </c>
      <c r="F156" s="79" t="str">
        <f t="shared" si="9"/>
        <v>pupil number219</v>
      </c>
      <c r="G156" s="119" t="str">
        <f t="shared" si="10"/>
        <v>CIP2113</v>
      </c>
      <c r="H156" s="21"/>
      <c r="I156" s="125"/>
      <c r="J156" s="21"/>
      <c r="K156" s="113" t="str">
        <f t="shared" si="12"/>
        <v>CIP2113</v>
      </c>
      <c r="L156" s="116">
        <f>_xlfn.XLOOKUP(K156,'Pupil Numbers'!A:A,'Pupil Numbers'!C:C)</f>
        <v>236.41947368421052</v>
      </c>
      <c r="M156" s="113">
        <f>_xlfn.XLOOKUP(K156,'Floor Area'!A:A,'Floor Area'!C:C)</f>
        <v>1246.6300000000001</v>
      </c>
      <c r="N156" s="105">
        <f>_xlfn.XLOOKUP(K156,Deprivation!A:A,Deprivation!D:D)</f>
        <v>42.723004694835694</v>
      </c>
      <c r="O156" s="101" t="s">
        <v>787</v>
      </c>
      <c r="P156" s="101" t="s">
        <v>583</v>
      </c>
      <c r="Q156" s="125" t="str">
        <f>_xlfn.XLOOKUP(K156,Academies!B:B,Academies!C:C,"No")</f>
        <v>No</v>
      </c>
      <c r="S156" s="119"/>
    </row>
    <row r="157" spans="1:19" x14ac:dyDescent="0.25">
      <c r="A157" s="21" t="s">
        <v>787</v>
      </c>
      <c r="B157" s="21" t="s">
        <v>365</v>
      </c>
      <c r="C157" s="119">
        <f>_xlfn.XLOOKUP(B157,'Pupil Numbers'!A:A,'Pupil Numbers'!D:D)</f>
        <v>94</v>
      </c>
      <c r="D157" s="119">
        <f>_xlfn.XLOOKUP(B157,'Floor Area'!A:A,'Floor Area'!D:D)</f>
        <v>109</v>
      </c>
      <c r="E157" s="119">
        <f>_xlfn.XLOOKUP(B157,Deprivation!A:A,Deprivation!E:E)</f>
        <v>179</v>
      </c>
      <c r="F157" s="79" t="str">
        <f t="shared" si="9"/>
        <v>pupil number94</v>
      </c>
      <c r="G157" s="119" t="str">
        <f t="shared" si="10"/>
        <v>CIP3037</v>
      </c>
      <c r="H157" s="21"/>
      <c r="I157" s="125"/>
      <c r="J157" s="21"/>
      <c r="K157" s="113" t="str">
        <f t="shared" si="12"/>
        <v>CIP3037</v>
      </c>
      <c r="L157" s="116">
        <f>_xlfn.XLOOKUP(K157,'Pupil Numbers'!A:A,'Pupil Numbers'!C:C)</f>
        <v>21.695789473684211</v>
      </c>
      <c r="M157" s="113">
        <f>_xlfn.XLOOKUP(K157,'Floor Area'!A:A,'Floor Area'!C:C)</f>
        <v>271.89</v>
      </c>
      <c r="N157" s="105">
        <f>_xlfn.XLOOKUP(K157,Deprivation!A:A,Deprivation!D:D)</f>
        <v>20</v>
      </c>
      <c r="O157" s="101" t="s">
        <v>787</v>
      </c>
      <c r="P157" s="101" t="s">
        <v>712</v>
      </c>
      <c r="Q157" s="125" t="str">
        <f>_xlfn.XLOOKUP(K157,Academies!B:B,Academies!C:C,"No")</f>
        <v>No</v>
      </c>
      <c r="S157" s="119"/>
    </row>
    <row r="158" spans="1:19" x14ac:dyDescent="0.25">
      <c r="A158" s="21" t="s">
        <v>787</v>
      </c>
      <c r="B158" s="21" t="s">
        <v>113</v>
      </c>
      <c r="C158" s="119">
        <f>_xlfn.XLOOKUP(B158,'Pupil Numbers'!A:A,'Pupil Numbers'!D:D)</f>
        <v>118</v>
      </c>
      <c r="D158" s="119">
        <f>_xlfn.XLOOKUP(B158,'Floor Area'!A:A,'Floor Area'!D:D)</f>
        <v>124</v>
      </c>
      <c r="E158" s="119">
        <f>_xlfn.XLOOKUP(B158,Deprivation!A:A,Deprivation!E:E)</f>
        <v>100</v>
      </c>
      <c r="F158" s="79" t="str">
        <f t="shared" si="9"/>
        <v>pupil number118</v>
      </c>
      <c r="G158" s="119" t="str">
        <f t="shared" si="10"/>
        <v>CIP2106</v>
      </c>
      <c r="H158" s="21"/>
      <c r="I158" s="125"/>
      <c r="J158" s="21"/>
      <c r="K158" s="113" t="str">
        <f t="shared" si="12"/>
        <v>CIP2106</v>
      </c>
      <c r="L158" s="116">
        <f>_xlfn.XLOOKUP(K158,'Pupil Numbers'!A:A,'Pupil Numbers'!C:C)</f>
        <v>55</v>
      </c>
      <c r="M158" s="113">
        <f>_xlfn.XLOOKUP(K158,'Floor Area'!A:A,'Floor Area'!C:C)</f>
        <v>375.06</v>
      </c>
      <c r="N158" s="105">
        <f>_xlfn.XLOOKUP(K158,Deprivation!A:A,Deprivation!D:D)</f>
        <v>7.2727272727272698</v>
      </c>
      <c r="O158" s="101" t="s">
        <v>787</v>
      </c>
      <c r="P158" s="101" t="s">
        <v>580</v>
      </c>
      <c r="Q158" s="125" t="str">
        <f>_xlfn.XLOOKUP(K158,Academies!B:B,Academies!C:C,"No")</f>
        <v>No</v>
      </c>
      <c r="S158" s="119"/>
    </row>
    <row r="159" spans="1:19" x14ac:dyDescent="0.25">
      <c r="A159" s="21" t="s">
        <v>787</v>
      </c>
      <c r="B159" s="21" t="s">
        <v>258</v>
      </c>
      <c r="C159" s="119">
        <f>_xlfn.XLOOKUP(B159,'Pupil Numbers'!A:A,'Pupil Numbers'!D:D)</f>
        <v>237</v>
      </c>
      <c r="D159" s="119">
        <f>_xlfn.XLOOKUP(B159,'Floor Area'!A:A,'Floor Area'!D:D)</f>
        <v>218</v>
      </c>
      <c r="E159" s="119">
        <f>_xlfn.XLOOKUP(B159,Deprivation!A:A,Deprivation!E:E)</f>
        <v>163</v>
      </c>
      <c r="F159" s="79" t="str">
        <f t="shared" si="9"/>
        <v>pupil number237</v>
      </c>
      <c r="G159" s="119" t="str">
        <f t="shared" si="10"/>
        <v>CIP2290</v>
      </c>
      <c r="H159" s="21"/>
      <c r="I159" s="125"/>
      <c r="J159" s="21"/>
      <c r="K159" s="113" t="str">
        <f t="shared" si="12"/>
        <v>CIP2290</v>
      </c>
      <c r="L159" s="116">
        <f>_xlfn.XLOOKUP(K159,'Pupil Numbers'!A:A,'Pupil Numbers'!C:C)</f>
        <v>324.97684210526313</v>
      </c>
      <c r="M159" s="113">
        <f>_xlfn.XLOOKUP(K159,'Floor Area'!A:A,'Floor Area'!C:C)</f>
        <v>1358.67</v>
      </c>
      <c r="N159" s="105">
        <f>_xlfn.XLOOKUP(K159,Deprivation!A:A,Deprivation!D:D)</f>
        <v>17.218543046357603</v>
      </c>
      <c r="O159" s="101" t="s">
        <v>787</v>
      </c>
      <c r="P159" s="101" t="s">
        <v>654</v>
      </c>
      <c r="Q159" s="125" t="str">
        <f>_xlfn.XLOOKUP(K159,Academies!B:B,Academies!C:C,"No")</f>
        <v>Converted 24-25</v>
      </c>
      <c r="S159" s="119"/>
    </row>
    <row r="160" spans="1:19" x14ac:dyDescent="0.25">
      <c r="A160" s="21" t="s">
        <v>787</v>
      </c>
      <c r="B160" s="21" t="s">
        <v>71</v>
      </c>
      <c r="C160" s="119">
        <f>_xlfn.XLOOKUP(B160,'Pupil Numbers'!A:A,'Pupil Numbers'!D:D)</f>
        <v>233</v>
      </c>
      <c r="D160" s="119">
        <f>_xlfn.XLOOKUP(B160,'Floor Area'!A:A,'Floor Area'!D:D)</f>
        <v>245</v>
      </c>
      <c r="E160" s="119">
        <f>_xlfn.XLOOKUP(B160,Deprivation!A:A,Deprivation!E:E)</f>
        <v>199</v>
      </c>
      <c r="F160" s="79" t="str">
        <f t="shared" si="9"/>
        <v>pupil number233</v>
      </c>
      <c r="G160" s="119" t="str">
        <f t="shared" si="10"/>
        <v>CIP2062</v>
      </c>
      <c r="H160" s="21"/>
      <c r="I160" s="125"/>
      <c r="J160" s="21"/>
      <c r="K160" s="113" t="str">
        <f t="shared" si="12"/>
        <v>CIP2062</v>
      </c>
      <c r="L160" s="116">
        <f>_xlfn.XLOOKUP(K160,'Pupil Numbers'!A:A,'Pupil Numbers'!C:C)</f>
        <v>314.55368421052634</v>
      </c>
      <c r="M160" s="113">
        <f>_xlfn.XLOOKUP(K160,'Floor Area'!A:A,'Floor Area'!C:C)</f>
        <v>1839.69</v>
      </c>
      <c r="N160" s="105">
        <f>_xlfn.XLOOKUP(K160,Deprivation!A:A,Deprivation!D:D)</f>
        <v>24.125874125874098</v>
      </c>
      <c r="O160" s="101" t="s">
        <v>787</v>
      </c>
      <c r="P160" s="101" t="s">
        <v>559</v>
      </c>
      <c r="Q160" s="125" t="str">
        <f>_xlfn.XLOOKUP(K160,Academies!B:B,Academies!C:C,"No")</f>
        <v>No</v>
      </c>
      <c r="S160" s="119"/>
    </row>
    <row r="161" spans="1:19" x14ac:dyDescent="0.25">
      <c r="A161" s="21" t="s">
        <v>787</v>
      </c>
      <c r="B161" s="21" t="s">
        <v>373</v>
      </c>
      <c r="C161" s="119">
        <f>_xlfn.XLOOKUP(B161,'Pupil Numbers'!A:A,'Pupil Numbers'!D:D)</f>
        <v>95</v>
      </c>
      <c r="D161" s="119">
        <f>_xlfn.XLOOKUP(B161,'Floor Area'!A:A,'Floor Area'!D:D)</f>
        <v>129</v>
      </c>
      <c r="E161" s="119">
        <f>_xlfn.XLOOKUP(B161,Deprivation!A:A,Deprivation!E:E)</f>
        <v>109</v>
      </c>
      <c r="F161" s="79" t="str">
        <f t="shared" si="9"/>
        <v>pupil number95</v>
      </c>
      <c r="G161" s="119" t="str">
        <f t="shared" si="10"/>
        <v>CIP3041</v>
      </c>
      <c r="H161" s="21"/>
      <c r="I161" s="125"/>
      <c r="J161" s="21"/>
      <c r="K161" s="113" t="str">
        <f t="shared" si="12"/>
        <v>CIP3041</v>
      </c>
      <c r="L161" s="116">
        <f>_xlfn.XLOOKUP(K161,'Pupil Numbers'!A:A,'Pupil Numbers'!C:C)</f>
        <v>23</v>
      </c>
      <c r="M161" s="113">
        <f>_xlfn.XLOOKUP(K161,'Floor Area'!A:A,'Floor Area'!C:C)</f>
        <v>387.68</v>
      </c>
      <c r="N161" s="105">
        <f>_xlfn.XLOOKUP(K161,Deprivation!A:A,Deprivation!D:D)</f>
        <v>8.6956521739130412</v>
      </c>
      <c r="O161" s="101" t="s">
        <v>787</v>
      </c>
      <c r="P161" s="101" t="s">
        <v>716</v>
      </c>
      <c r="Q161" s="125" t="str">
        <f>_xlfn.XLOOKUP(K161,Academies!B:B,Academies!C:C,"No")</f>
        <v>No</v>
      </c>
      <c r="S161" s="119"/>
    </row>
    <row r="162" spans="1:19" x14ac:dyDescent="0.25">
      <c r="A162" s="21" t="s">
        <v>787</v>
      </c>
      <c r="B162" s="21" t="s">
        <v>375</v>
      </c>
      <c r="C162" s="119">
        <f>_xlfn.XLOOKUP(B162,'Pupil Numbers'!A:A,'Pupil Numbers'!D:D)</f>
        <v>166</v>
      </c>
      <c r="D162" s="119">
        <f>_xlfn.XLOOKUP(B162,'Floor Area'!A:A,'Floor Area'!D:D)</f>
        <v>157</v>
      </c>
      <c r="E162" s="119">
        <f>_xlfn.XLOOKUP(B162,Deprivation!A:A,Deprivation!E:E)</f>
        <v>213</v>
      </c>
      <c r="F162" s="79" t="str">
        <f t="shared" si="9"/>
        <v>pupil number166</v>
      </c>
      <c r="G162" s="119" t="str">
        <f t="shared" si="10"/>
        <v>CIP3042</v>
      </c>
      <c r="H162" s="21"/>
      <c r="I162" s="125"/>
      <c r="J162" s="21"/>
      <c r="K162" s="113" t="str">
        <f t="shared" si="12"/>
        <v>CIP3042</v>
      </c>
      <c r="L162" s="116">
        <f>_xlfn.XLOOKUP(K162,'Pupil Numbers'!A:A,'Pupil Numbers'!C:C)</f>
        <v>116.39263157894737</v>
      </c>
      <c r="M162" s="113">
        <f>_xlfn.XLOOKUP(K162,'Floor Area'!A:A,'Floor Area'!C:C)</f>
        <v>550.44000000000005</v>
      </c>
      <c r="N162" s="105">
        <f>_xlfn.XLOOKUP(K162,Deprivation!A:A,Deprivation!D:D)</f>
        <v>29.729729729729698</v>
      </c>
      <c r="O162" s="101" t="s">
        <v>787</v>
      </c>
      <c r="P162" s="101" t="s">
        <v>717</v>
      </c>
      <c r="Q162" s="125" t="str">
        <f>_xlfn.XLOOKUP(K162,Academies!B:B,Academies!C:C,"No")</f>
        <v>No</v>
      </c>
      <c r="S162" s="119"/>
    </row>
    <row r="163" spans="1:19" x14ac:dyDescent="0.25">
      <c r="A163" s="21" t="s">
        <v>787</v>
      </c>
      <c r="B163" s="21" t="s">
        <v>467</v>
      </c>
      <c r="C163" s="119">
        <f>_xlfn.XLOOKUP(B163,'Pupil Numbers'!A:A,'Pupil Numbers'!D:D)</f>
        <v>172</v>
      </c>
      <c r="D163" s="119">
        <f>_xlfn.XLOOKUP(B163,'Floor Area'!A:A,'Floor Area'!D:D)</f>
        <v>183</v>
      </c>
      <c r="E163" s="119">
        <f>_xlfn.XLOOKUP(B163,Deprivation!A:A,Deprivation!E:E)</f>
        <v>153</v>
      </c>
      <c r="F163" s="79" t="str">
        <f t="shared" si="9"/>
        <v>pupil number172</v>
      </c>
      <c r="G163" s="119" t="str">
        <f t="shared" si="10"/>
        <v>CIP3321</v>
      </c>
      <c r="H163" s="21"/>
      <c r="I163" s="125"/>
      <c r="J163" s="21"/>
      <c r="K163" s="113" t="str">
        <f t="shared" si="12"/>
        <v>CIP3321</v>
      </c>
      <c r="L163" s="116">
        <f>_xlfn.XLOOKUP(K163,'Pupil Numbers'!A:A,'Pupil Numbers'!C:C)</f>
        <v>132.80552753977969</v>
      </c>
      <c r="M163" s="113">
        <f>_xlfn.XLOOKUP(K163,'Floor Area'!A:A,'Floor Area'!C:C)</f>
        <v>852.62</v>
      </c>
      <c r="N163" s="105">
        <f>_xlfn.XLOOKUP(K163,Deprivation!A:A,Deprivation!D:D)</f>
        <v>16.129032258064498</v>
      </c>
      <c r="O163" s="101" t="s">
        <v>787</v>
      </c>
      <c r="P163" s="101" t="s">
        <v>761</v>
      </c>
      <c r="Q163" s="125" t="str">
        <f>_xlfn.XLOOKUP(K163,Academies!B:B,Academies!C:C,"No")</f>
        <v>No</v>
      </c>
      <c r="S163" s="119"/>
    </row>
    <row r="164" spans="1:19" x14ac:dyDescent="0.25">
      <c r="A164" s="21" t="s">
        <v>787</v>
      </c>
      <c r="B164" s="21" t="s">
        <v>121</v>
      </c>
      <c r="C164" s="119">
        <f>_xlfn.XLOOKUP(B164,'Pupil Numbers'!A:A,'Pupil Numbers'!D:D)</f>
        <v>196</v>
      </c>
      <c r="D164" s="119">
        <f>_xlfn.XLOOKUP(B164,'Floor Area'!A:A,'Floor Area'!D:D)</f>
        <v>195</v>
      </c>
      <c r="E164" s="119">
        <f>_xlfn.XLOOKUP(B164,Deprivation!A:A,Deprivation!E:E)</f>
        <v>168</v>
      </c>
      <c r="F164" s="79" t="str">
        <f t="shared" si="9"/>
        <v>pupil number196</v>
      </c>
      <c r="G164" s="119" t="str">
        <f t="shared" si="10"/>
        <v>CIP2115</v>
      </c>
      <c r="H164" s="21"/>
      <c r="I164" s="125"/>
      <c r="J164" s="21"/>
      <c r="K164" s="113" t="str">
        <f t="shared" si="12"/>
        <v>CIP2115</v>
      </c>
      <c r="L164" s="116">
        <f>_xlfn.XLOOKUP(K164,'Pupil Numbers'!A:A,'Pupil Numbers'!C:C)</f>
        <v>199</v>
      </c>
      <c r="M164" s="113">
        <f>_xlfn.XLOOKUP(K164,'Floor Area'!A:A,'Floor Area'!C:C)</f>
        <v>1113.6500000000001</v>
      </c>
      <c r="N164" s="105">
        <f>_xlfn.XLOOKUP(K164,Deprivation!A:A,Deprivation!D:D)</f>
        <v>18.090452261306499</v>
      </c>
      <c r="O164" s="101" t="s">
        <v>787</v>
      </c>
      <c r="P164" s="101" t="s">
        <v>584</v>
      </c>
      <c r="Q164" s="125" t="str">
        <f>_xlfn.XLOOKUP(K164,Academies!B:B,Academies!C:C,"No")</f>
        <v>No</v>
      </c>
      <c r="S164" s="119"/>
    </row>
    <row r="165" spans="1:19" x14ac:dyDescent="0.25">
      <c r="A165" s="21" t="s">
        <v>787</v>
      </c>
      <c r="B165" s="21" t="s">
        <v>314</v>
      </c>
      <c r="C165" s="119">
        <f>_xlfn.XLOOKUP(B165,'Pupil Numbers'!A:A,'Pupil Numbers'!D:D)</f>
        <v>191</v>
      </c>
      <c r="D165" s="119">
        <f>_xlfn.XLOOKUP(B165,'Floor Area'!A:A,'Floor Area'!D:D)</f>
        <v>191</v>
      </c>
      <c r="E165" s="119">
        <f>_xlfn.XLOOKUP(B165,Deprivation!A:A,Deprivation!E:E)</f>
        <v>147</v>
      </c>
      <c r="F165" s="79" t="str">
        <f t="shared" si="9"/>
        <v>pupil number191</v>
      </c>
      <c r="G165" s="119" t="str">
        <f t="shared" si="10"/>
        <v>CIP2511</v>
      </c>
      <c r="H165" s="21"/>
      <c r="I165" s="125"/>
      <c r="J165" s="21"/>
      <c r="K165" s="113" t="str">
        <f t="shared" si="12"/>
        <v>CIP2511</v>
      </c>
      <c r="L165" s="116">
        <f>_xlfn.XLOOKUP(K165,'Pupil Numbers'!A:A,'Pupil Numbers'!C:C)</f>
        <v>174</v>
      </c>
      <c r="M165" s="113">
        <f>_xlfn.XLOOKUP(K165,'Floor Area'!A:A,'Floor Area'!C:C)</f>
        <v>1039.0899999999999</v>
      </c>
      <c r="N165" s="105">
        <f>_xlfn.XLOOKUP(K165,Deprivation!A:A,Deprivation!D:D)</f>
        <v>14.942528735632198</v>
      </c>
      <c r="O165" s="101" t="s">
        <v>787</v>
      </c>
      <c r="P165" s="101" t="s">
        <v>685</v>
      </c>
      <c r="Q165" s="125" t="str">
        <f>_xlfn.XLOOKUP(K165,Academies!B:B,Academies!C:C,"No")</f>
        <v>No</v>
      </c>
      <c r="S165" s="119"/>
    </row>
    <row r="166" spans="1:19" x14ac:dyDescent="0.25">
      <c r="A166" s="21" t="s">
        <v>787</v>
      </c>
      <c r="B166" s="21" t="s">
        <v>276</v>
      </c>
      <c r="C166" s="119">
        <f>_xlfn.XLOOKUP(B166,'Pupil Numbers'!A:A,'Pupil Numbers'!D:D)</f>
        <v>209</v>
      </c>
      <c r="D166" s="119">
        <f>_xlfn.XLOOKUP(B166,'Floor Area'!A:A,'Floor Area'!D:D)</f>
        <v>202</v>
      </c>
      <c r="E166" s="119">
        <f>_xlfn.XLOOKUP(B166,Deprivation!A:A,Deprivation!E:E)</f>
        <v>195</v>
      </c>
      <c r="F166" s="79" t="str">
        <f t="shared" si="9"/>
        <v>pupil number209</v>
      </c>
      <c r="G166" s="119" t="str">
        <f t="shared" si="10"/>
        <v>CIP2321</v>
      </c>
      <c r="H166" s="21"/>
      <c r="I166" s="125"/>
      <c r="J166" s="21"/>
      <c r="K166" s="113" t="str">
        <f t="shared" si="12"/>
        <v>CIP2321</v>
      </c>
      <c r="L166" s="116">
        <f>_xlfn.XLOOKUP(K166,'Pupil Numbers'!A:A,'Pupil Numbers'!C:C)</f>
        <v>215</v>
      </c>
      <c r="M166" s="113">
        <f>_xlfn.XLOOKUP(K166,'Floor Area'!A:A,'Floor Area'!C:C)</f>
        <v>1175.26</v>
      </c>
      <c r="N166" s="105">
        <f>_xlfn.XLOOKUP(K166,Deprivation!A:A,Deprivation!D:D)</f>
        <v>23.255813953488399</v>
      </c>
      <c r="O166" s="101" t="s">
        <v>787</v>
      </c>
      <c r="P166" s="101" t="s">
        <v>664</v>
      </c>
      <c r="Q166" s="125" t="str">
        <f>_xlfn.XLOOKUP(K166,Academies!B:B,Academies!C:C,"No")</f>
        <v>No</v>
      </c>
      <c r="S166" s="119"/>
    </row>
    <row r="167" spans="1:19" x14ac:dyDescent="0.25">
      <c r="A167" s="21" t="s">
        <v>787</v>
      </c>
      <c r="B167" s="21" t="s">
        <v>327</v>
      </c>
      <c r="C167" s="119">
        <f>_xlfn.XLOOKUP(B167,'Pupil Numbers'!A:A,'Pupil Numbers'!D:D)</f>
        <v>195</v>
      </c>
      <c r="D167" s="119">
        <f>_xlfn.XLOOKUP(B167,'Floor Area'!A:A,'Floor Area'!D:D)</f>
        <v>215</v>
      </c>
      <c r="E167" s="119">
        <f>_xlfn.XLOOKUP(B167,Deprivation!A:A,Deprivation!E:E)</f>
        <v>221</v>
      </c>
      <c r="F167" s="79" t="str">
        <f t="shared" si="9"/>
        <v>pupil number195</v>
      </c>
      <c r="G167" s="119" t="str">
        <f t="shared" si="10"/>
        <v>CIP2626</v>
      </c>
      <c r="H167" s="21"/>
      <c r="I167" s="125"/>
      <c r="J167" s="21"/>
      <c r="K167" s="113" t="str">
        <f t="shared" si="12"/>
        <v>CIP2626</v>
      </c>
      <c r="L167" s="116">
        <f>_xlfn.XLOOKUP(K167,'Pupil Numbers'!A:A,'Pupil Numbers'!C:C)</f>
        <v>191</v>
      </c>
      <c r="M167" s="113">
        <f>_xlfn.XLOOKUP(K167,'Floor Area'!A:A,'Floor Area'!C:C)</f>
        <v>1270.69</v>
      </c>
      <c r="N167" s="105">
        <f>_xlfn.XLOOKUP(K167,Deprivation!A:A,Deprivation!D:D)</f>
        <v>31.937172774869101</v>
      </c>
      <c r="O167" s="101" t="s">
        <v>787</v>
      </c>
      <c r="P167" s="101" t="s">
        <v>692</v>
      </c>
      <c r="Q167" s="125" t="str">
        <f>_xlfn.XLOOKUP(K167,Academies!B:B,Academies!C:C,"No")</f>
        <v>No</v>
      </c>
      <c r="S167" s="119"/>
    </row>
    <row r="168" spans="1:19" x14ac:dyDescent="0.25">
      <c r="A168" s="21" t="s">
        <v>787</v>
      </c>
      <c r="B168" s="21" t="s">
        <v>260</v>
      </c>
      <c r="C168" s="119">
        <f>_xlfn.XLOOKUP(B168,'Pupil Numbers'!A:A,'Pupil Numbers'!D:D)</f>
        <v>248</v>
      </c>
      <c r="D168" s="119">
        <f>_xlfn.XLOOKUP(B168,'Floor Area'!A:A,'Floor Area'!D:D)</f>
        <v>251</v>
      </c>
      <c r="E168" s="119">
        <f>_xlfn.XLOOKUP(B168,Deprivation!A:A,Deprivation!E:E)</f>
        <v>219</v>
      </c>
      <c r="F168" s="79" t="str">
        <f t="shared" si="9"/>
        <v>pupil number248</v>
      </c>
      <c r="G168" s="119" t="str">
        <f t="shared" si="10"/>
        <v>CIP2293</v>
      </c>
      <c r="H168" s="21"/>
      <c r="I168" s="125"/>
      <c r="J168" s="21"/>
      <c r="K168" s="113" t="str">
        <f t="shared" si="12"/>
        <v>CIP2293</v>
      </c>
      <c r="L168" s="116">
        <f>_xlfn.XLOOKUP(K168,'Pupil Numbers'!A:A,'Pupil Numbers'!C:C)</f>
        <v>416.33894736842103</v>
      </c>
      <c r="M168" s="113">
        <f>_xlfn.XLOOKUP(K168,'Floor Area'!A:A,'Floor Area'!C:C)</f>
        <v>2123.92</v>
      </c>
      <c r="N168" s="105">
        <f>_xlfn.XLOOKUP(K168,Deprivation!A:A,Deprivation!D:D)</f>
        <v>31.472081218274102</v>
      </c>
      <c r="O168" s="101" t="s">
        <v>787</v>
      </c>
      <c r="P168" s="101" t="s">
        <v>655</v>
      </c>
      <c r="Q168" s="125" t="str">
        <f>_xlfn.XLOOKUP(K168,Academies!B:B,Academies!C:C,"No")</f>
        <v>No</v>
      </c>
      <c r="S168" s="119"/>
    </row>
    <row r="169" spans="1:19" x14ac:dyDescent="0.25">
      <c r="A169" s="21" t="s">
        <v>787</v>
      </c>
      <c r="B169" s="21" t="s">
        <v>77</v>
      </c>
      <c r="C169" s="119">
        <f>_xlfn.XLOOKUP(B169,'Pupil Numbers'!A:A,'Pupil Numbers'!D:D)</f>
        <v>217</v>
      </c>
      <c r="D169" s="119">
        <f>_xlfn.XLOOKUP(B169,'Floor Area'!A:A,'Floor Area'!D:D)</f>
        <v>242</v>
      </c>
      <c r="E169" s="119">
        <f>_xlfn.XLOOKUP(B169,Deprivation!A:A,Deprivation!E:E)</f>
        <v>236</v>
      </c>
      <c r="F169" s="79" t="str">
        <f t="shared" si="9"/>
        <v>pupil number217</v>
      </c>
      <c r="G169" s="119" t="str">
        <f t="shared" si="10"/>
        <v>CIP2076</v>
      </c>
      <c r="H169" s="21"/>
      <c r="I169" s="125"/>
      <c r="J169" s="21"/>
      <c r="K169" s="113" t="str">
        <f t="shared" si="12"/>
        <v>CIP2076</v>
      </c>
      <c r="L169" s="116">
        <f>_xlfn.XLOOKUP(K169,'Pupil Numbers'!A:A,'Pupil Numbers'!C:C)</f>
        <v>231.5821052631579</v>
      </c>
      <c r="M169" s="113">
        <f>_xlfn.XLOOKUP(K169,'Floor Area'!A:A,'Floor Area'!C:C)</f>
        <v>1693.26</v>
      </c>
      <c r="N169" s="105">
        <f>_xlfn.XLOOKUP(K169,Deprivation!A:A,Deprivation!D:D)</f>
        <v>39.534883720930196</v>
      </c>
      <c r="O169" s="101" t="s">
        <v>787</v>
      </c>
      <c r="P169" s="101" t="s">
        <v>562</v>
      </c>
      <c r="Q169" s="125" t="str">
        <f>_xlfn.XLOOKUP(K169,Academies!B:B,Academies!C:C,"No")</f>
        <v>No</v>
      </c>
      <c r="S169" s="119"/>
    </row>
    <row r="170" spans="1:19" x14ac:dyDescent="0.25">
      <c r="A170" s="21" t="s">
        <v>787</v>
      </c>
      <c r="B170" s="21" t="s">
        <v>131</v>
      </c>
      <c r="C170" s="119">
        <f>_xlfn.XLOOKUP(B170,'Pupil Numbers'!A:A,'Pupil Numbers'!D:D)</f>
        <v>114</v>
      </c>
      <c r="D170" s="119">
        <f>_xlfn.XLOOKUP(B170,'Floor Area'!A:A,'Floor Area'!D:D)</f>
        <v>133</v>
      </c>
      <c r="E170" s="119">
        <f>_xlfn.XLOOKUP(B170,Deprivation!A:A,Deprivation!E:E)</f>
        <v>114</v>
      </c>
      <c r="F170" s="79" t="str">
        <f t="shared" si="9"/>
        <v>pupil number114</v>
      </c>
      <c r="G170" s="119" t="str">
        <f t="shared" si="10"/>
        <v>CIP2132</v>
      </c>
      <c r="H170" s="21"/>
      <c r="I170" s="125"/>
      <c r="J170" s="21"/>
      <c r="K170" s="113" t="str">
        <f t="shared" si="12"/>
        <v>CIP2132</v>
      </c>
      <c r="L170" s="116">
        <f>_xlfn.XLOOKUP(K170,'Pupil Numbers'!A:A,'Pupil Numbers'!C:C)</f>
        <v>52</v>
      </c>
      <c r="M170" s="113">
        <f>_xlfn.XLOOKUP(K170,'Floor Area'!A:A,'Floor Area'!C:C)</f>
        <v>401.7</v>
      </c>
      <c r="N170" s="105">
        <f>_xlfn.XLOOKUP(K170,Deprivation!A:A,Deprivation!D:D)</f>
        <v>9.6153846153846203</v>
      </c>
      <c r="O170" s="101" t="s">
        <v>787</v>
      </c>
      <c r="P170" s="101" t="s">
        <v>589</v>
      </c>
      <c r="Q170" s="125" t="str">
        <f>_xlfn.XLOOKUP(K170,Academies!B:B,Academies!C:C,"No")</f>
        <v>No</v>
      </c>
      <c r="S170" s="119"/>
    </row>
    <row r="171" spans="1:19" x14ac:dyDescent="0.25">
      <c r="A171" s="21" t="s">
        <v>787</v>
      </c>
      <c r="B171" s="21" t="s">
        <v>383</v>
      </c>
      <c r="C171" s="119">
        <f>_xlfn.XLOOKUP(B171,'Pupil Numbers'!A:A,'Pupil Numbers'!D:D)</f>
        <v>147</v>
      </c>
      <c r="D171" s="119">
        <f>_xlfn.XLOOKUP(B171,'Floor Area'!A:A,'Floor Area'!D:D)</f>
        <v>128</v>
      </c>
      <c r="E171" s="119">
        <f>_xlfn.XLOOKUP(B171,Deprivation!A:A,Deprivation!E:E)</f>
        <v>152</v>
      </c>
      <c r="F171" s="79" t="str">
        <f t="shared" si="9"/>
        <v>pupil number147</v>
      </c>
      <c r="G171" s="119" t="str">
        <f t="shared" si="10"/>
        <v>CIP3055</v>
      </c>
      <c r="H171" s="21"/>
      <c r="I171" s="125"/>
      <c r="J171" s="21"/>
      <c r="K171" s="113" t="str">
        <f t="shared" si="12"/>
        <v>CIP3055</v>
      </c>
      <c r="L171" s="116">
        <f>_xlfn.XLOOKUP(K171,'Pupil Numbers'!A:A,'Pupil Numbers'!C:C)</f>
        <v>88</v>
      </c>
      <c r="M171" s="113">
        <f>_xlfn.XLOOKUP(K171,'Floor Area'!A:A,'Floor Area'!C:C)</f>
        <v>383.27</v>
      </c>
      <c r="N171" s="105">
        <f>_xlfn.XLOOKUP(K171,Deprivation!A:A,Deprivation!D:D)</f>
        <v>15.909090909090901</v>
      </c>
      <c r="O171" s="101" t="s">
        <v>787</v>
      </c>
      <c r="P171" s="101" t="s">
        <v>721</v>
      </c>
      <c r="Q171" s="125" t="str">
        <f>_xlfn.XLOOKUP(K171,Academies!B:B,Academies!C:C,"No")</f>
        <v>No</v>
      </c>
      <c r="S171" s="119"/>
    </row>
    <row r="172" spans="1:19" x14ac:dyDescent="0.25">
      <c r="A172" s="21" t="s">
        <v>787</v>
      </c>
      <c r="B172" s="21" t="s">
        <v>385</v>
      </c>
      <c r="C172" s="119">
        <f>_xlfn.XLOOKUP(B172,'Pupil Numbers'!A:A,'Pupil Numbers'!D:D)</f>
        <v>119</v>
      </c>
      <c r="D172" s="119">
        <f>_xlfn.XLOOKUP(B172,'Floor Area'!A:A,'Floor Area'!D:D)</f>
        <v>172</v>
      </c>
      <c r="E172" s="119">
        <f>_xlfn.XLOOKUP(B172,Deprivation!A:A,Deprivation!E:E)</f>
        <v>128</v>
      </c>
      <c r="F172" s="79" t="str">
        <f t="shared" si="9"/>
        <v>pupil number119</v>
      </c>
      <c r="G172" s="119" t="str">
        <f t="shared" si="10"/>
        <v>CIP3056</v>
      </c>
      <c r="H172" s="21"/>
      <c r="I172" s="125"/>
      <c r="J172" s="21"/>
      <c r="K172" s="113" t="str">
        <f t="shared" si="12"/>
        <v>CIP3056</v>
      </c>
      <c r="L172" s="116">
        <f>_xlfn.XLOOKUP(K172,'Pupil Numbers'!A:A,'Pupil Numbers'!C:C)</f>
        <v>55</v>
      </c>
      <c r="M172" s="113">
        <f>_xlfn.XLOOKUP(K172,'Floor Area'!A:A,'Floor Area'!C:C)</f>
        <v>679.71</v>
      </c>
      <c r="N172" s="105">
        <f>_xlfn.XLOOKUP(K172,Deprivation!A:A,Deprivation!D:D)</f>
        <v>12.727272727272702</v>
      </c>
      <c r="O172" s="101" t="s">
        <v>787</v>
      </c>
      <c r="P172" s="101" t="s">
        <v>722</v>
      </c>
      <c r="Q172" s="125" t="str">
        <f>_xlfn.XLOOKUP(K172,Academies!B:B,Academies!C:C,"No")</f>
        <v>No</v>
      </c>
      <c r="S172" s="119"/>
    </row>
    <row r="173" spans="1:19" x14ac:dyDescent="0.25">
      <c r="A173" s="21" t="s">
        <v>787</v>
      </c>
      <c r="B173" s="21" t="s">
        <v>298</v>
      </c>
      <c r="C173" s="119">
        <f>_xlfn.XLOOKUP(B173,'Pupil Numbers'!A:A,'Pupil Numbers'!D:D)</f>
        <v>231</v>
      </c>
      <c r="D173" s="119">
        <f>_xlfn.XLOOKUP(B173,'Floor Area'!A:A,'Floor Area'!D:D)</f>
        <v>227</v>
      </c>
      <c r="E173" s="119">
        <f>_xlfn.XLOOKUP(B173,Deprivation!A:A,Deprivation!E:E)</f>
        <v>132</v>
      </c>
      <c r="F173" s="79" t="str">
        <f t="shared" si="9"/>
        <v>pupil number231</v>
      </c>
      <c r="G173" s="119" t="str">
        <f t="shared" si="10"/>
        <v>CIP2359</v>
      </c>
      <c r="H173" s="21"/>
      <c r="I173" s="125"/>
      <c r="J173" s="21"/>
      <c r="K173" s="113" t="str">
        <f t="shared" si="12"/>
        <v>CIP2359</v>
      </c>
      <c r="L173" s="116">
        <f>_xlfn.XLOOKUP(K173,'Pupil Numbers'!A:A,'Pupil Numbers'!C:C)</f>
        <v>304.05590697674421</v>
      </c>
      <c r="M173" s="113">
        <f>_xlfn.XLOOKUP(K173,'Floor Area'!A:A,'Floor Area'!C:C)</f>
        <v>1502.16</v>
      </c>
      <c r="N173" s="105">
        <f>_xlfn.XLOOKUP(K173,Deprivation!A:A,Deprivation!D:D)</f>
        <v>13.405797101449298</v>
      </c>
      <c r="O173" s="101" t="s">
        <v>787</v>
      </c>
      <c r="P173" s="101" t="s">
        <v>675</v>
      </c>
      <c r="Q173" s="125" t="str">
        <f>_xlfn.XLOOKUP(K173,Academies!B:B,Academies!C:C,"No")</f>
        <v>No</v>
      </c>
      <c r="S173" s="119"/>
    </row>
    <row r="174" spans="1:19" x14ac:dyDescent="0.25">
      <c r="A174" s="21" t="s">
        <v>787</v>
      </c>
      <c r="B174" s="21" t="s">
        <v>387</v>
      </c>
      <c r="C174" s="119">
        <f>_xlfn.XLOOKUP(B174,'Pupil Numbers'!A:A,'Pupil Numbers'!D:D)</f>
        <v>105</v>
      </c>
      <c r="D174" s="119">
        <f>_xlfn.XLOOKUP(B174,'Floor Area'!A:A,'Floor Area'!D:D)</f>
        <v>102</v>
      </c>
      <c r="E174" s="119">
        <f>_xlfn.XLOOKUP(B174,Deprivation!A:A,Deprivation!E:E)</f>
        <v>125</v>
      </c>
      <c r="F174" s="79" t="str">
        <f t="shared" si="9"/>
        <v>pupil number105</v>
      </c>
      <c r="G174" s="119" t="str">
        <f t="shared" si="10"/>
        <v>CIP3060</v>
      </c>
      <c r="H174" s="21"/>
      <c r="I174" s="125"/>
      <c r="J174" s="21"/>
      <c r="K174" s="113" t="str">
        <f t="shared" si="12"/>
        <v>CIP3060</v>
      </c>
      <c r="L174" s="116">
        <f>_xlfn.XLOOKUP(K174,'Pupil Numbers'!A:A,'Pupil Numbers'!C:C)</f>
        <v>43</v>
      </c>
      <c r="M174" s="113">
        <f>_xlfn.XLOOKUP(K174,'Floor Area'!A:A,'Floor Area'!C:C)</f>
        <v>245.63</v>
      </c>
      <c r="N174" s="105">
        <f>_xlfn.XLOOKUP(K174,Deprivation!A:A,Deprivation!D:D)</f>
        <v>11.6279069767442</v>
      </c>
      <c r="O174" s="101" t="s">
        <v>787</v>
      </c>
      <c r="P174" s="101" t="s">
        <v>723</v>
      </c>
      <c r="Q174" s="125" t="str">
        <f>_xlfn.XLOOKUP(K174,Academies!B:B,Academies!C:C,"No")</f>
        <v>No</v>
      </c>
      <c r="S174" s="119"/>
    </row>
    <row r="175" spans="1:19" x14ac:dyDescent="0.25">
      <c r="A175" s="21" t="s">
        <v>787</v>
      </c>
      <c r="B175" s="21" t="s">
        <v>389</v>
      </c>
      <c r="C175" s="119">
        <f>_xlfn.XLOOKUP(B175,'Pupil Numbers'!A:A,'Pupil Numbers'!D:D)</f>
        <v>153</v>
      </c>
      <c r="D175" s="119">
        <f>_xlfn.XLOOKUP(B175,'Floor Area'!A:A,'Floor Area'!D:D)</f>
        <v>104</v>
      </c>
      <c r="E175" s="119">
        <f>_xlfn.XLOOKUP(B175,Deprivation!A:A,Deprivation!E:E)</f>
        <v>123</v>
      </c>
      <c r="F175" s="79" t="str">
        <f t="shared" si="9"/>
        <v>pupil number153</v>
      </c>
      <c r="G175" s="119" t="str">
        <f t="shared" si="10"/>
        <v>CIP3061</v>
      </c>
      <c r="H175" s="21"/>
      <c r="I175" s="125"/>
      <c r="J175" s="21"/>
      <c r="K175" s="113" t="str">
        <f t="shared" si="12"/>
        <v>CIP3061</v>
      </c>
      <c r="L175" s="116">
        <f>_xlfn.XLOOKUP(K175,'Pupil Numbers'!A:A,'Pupil Numbers'!C:C)</f>
        <v>97</v>
      </c>
      <c r="M175" s="113">
        <f>_xlfn.XLOOKUP(K175,'Floor Area'!A:A,'Floor Area'!C:C)</f>
        <v>253.45000000000002</v>
      </c>
      <c r="N175" s="105">
        <f>_xlfn.XLOOKUP(K175,Deprivation!A:A,Deprivation!D:D)</f>
        <v>11.340206185567</v>
      </c>
      <c r="O175" s="101" t="s">
        <v>787</v>
      </c>
      <c r="P175" s="101" t="s">
        <v>724</v>
      </c>
      <c r="Q175" s="125" t="str">
        <f>_xlfn.XLOOKUP(K175,Academies!B:B,Academies!C:C,"No")</f>
        <v>No</v>
      </c>
      <c r="S175" s="119"/>
    </row>
    <row r="176" spans="1:19" x14ac:dyDescent="0.25">
      <c r="A176" s="21" t="s">
        <v>787</v>
      </c>
      <c r="B176" s="21" t="s">
        <v>391</v>
      </c>
      <c r="C176" s="119">
        <f>_xlfn.XLOOKUP(B176,'Pupil Numbers'!A:A,'Pupil Numbers'!D:D)</f>
        <v>117</v>
      </c>
      <c r="D176" s="119">
        <f>_xlfn.XLOOKUP(B176,'Floor Area'!A:A,'Floor Area'!D:D)</f>
        <v>118</v>
      </c>
      <c r="E176" s="119">
        <f>_xlfn.XLOOKUP(B176,Deprivation!A:A,Deprivation!E:E)</f>
        <v>141</v>
      </c>
      <c r="F176" s="79" t="str">
        <f t="shared" si="9"/>
        <v>pupil number117</v>
      </c>
      <c r="G176" s="119" t="str">
        <f t="shared" si="10"/>
        <v>CIP3062</v>
      </c>
      <c r="H176" s="21"/>
      <c r="I176" s="125"/>
      <c r="J176" s="21"/>
      <c r="K176" s="113" t="str">
        <f t="shared" si="12"/>
        <v>CIP3062</v>
      </c>
      <c r="L176" s="116">
        <f>_xlfn.XLOOKUP(K176,'Pupil Numbers'!A:A,'Pupil Numbers'!C:C)</f>
        <v>55</v>
      </c>
      <c r="M176" s="113">
        <f>_xlfn.XLOOKUP(K176,'Floor Area'!A:A,'Floor Area'!C:C)</f>
        <v>338.48</v>
      </c>
      <c r="N176" s="105">
        <f>_xlfn.XLOOKUP(K176,Deprivation!A:A,Deprivation!D:D)</f>
        <v>14.545454545454501</v>
      </c>
      <c r="O176" s="101" t="s">
        <v>787</v>
      </c>
      <c r="P176" s="101" t="s">
        <v>725</v>
      </c>
      <c r="Q176" s="125" t="str">
        <f>_xlfn.XLOOKUP(K176,Academies!B:B,Academies!C:C,"No")</f>
        <v>No</v>
      </c>
      <c r="S176" s="119"/>
    </row>
    <row r="177" spans="1:19" x14ac:dyDescent="0.25">
      <c r="A177" s="21" t="s">
        <v>787</v>
      </c>
      <c r="B177" s="21" t="s">
        <v>87</v>
      </c>
      <c r="C177" s="119">
        <f>_xlfn.XLOOKUP(B177,'Pupil Numbers'!A:A,'Pupil Numbers'!D:D)</f>
        <v>177</v>
      </c>
      <c r="D177" s="119">
        <f>_xlfn.XLOOKUP(B177,'Floor Area'!A:A,'Floor Area'!D:D)</f>
        <v>164</v>
      </c>
      <c r="E177" s="119">
        <f>_xlfn.XLOOKUP(B177,Deprivation!A:A,Deprivation!E:E)</f>
        <v>110</v>
      </c>
      <c r="F177" s="79" t="str">
        <f t="shared" si="9"/>
        <v>pupil number177</v>
      </c>
      <c r="G177" s="119" t="str">
        <f t="shared" si="10"/>
        <v>CIP2084</v>
      </c>
      <c r="H177" s="21"/>
      <c r="I177" s="125"/>
      <c r="J177" s="21"/>
      <c r="K177" s="113" t="str">
        <f t="shared" si="12"/>
        <v>CIP2084</v>
      </c>
      <c r="L177" s="116">
        <f>_xlfn.XLOOKUP(K177,'Pupil Numbers'!A:A,'Pupil Numbers'!C:C)</f>
        <v>137</v>
      </c>
      <c r="M177" s="113">
        <f>_xlfn.XLOOKUP(K177,'Floor Area'!A:A,'Floor Area'!C:C)</f>
        <v>612.69000000000005</v>
      </c>
      <c r="N177" s="105">
        <f>_xlfn.XLOOKUP(K177,Deprivation!A:A,Deprivation!D:D)</f>
        <v>8.7591240875912391</v>
      </c>
      <c r="O177" s="101" t="s">
        <v>787</v>
      </c>
      <c r="P177" s="101" t="s">
        <v>567</v>
      </c>
      <c r="Q177" s="125" t="str">
        <f>_xlfn.XLOOKUP(K177,Academies!B:B,Academies!C:C,"No")</f>
        <v>No</v>
      </c>
      <c r="S177" s="119"/>
    </row>
    <row r="178" spans="1:19" x14ac:dyDescent="0.25">
      <c r="A178" s="21" t="s">
        <v>787</v>
      </c>
      <c r="B178" s="21" t="s">
        <v>499</v>
      </c>
      <c r="C178" s="119">
        <f>_xlfn.XLOOKUP(B178,'Pupil Numbers'!A:A,'Pupil Numbers'!D:D)</f>
        <v>227</v>
      </c>
      <c r="D178" s="119">
        <f>_xlfn.XLOOKUP(B178,'Floor Area'!A:A,'Floor Area'!D:D)</f>
        <v>232</v>
      </c>
      <c r="E178" s="119">
        <f>_xlfn.XLOOKUP(B178,Deprivation!A:A,Deprivation!E:E)</f>
        <v>222</v>
      </c>
      <c r="F178" s="79" t="str">
        <f t="shared" si="9"/>
        <v>pupil number227</v>
      </c>
      <c r="G178" s="119" t="str">
        <f t="shared" si="10"/>
        <v>CIP5204</v>
      </c>
      <c r="H178" s="21"/>
      <c r="I178" s="125"/>
      <c r="J178" s="21"/>
      <c r="K178" s="113" t="str">
        <f t="shared" si="12"/>
        <v>CIP5204</v>
      </c>
      <c r="L178" s="116">
        <f>_xlfn.XLOOKUP(K178,'Pupil Numbers'!A:A,'Pupil Numbers'!C:C)</f>
        <v>287.55368421052634</v>
      </c>
      <c r="M178" s="113">
        <f>_xlfn.XLOOKUP(K178,'Floor Area'!A:A,'Floor Area'!C:C)</f>
        <v>1526.25</v>
      </c>
      <c r="N178" s="105">
        <f>_xlfn.XLOOKUP(K178,Deprivation!A:A,Deprivation!D:D)</f>
        <v>32.1033210332103</v>
      </c>
      <c r="O178" s="101" t="s">
        <v>787</v>
      </c>
      <c r="P178" s="101" t="s">
        <v>777</v>
      </c>
      <c r="Q178" s="125" t="str">
        <f>_xlfn.XLOOKUP(K178,Academies!B:B,Academies!C:C,"No")</f>
        <v>No</v>
      </c>
      <c r="S178" s="119"/>
    </row>
    <row r="179" spans="1:19" x14ac:dyDescent="0.25">
      <c r="A179" s="21" t="s">
        <v>787</v>
      </c>
      <c r="B179" s="21" t="s">
        <v>149</v>
      </c>
      <c r="C179" s="119">
        <f>_xlfn.XLOOKUP(B179,'Pupil Numbers'!A:A,'Pupil Numbers'!D:D)</f>
        <v>210</v>
      </c>
      <c r="D179" s="119">
        <f>_xlfn.XLOOKUP(B179,'Floor Area'!A:A,'Floor Area'!D:D)</f>
        <v>194</v>
      </c>
      <c r="E179" s="119">
        <f>_xlfn.XLOOKUP(B179,Deprivation!A:A,Deprivation!E:E)</f>
        <v>92</v>
      </c>
      <c r="F179" s="79" t="str">
        <f t="shared" si="9"/>
        <v>pupil number210</v>
      </c>
      <c r="G179" s="119" t="str">
        <f t="shared" si="10"/>
        <v>CIP2153</v>
      </c>
      <c r="H179" s="21"/>
      <c r="I179" s="125"/>
      <c r="J179" s="21"/>
      <c r="K179" s="113" t="str">
        <f t="shared" si="12"/>
        <v>CIP2153</v>
      </c>
      <c r="L179" s="116">
        <f>_xlfn.XLOOKUP(K179,'Pupil Numbers'!A:A,'Pupil Numbers'!C:C)</f>
        <v>215</v>
      </c>
      <c r="M179" s="113">
        <f>_xlfn.XLOOKUP(K179,'Floor Area'!A:A,'Floor Area'!C:C)</f>
        <v>1074.8</v>
      </c>
      <c r="N179" s="105">
        <f>_xlfn.XLOOKUP(K179,Deprivation!A:A,Deprivation!D:D)</f>
        <v>3.7209302325581404</v>
      </c>
      <c r="O179" s="101" t="s">
        <v>787</v>
      </c>
      <c r="P179" s="101" t="s">
        <v>599</v>
      </c>
      <c r="Q179" s="125" t="str">
        <f>_xlfn.XLOOKUP(K179,Academies!B:B,Academies!C:C,"No")</f>
        <v>No</v>
      </c>
      <c r="S179" s="119"/>
    </row>
    <row r="180" spans="1:19" x14ac:dyDescent="0.25">
      <c r="A180" s="21" t="s">
        <v>787</v>
      </c>
      <c r="B180" s="21" t="s">
        <v>469</v>
      </c>
      <c r="C180" s="119">
        <f>_xlfn.XLOOKUP(B180,'Pupil Numbers'!A:A,'Pupil Numbers'!D:D)</f>
        <v>109</v>
      </c>
      <c r="D180" s="119">
        <f>_xlfn.XLOOKUP(B180,'Floor Area'!A:A,'Floor Area'!D:D)</f>
        <v>115</v>
      </c>
      <c r="E180" s="119">
        <f>_xlfn.XLOOKUP(B180,Deprivation!A:A,Deprivation!E:E)</f>
        <v>129</v>
      </c>
      <c r="F180" s="79" t="str">
        <f t="shared" si="9"/>
        <v>pupil number109</v>
      </c>
      <c r="G180" s="119" t="str">
        <f t="shared" si="10"/>
        <v>CIP3324</v>
      </c>
      <c r="H180" s="21"/>
      <c r="I180" s="125"/>
      <c r="J180" s="21"/>
      <c r="K180" s="113" t="str">
        <f t="shared" si="12"/>
        <v>CIP3324</v>
      </c>
      <c r="L180" s="116">
        <f>_xlfn.XLOOKUP(K180,'Pupil Numbers'!A:A,'Pupil Numbers'!C:C)</f>
        <v>47</v>
      </c>
      <c r="M180" s="113">
        <f>_xlfn.XLOOKUP(K180,'Floor Area'!A:A,'Floor Area'!C:C)</f>
        <v>325.91000000000003</v>
      </c>
      <c r="N180" s="105">
        <f>_xlfn.XLOOKUP(K180,Deprivation!A:A,Deprivation!D:D)</f>
        <v>12.765957446808502</v>
      </c>
      <c r="O180" s="101" t="s">
        <v>787</v>
      </c>
      <c r="P180" s="101" t="s">
        <v>762</v>
      </c>
      <c r="Q180" s="125" t="str">
        <f>_xlfn.XLOOKUP(K180,Academies!B:B,Academies!C:C,"No")</f>
        <v>No</v>
      </c>
      <c r="S180" s="119"/>
    </row>
    <row r="181" spans="1:19" x14ac:dyDescent="0.25">
      <c r="A181" s="21" t="s">
        <v>787</v>
      </c>
      <c r="B181" s="21" t="s">
        <v>157</v>
      </c>
      <c r="C181" s="119">
        <f>_xlfn.XLOOKUP(B181,'Pupil Numbers'!A:A,'Pupil Numbers'!D:D)</f>
        <v>249</v>
      </c>
      <c r="D181" s="119">
        <f>_xlfn.XLOOKUP(B181,'Floor Area'!A:A,'Floor Area'!D:D)</f>
        <v>240</v>
      </c>
      <c r="E181" s="119">
        <f>_xlfn.XLOOKUP(B181,Deprivation!A:A,Deprivation!E:E)</f>
        <v>220</v>
      </c>
      <c r="F181" s="79" t="str">
        <f t="shared" ref="F181:F239" si="13">"pupil number"&amp;C181</f>
        <v>pupil number249</v>
      </c>
      <c r="G181" s="119" t="str">
        <f t="shared" ref="G181:G239" si="14">B181</f>
        <v>CIP2161</v>
      </c>
      <c r="H181" s="21"/>
      <c r="I181" s="125"/>
      <c r="J181" s="21"/>
      <c r="K181" s="113" t="str">
        <f t="shared" si="12"/>
        <v>CIP2161</v>
      </c>
      <c r="L181" s="116">
        <f>_xlfn.XLOOKUP(K181,'Pupil Numbers'!A:A,'Pupil Numbers'!C:C)</f>
        <v>417.91263157894736</v>
      </c>
      <c r="M181" s="113">
        <f>_xlfn.XLOOKUP(K181,'Floor Area'!A:A,'Floor Area'!C:C)</f>
        <v>1652.02</v>
      </c>
      <c r="N181" s="105">
        <f>_xlfn.XLOOKUP(K181,Deprivation!A:A,Deprivation!D:D)</f>
        <v>31.538461538461497</v>
      </c>
      <c r="O181" s="101" t="s">
        <v>787</v>
      </c>
      <c r="P181" s="101" t="s">
        <v>603</v>
      </c>
      <c r="Q181" s="125" t="str">
        <f>_xlfn.XLOOKUP(K181,Academies!B:B,Academies!C:C,"No")</f>
        <v>No</v>
      </c>
      <c r="S181" s="119"/>
    </row>
    <row r="182" spans="1:19" x14ac:dyDescent="0.25">
      <c r="A182" s="21" t="s">
        <v>787</v>
      </c>
      <c r="B182" s="21" t="s">
        <v>471</v>
      </c>
      <c r="C182" s="119">
        <f>_xlfn.XLOOKUP(B182,'Pupil Numbers'!A:A,'Pupil Numbers'!D:D)</f>
        <v>157</v>
      </c>
      <c r="D182" s="119">
        <f>_xlfn.XLOOKUP(B182,'Floor Area'!A:A,'Floor Area'!D:D)</f>
        <v>178</v>
      </c>
      <c r="E182" s="119">
        <f>_xlfn.XLOOKUP(B182,Deprivation!A:A,Deprivation!E:E)</f>
        <v>173</v>
      </c>
      <c r="F182" s="79" t="str">
        <f t="shared" si="13"/>
        <v>pupil number157</v>
      </c>
      <c r="G182" s="119" t="str">
        <f t="shared" si="14"/>
        <v>CIP3325</v>
      </c>
      <c r="H182" s="21"/>
      <c r="I182" s="125"/>
      <c r="J182" s="21"/>
      <c r="K182" s="113" t="str">
        <f t="shared" si="12"/>
        <v>CIP3325</v>
      </c>
      <c r="L182" s="116">
        <f>_xlfn.XLOOKUP(K182,'Pupil Numbers'!A:A,'Pupil Numbers'!C:C)</f>
        <v>102</v>
      </c>
      <c r="M182" s="113">
        <f>_xlfn.XLOOKUP(K182,'Floor Area'!A:A,'Floor Area'!C:C)</f>
        <v>757.78</v>
      </c>
      <c r="N182" s="105">
        <f>_xlfn.XLOOKUP(K182,Deprivation!A:A,Deprivation!D:D)</f>
        <v>18.627450980392197</v>
      </c>
      <c r="O182" s="101" t="s">
        <v>787</v>
      </c>
      <c r="P182" s="101" t="s">
        <v>763</v>
      </c>
      <c r="Q182" s="125" t="str">
        <f>_xlfn.XLOOKUP(K182,Academies!B:B,Academies!C:C,"No")</f>
        <v>No</v>
      </c>
      <c r="S182" s="119"/>
    </row>
    <row r="183" spans="1:19" x14ac:dyDescent="0.25">
      <c r="A183" s="21" t="s">
        <v>787</v>
      </c>
      <c r="B183" s="21" t="s">
        <v>393</v>
      </c>
      <c r="C183" s="119">
        <f>_xlfn.XLOOKUP(B183,'Pupil Numbers'!A:A,'Pupil Numbers'!D:D)</f>
        <v>129</v>
      </c>
      <c r="D183" s="119">
        <f>_xlfn.XLOOKUP(B183,'Floor Area'!A:A,'Floor Area'!D:D)</f>
        <v>107</v>
      </c>
      <c r="E183" s="119">
        <f>_xlfn.XLOOKUP(B183,Deprivation!A:A,Deprivation!E:E)</f>
        <v>192</v>
      </c>
      <c r="F183" s="79" t="str">
        <f t="shared" si="13"/>
        <v>pupil number129</v>
      </c>
      <c r="G183" s="119" t="str">
        <f t="shared" si="14"/>
        <v>CIP3065</v>
      </c>
      <c r="H183" s="21"/>
      <c r="I183" s="125"/>
      <c r="J183" s="21"/>
      <c r="K183" s="113" t="str">
        <f t="shared" si="12"/>
        <v>CIP3065</v>
      </c>
      <c r="L183" s="116">
        <f>_xlfn.XLOOKUP(K183,'Pupil Numbers'!A:A,'Pupil Numbers'!C:C)</f>
        <v>66</v>
      </c>
      <c r="M183" s="113">
        <f>_xlfn.XLOOKUP(K183,'Floor Area'!A:A,'Floor Area'!C:C)</f>
        <v>271.24</v>
      </c>
      <c r="N183" s="105">
        <f>_xlfn.XLOOKUP(K183,Deprivation!A:A,Deprivation!D:D)</f>
        <v>22.727272727272698</v>
      </c>
      <c r="O183" s="101" t="s">
        <v>787</v>
      </c>
      <c r="P183" s="101" t="s">
        <v>726</v>
      </c>
      <c r="Q183" s="125" t="str">
        <f>_xlfn.XLOOKUP(K183,Academies!B:B,Academies!C:C,"No")</f>
        <v>No</v>
      </c>
      <c r="S183" s="119"/>
    </row>
    <row r="184" spans="1:19" x14ac:dyDescent="0.25">
      <c r="A184" s="21" t="s">
        <v>787</v>
      </c>
      <c r="B184" s="21" t="s">
        <v>101</v>
      </c>
      <c r="C184" s="119">
        <f>_xlfn.XLOOKUP(B184,'Pupil Numbers'!A:A,'Pupil Numbers'!D:D)</f>
        <v>180</v>
      </c>
      <c r="D184" s="119">
        <f>_xlfn.XLOOKUP(B184,'Floor Area'!A:A,'Floor Area'!D:D)</f>
        <v>174</v>
      </c>
      <c r="E184" s="119">
        <f>_xlfn.XLOOKUP(B184,Deprivation!A:A,Deprivation!E:E)</f>
        <v>140</v>
      </c>
      <c r="F184" s="79" t="str">
        <f t="shared" si="13"/>
        <v>pupil number180</v>
      </c>
      <c r="G184" s="119" t="str">
        <f t="shared" si="14"/>
        <v>CIP2097</v>
      </c>
      <c r="H184" s="21"/>
      <c r="I184" s="125"/>
      <c r="J184" s="21"/>
      <c r="K184" s="113" t="str">
        <f t="shared" si="12"/>
        <v>CIP2097</v>
      </c>
      <c r="L184" s="116">
        <f>_xlfn.XLOOKUP(K184,'Pupil Numbers'!A:A,'Pupil Numbers'!C:C)</f>
        <v>140</v>
      </c>
      <c r="M184" s="113">
        <f>_xlfn.XLOOKUP(K184,'Floor Area'!A:A,'Floor Area'!C:C)</f>
        <v>705.28</v>
      </c>
      <c r="N184" s="105">
        <f>_xlfn.XLOOKUP(K184,Deprivation!A:A,Deprivation!D:D)</f>
        <v>14.285714285714299</v>
      </c>
      <c r="O184" s="101" t="s">
        <v>787</v>
      </c>
      <c r="P184" s="101" t="s">
        <v>574</v>
      </c>
      <c r="Q184" s="125" t="str">
        <f>_xlfn.XLOOKUP(K184,Academies!B:B,Academies!C:C,"No")</f>
        <v>No</v>
      </c>
      <c r="S184" s="119"/>
    </row>
    <row r="185" spans="1:19" x14ac:dyDescent="0.25">
      <c r="A185" s="21" t="s">
        <v>787</v>
      </c>
      <c r="B185" s="21" t="s">
        <v>397</v>
      </c>
      <c r="C185" s="119">
        <f>_xlfn.XLOOKUP(B185,'Pupil Numbers'!A:A,'Pupil Numbers'!D:D)</f>
        <v>106</v>
      </c>
      <c r="D185" s="119">
        <f>_xlfn.XLOOKUP(B185,'Floor Area'!A:A,'Floor Area'!D:D)</f>
        <v>135</v>
      </c>
      <c r="E185" s="119">
        <f>_xlfn.XLOOKUP(B185,Deprivation!A:A,Deprivation!E:E)</f>
        <v>151</v>
      </c>
      <c r="F185" s="79" t="str">
        <f t="shared" si="13"/>
        <v>pupil number106</v>
      </c>
      <c r="G185" s="119" t="str">
        <f t="shared" si="14"/>
        <v>CIP3070</v>
      </c>
      <c r="H185" s="21"/>
      <c r="I185" s="125"/>
      <c r="J185" s="21"/>
      <c r="K185" s="113" t="str">
        <f t="shared" si="12"/>
        <v>CIP3070</v>
      </c>
      <c r="L185" s="116">
        <f>_xlfn.XLOOKUP(K185,'Pupil Numbers'!A:A,'Pupil Numbers'!C:C)</f>
        <v>44</v>
      </c>
      <c r="M185" s="113">
        <f>_xlfn.XLOOKUP(K185,'Floor Area'!A:A,'Floor Area'!C:C)</f>
        <v>405.94</v>
      </c>
      <c r="N185" s="105">
        <f>_xlfn.XLOOKUP(K185,Deprivation!A:A,Deprivation!D:D)</f>
        <v>15.909090909090901</v>
      </c>
      <c r="O185" s="101" t="s">
        <v>787</v>
      </c>
      <c r="P185" s="101" t="s">
        <v>728</v>
      </c>
      <c r="Q185" s="125" t="str">
        <f>_xlfn.XLOOKUP(K185,Academies!B:B,Academies!C:C,"No")</f>
        <v>No</v>
      </c>
      <c r="S185" s="119"/>
    </row>
    <row r="186" spans="1:19" x14ac:dyDescent="0.25">
      <c r="A186" s="21" t="s">
        <v>787</v>
      </c>
      <c r="B186" s="21" t="s">
        <v>243</v>
      </c>
      <c r="C186" s="119">
        <f>_xlfn.XLOOKUP(B186,'Pupil Numbers'!A:A,'Pupil Numbers'!D:D)</f>
        <v>150</v>
      </c>
      <c r="D186" s="119">
        <f>_xlfn.XLOOKUP(B186,'Floor Area'!A:A,'Floor Area'!D:D)</f>
        <v>120</v>
      </c>
      <c r="E186" s="119">
        <f>_xlfn.XLOOKUP(B186,Deprivation!A:A,Deprivation!E:E)</f>
        <v>203</v>
      </c>
      <c r="F186" s="79" t="str">
        <f t="shared" si="13"/>
        <v>pupil number150</v>
      </c>
      <c r="G186" s="119" t="str">
        <f t="shared" si="14"/>
        <v>CIP2277</v>
      </c>
      <c r="H186" s="21"/>
      <c r="I186" s="125"/>
      <c r="J186" s="21"/>
      <c r="K186" s="113" t="str">
        <f t="shared" si="12"/>
        <v>CIP2277</v>
      </c>
      <c r="L186" s="116">
        <f>_xlfn.XLOOKUP(K186,'Pupil Numbers'!A:A,'Pupil Numbers'!C:C)</f>
        <v>95</v>
      </c>
      <c r="M186" s="113">
        <f>_xlfn.XLOOKUP(K186,'Floor Area'!A:A,'Floor Area'!C:C)</f>
        <v>364.57</v>
      </c>
      <c r="N186" s="105">
        <f>_xlfn.XLOOKUP(K186,Deprivation!A:A,Deprivation!D:D)</f>
        <v>25.2631578947368</v>
      </c>
      <c r="O186" s="101" t="s">
        <v>787</v>
      </c>
      <c r="P186" s="101" t="s">
        <v>648</v>
      </c>
      <c r="Q186" s="125" t="str">
        <f>_xlfn.XLOOKUP(K186,Academies!B:B,Academies!C:C,"No")</f>
        <v>No</v>
      </c>
      <c r="S186" s="119"/>
    </row>
    <row r="187" spans="1:19" x14ac:dyDescent="0.25">
      <c r="A187" s="21" t="s">
        <v>787</v>
      </c>
      <c r="B187" s="21" t="s">
        <v>325</v>
      </c>
      <c r="C187" s="119">
        <f>_xlfn.XLOOKUP(B187,'Pupil Numbers'!A:A,'Pupil Numbers'!D:D)</f>
        <v>155</v>
      </c>
      <c r="D187" s="119">
        <f>_xlfn.XLOOKUP(B187,'Floor Area'!A:A,'Floor Area'!D:D)</f>
        <v>190</v>
      </c>
      <c r="E187" s="119">
        <f>_xlfn.XLOOKUP(B187,Deprivation!A:A,Deprivation!E:E)</f>
        <v>131</v>
      </c>
      <c r="F187" s="79" t="str">
        <f t="shared" si="13"/>
        <v>pupil number155</v>
      </c>
      <c r="G187" s="119" t="str">
        <f t="shared" si="14"/>
        <v>CIP2625</v>
      </c>
      <c r="H187" s="21"/>
      <c r="I187" s="125"/>
      <c r="J187" s="21"/>
      <c r="K187" s="113" t="str">
        <f t="shared" ref="K187:K218" si="15">G187</f>
        <v>CIP2625</v>
      </c>
      <c r="L187" s="116">
        <f>_xlfn.XLOOKUP(K187,'Pupil Numbers'!A:A,'Pupil Numbers'!C:C)</f>
        <v>99</v>
      </c>
      <c r="M187" s="113">
        <f>_xlfn.XLOOKUP(K187,'Floor Area'!A:A,'Floor Area'!C:C)</f>
        <v>967.37</v>
      </c>
      <c r="N187" s="105">
        <f>_xlfn.XLOOKUP(K187,Deprivation!A:A,Deprivation!D:D)</f>
        <v>13.1313131313131</v>
      </c>
      <c r="O187" s="101" t="s">
        <v>787</v>
      </c>
      <c r="P187" s="101" t="s">
        <v>691</v>
      </c>
      <c r="Q187" s="125" t="str">
        <f>_xlfn.XLOOKUP(K187,Academies!B:B,Academies!C:C,"No")</f>
        <v>No</v>
      </c>
      <c r="S187" s="119"/>
    </row>
    <row r="188" spans="1:19" x14ac:dyDescent="0.25">
      <c r="A188" s="21" t="s">
        <v>787</v>
      </c>
      <c r="B188" s="21" t="s">
        <v>401</v>
      </c>
      <c r="C188" s="119">
        <f>_xlfn.XLOOKUP(B188,'Pupil Numbers'!A:A,'Pupil Numbers'!D:D)</f>
        <v>104</v>
      </c>
      <c r="D188" s="119">
        <f>_xlfn.XLOOKUP(B188,'Floor Area'!A:A,'Floor Area'!D:D)</f>
        <v>100</v>
      </c>
      <c r="E188" s="119">
        <f>_xlfn.XLOOKUP(B188,Deprivation!A:A,Deprivation!E:E)</f>
        <v>154</v>
      </c>
      <c r="F188" s="79" t="str">
        <f t="shared" si="13"/>
        <v>pupil number104</v>
      </c>
      <c r="G188" s="119" t="str">
        <f t="shared" si="14"/>
        <v>CIP3073</v>
      </c>
      <c r="H188" s="21"/>
      <c r="I188" s="125"/>
      <c r="J188" s="21"/>
      <c r="K188" s="113" t="str">
        <f t="shared" si="15"/>
        <v>CIP3073</v>
      </c>
      <c r="L188" s="116">
        <f>_xlfn.XLOOKUP(K188,'Pupil Numbers'!A:A,'Pupil Numbers'!C:C)</f>
        <v>43</v>
      </c>
      <c r="M188" s="113">
        <f>_xlfn.XLOOKUP(K188,'Floor Area'!A:A,'Floor Area'!C:C)</f>
        <v>233.62</v>
      </c>
      <c r="N188" s="105">
        <f>_xlfn.XLOOKUP(K188,Deprivation!A:A,Deprivation!D:D)</f>
        <v>16.2790697674419</v>
      </c>
      <c r="O188" s="101" t="s">
        <v>787</v>
      </c>
      <c r="P188" s="101" t="s">
        <v>730</v>
      </c>
      <c r="Q188" s="125" t="str">
        <f>_xlfn.XLOOKUP(K188,Academies!B:B,Academies!C:C,"No")</f>
        <v>No</v>
      </c>
      <c r="S188" s="119"/>
    </row>
    <row r="189" spans="1:19" x14ac:dyDescent="0.25">
      <c r="A189" s="21" t="s">
        <v>787</v>
      </c>
      <c r="B189" s="21" t="s">
        <v>168</v>
      </c>
      <c r="C189" s="119">
        <f>_xlfn.XLOOKUP(B189,'Pupil Numbers'!A:A,'Pupil Numbers'!D:D)</f>
        <v>143</v>
      </c>
      <c r="D189" s="119">
        <f>_xlfn.XLOOKUP(B189,'Floor Area'!A:A,'Floor Area'!D:D)</f>
        <v>112</v>
      </c>
      <c r="E189" s="119">
        <f>_xlfn.XLOOKUP(B189,Deprivation!A:A,Deprivation!E:E)</f>
        <v>108</v>
      </c>
      <c r="F189" s="79" t="str">
        <f t="shared" si="13"/>
        <v>pupil number143</v>
      </c>
      <c r="G189" s="119" t="str">
        <f t="shared" si="14"/>
        <v>CIP2177</v>
      </c>
      <c r="H189" s="21"/>
      <c r="I189" s="125"/>
      <c r="J189" s="21"/>
      <c r="K189" s="113" t="str">
        <f t="shared" si="15"/>
        <v>CIP2177</v>
      </c>
      <c r="L189" s="116">
        <f>_xlfn.XLOOKUP(K189,'Pupil Numbers'!A:A,'Pupil Numbers'!C:C)</f>
        <v>81</v>
      </c>
      <c r="M189" s="113">
        <f>_xlfn.XLOOKUP(K189,'Floor Area'!A:A,'Floor Area'!C:C)</f>
        <v>298.95</v>
      </c>
      <c r="N189" s="105">
        <f>_xlfn.XLOOKUP(K189,Deprivation!A:A,Deprivation!D:D)</f>
        <v>8.6419753086419711</v>
      </c>
      <c r="O189" s="101" t="s">
        <v>787</v>
      </c>
      <c r="P189" s="101" t="s">
        <v>609</v>
      </c>
      <c r="Q189" s="125" t="str">
        <f>_xlfn.XLOOKUP(K189,Academies!B:B,Academies!C:C,"No")</f>
        <v>No</v>
      </c>
      <c r="S189" s="119"/>
    </row>
    <row r="190" spans="1:19" x14ac:dyDescent="0.25">
      <c r="A190" s="21" t="s">
        <v>787</v>
      </c>
      <c r="B190" s="21" t="s">
        <v>427</v>
      </c>
      <c r="C190" s="119">
        <f>_xlfn.XLOOKUP(B190,'Pupil Numbers'!A:A,'Pupil Numbers'!D:D)</f>
        <v>110</v>
      </c>
      <c r="D190" s="119">
        <f>_xlfn.XLOOKUP(B190,'Floor Area'!A:A,'Floor Area'!D:D)</f>
        <v>93</v>
      </c>
      <c r="E190" s="119">
        <f>_xlfn.XLOOKUP(B190,Deprivation!A:A,Deprivation!E:E)</f>
        <v>145</v>
      </c>
      <c r="F190" s="79" t="str">
        <f t="shared" si="13"/>
        <v>pupil number110</v>
      </c>
      <c r="G190" s="119" t="str">
        <f t="shared" si="14"/>
        <v>CIP3098</v>
      </c>
      <c r="H190" s="21"/>
      <c r="I190" s="125"/>
      <c r="J190" s="21"/>
      <c r="K190" s="113" t="str">
        <f t="shared" si="15"/>
        <v>CIP3098</v>
      </c>
      <c r="L190" s="116">
        <f>_xlfn.XLOOKUP(K190,'Pupil Numbers'!A:A,'Pupil Numbers'!C:C)</f>
        <v>47</v>
      </c>
      <c r="M190" s="113">
        <f>_xlfn.XLOOKUP(K190,'Floor Area'!A:A,'Floor Area'!C:C)</f>
        <v>202.14000000000001</v>
      </c>
      <c r="N190" s="105">
        <f>_xlfn.XLOOKUP(K190,Deprivation!A:A,Deprivation!D:D)</f>
        <v>14.893617021276601</v>
      </c>
      <c r="O190" s="101" t="s">
        <v>787</v>
      </c>
      <c r="P190" s="101" t="s">
        <v>742</v>
      </c>
      <c r="Q190" s="125" t="str">
        <f>_xlfn.XLOOKUP(K190,Academies!B:B,Academies!C:C,"No")</f>
        <v>No</v>
      </c>
      <c r="S190" s="119"/>
    </row>
    <row r="191" spans="1:19" x14ac:dyDescent="0.25">
      <c r="A191" s="21" t="s">
        <v>787</v>
      </c>
      <c r="B191" s="21" t="s">
        <v>403</v>
      </c>
      <c r="C191" s="119">
        <f>_xlfn.XLOOKUP(B191,'Pupil Numbers'!A:A,'Pupil Numbers'!D:D)</f>
        <v>120</v>
      </c>
      <c r="D191" s="119">
        <f>_xlfn.XLOOKUP(B191,'Floor Area'!A:A,'Floor Area'!D:D)</f>
        <v>111</v>
      </c>
      <c r="E191" s="119">
        <f>_xlfn.XLOOKUP(B191,Deprivation!A:A,Deprivation!E:E)</f>
        <v>178</v>
      </c>
      <c r="F191" s="79" t="str">
        <f t="shared" si="13"/>
        <v>pupil number120</v>
      </c>
      <c r="G191" s="119" t="str">
        <f t="shared" si="14"/>
        <v>CIP3074</v>
      </c>
      <c r="H191" s="21"/>
      <c r="I191" s="125"/>
      <c r="J191" s="21"/>
      <c r="K191" s="113" t="str">
        <f t="shared" si="15"/>
        <v>CIP3074</v>
      </c>
      <c r="L191" s="116">
        <f>_xlfn.XLOOKUP(K191,'Pupil Numbers'!A:A,'Pupil Numbers'!C:C)</f>
        <v>55</v>
      </c>
      <c r="M191" s="113">
        <f>_xlfn.XLOOKUP(K191,'Floor Area'!A:A,'Floor Area'!C:C)</f>
        <v>283.7</v>
      </c>
      <c r="N191" s="105">
        <f>_xlfn.XLOOKUP(K191,Deprivation!A:A,Deprivation!D:D)</f>
        <v>20</v>
      </c>
      <c r="O191" s="101" t="s">
        <v>787</v>
      </c>
      <c r="P191" s="101" t="s">
        <v>731</v>
      </c>
      <c r="Q191" s="125" t="str">
        <f>_xlfn.XLOOKUP(K191,Academies!B:B,Academies!C:C,"No")</f>
        <v>No</v>
      </c>
      <c r="S191" s="119"/>
    </row>
    <row r="192" spans="1:19" x14ac:dyDescent="0.25">
      <c r="A192" s="21" t="s">
        <v>787</v>
      </c>
      <c r="B192" s="21" t="s">
        <v>48</v>
      </c>
      <c r="C192" s="119">
        <f>_xlfn.XLOOKUP(B192,'Pupil Numbers'!A:A,'Pupil Numbers'!D:D)</f>
        <v>224</v>
      </c>
      <c r="D192" s="119">
        <f>_xlfn.XLOOKUP(B192,'Floor Area'!A:A,'Floor Area'!D:D)</f>
        <v>212</v>
      </c>
      <c r="E192" s="119">
        <f>_xlfn.XLOOKUP(B192,Deprivation!A:A,Deprivation!E:E)</f>
        <v>250</v>
      </c>
      <c r="F192" s="79" t="str">
        <f t="shared" si="13"/>
        <v>pupil number224</v>
      </c>
      <c r="G192" s="119" t="str">
        <f t="shared" si="14"/>
        <v>CIP2045</v>
      </c>
      <c r="H192" s="21"/>
      <c r="I192" s="125"/>
      <c r="J192" s="21"/>
      <c r="K192" s="113" t="str">
        <f t="shared" si="15"/>
        <v>CIP2045</v>
      </c>
      <c r="L192" s="116">
        <f>_xlfn.XLOOKUP(K192,'Pupil Numbers'!A:A,'Pupil Numbers'!C:C)</f>
        <v>244.7021052631579</v>
      </c>
      <c r="M192" s="113">
        <f>_xlfn.XLOOKUP(K192,'Floor Area'!A:A,'Floor Area'!C:C)</f>
        <v>1240.22</v>
      </c>
      <c r="N192" s="105">
        <f>_xlfn.XLOOKUP(K192,Deprivation!A:A,Deprivation!D:D)</f>
        <v>54.222222222222207</v>
      </c>
      <c r="O192" s="101" t="s">
        <v>787</v>
      </c>
      <c r="P192" s="101" t="s">
        <v>547</v>
      </c>
      <c r="Q192" s="125" t="str">
        <f>_xlfn.XLOOKUP(K192,Academies!B:B,Academies!C:C,"No")</f>
        <v>No</v>
      </c>
      <c r="S192" s="119"/>
    </row>
    <row r="193" spans="1:19" x14ac:dyDescent="0.25">
      <c r="A193" s="21" t="s">
        <v>787</v>
      </c>
      <c r="B193" s="21" t="s">
        <v>170</v>
      </c>
      <c r="C193" s="119">
        <f>_xlfn.XLOOKUP(B193,'Pupil Numbers'!A:A,'Pupil Numbers'!D:D)</f>
        <v>204</v>
      </c>
      <c r="D193" s="119">
        <f>_xlfn.XLOOKUP(B193,'Floor Area'!A:A,'Floor Area'!D:D)</f>
        <v>200</v>
      </c>
      <c r="E193" s="119">
        <f>_xlfn.XLOOKUP(B193,Deprivation!A:A,Deprivation!E:E)</f>
        <v>185</v>
      </c>
      <c r="F193" s="79" t="str">
        <f t="shared" si="13"/>
        <v>pupil number204</v>
      </c>
      <c r="G193" s="119" t="str">
        <f t="shared" si="14"/>
        <v>CIP2179</v>
      </c>
      <c r="H193" s="21"/>
      <c r="I193" s="125"/>
      <c r="J193" s="21"/>
      <c r="K193" s="113" t="str">
        <f t="shared" si="15"/>
        <v>CIP2179</v>
      </c>
      <c r="L193" s="116">
        <f>_xlfn.XLOOKUP(K193,'Pupil Numbers'!A:A,'Pupil Numbers'!C:C)</f>
        <v>209</v>
      </c>
      <c r="M193" s="113">
        <f>_xlfn.XLOOKUP(K193,'Floor Area'!A:A,'Floor Area'!C:C)</f>
        <v>1154.3900000000001</v>
      </c>
      <c r="N193" s="105">
        <f>_xlfn.XLOOKUP(K193,Deprivation!A:A,Deprivation!D:D)</f>
        <v>21.5311004784689</v>
      </c>
      <c r="O193" s="101" t="s">
        <v>787</v>
      </c>
      <c r="P193" s="101" t="s">
        <v>611</v>
      </c>
      <c r="Q193" s="125" t="str">
        <f>_xlfn.XLOOKUP(K193,Academies!B:B,Academies!C:C,"No")</f>
        <v>No</v>
      </c>
      <c r="S193" s="119"/>
    </row>
    <row r="194" spans="1:19" x14ac:dyDescent="0.25">
      <c r="A194" s="21" t="s">
        <v>787</v>
      </c>
      <c r="B194" s="21" t="s">
        <v>44</v>
      </c>
      <c r="C194" s="119">
        <f>_xlfn.XLOOKUP(B194,'Pupil Numbers'!A:A,'Pupil Numbers'!D:D)</f>
        <v>178</v>
      </c>
      <c r="D194" s="119">
        <f>_xlfn.XLOOKUP(B194,'Floor Area'!A:A,'Floor Area'!D:D)</f>
        <v>177</v>
      </c>
      <c r="E194" s="119">
        <f>_xlfn.XLOOKUP(B194,Deprivation!A:A,Deprivation!E:E)</f>
        <v>159</v>
      </c>
      <c r="F194" s="79" t="str">
        <f t="shared" si="13"/>
        <v>pupil number178</v>
      </c>
      <c r="G194" s="119" t="str">
        <f t="shared" si="14"/>
        <v>CIP2043</v>
      </c>
      <c r="H194" s="21"/>
      <c r="I194" s="125"/>
      <c r="J194" s="21"/>
      <c r="K194" s="113" t="str">
        <f t="shared" si="15"/>
        <v>CIP2043</v>
      </c>
      <c r="L194" s="116">
        <f>_xlfn.XLOOKUP(K194,'Pupil Numbers'!A:A,'Pupil Numbers'!C:C)</f>
        <v>137</v>
      </c>
      <c r="M194" s="113">
        <f>_xlfn.XLOOKUP(K194,'Floor Area'!A:A,'Floor Area'!C:C)</f>
        <v>751.77</v>
      </c>
      <c r="N194" s="105">
        <f>_xlfn.XLOOKUP(K194,Deprivation!A:A,Deprivation!D:D)</f>
        <v>16.788321167883201</v>
      </c>
      <c r="O194" s="101" t="s">
        <v>787</v>
      </c>
      <c r="P194" s="101" t="s">
        <v>545</v>
      </c>
      <c r="Q194" s="125" t="str">
        <f>_xlfn.XLOOKUP(K194,Academies!B:B,Academies!C:C,"No")</f>
        <v>No</v>
      </c>
      <c r="S194" s="119"/>
    </row>
    <row r="195" spans="1:19" x14ac:dyDescent="0.25">
      <c r="A195" s="21" t="s">
        <v>787</v>
      </c>
      <c r="B195" s="21" t="s">
        <v>172</v>
      </c>
      <c r="C195" s="119">
        <f>_xlfn.XLOOKUP(B195,'Pupil Numbers'!A:A,'Pupil Numbers'!D:D)</f>
        <v>145</v>
      </c>
      <c r="D195" s="119">
        <f>_xlfn.XLOOKUP(B195,'Floor Area'!A:A,'Floor Area'!D:D)</f>
        <v>154</v>
      </c>
      <c r="E195" s="119">
        <f>_xlfn.XLOOKUP(B195,Deprivation!A:A,Deprivation!E:E)</f>
        <v>225</v>
      </c>
      <c r="F195" s="79" t="str">
        <f t="shared" si="13"/>
        <v>pupil number145</v>
      </c>
      <c r="G195" s="119" t="str">
        <f t="shared" si="14"/>
        <v>CIP2181</v>
      </c>
      <c r="H195" s="21"/>
      <c r="I195" s="125"/>
      <c r="J195" s="21"/>
      <c r="K195" s="113" t="str">
        <f t="shared" si="15"/>
        <v>CIP2181</v>
      </c>
      <c r="L195" s="116">
        <f>_xlfn.XLOOKUP(K195,'Pupil Numbers'!A:A,'Pupil Numbers'!C:C)</f>
        <v>83</v>
      </c>
      <c r="M195" s="113">
        <f>_xlfn.XLOOKUP(K195,'Floor Area'!A:A,'Floor Area'!C:C)</f>
        <v>538.43000000000006</v>
      </c>
      <c r="N195" s="105">
        <f>_xlfn.XLOOKUP(K195,Deprivation!A:A,Deprivation!D:D)</f>
        <v>32.530120481927696</v>
      </c>
      <c r="O195" s="101" t="s">
        <v>787</v>
      </c>
      <c r="P195" s="101" t="s">
        <v>613</v>
      </c>
      <c r="Q195" s="125" t="str">
        <f>_xlfn.XLOOKUP(K195,Academies!B:B,Academies!C:C,"No")</f>
        <v>No</v>
      </c>
      <c r="S195" s="119"/>
    </row>
    <row r="196" spans="1:19" x14ac:dyDescent="0.25">
      <c r="A196" s="21" t="s">
        <v>787</v>
      </c>
      <c r="B196" s="21" t="s">
        <v>306</v>
      </c>
      <c r="C196" s="119">
        <f>_xlfn.XLOOKUP(B196,'Pupil Numbers'!A:A,'Pupil Numbers'!D:D)</f>
        <v>192</v>
      </c>
      <c r="D196" s="119">
        <f>_xlfn.XLOOKUP(B196,'Floor Area'!A:A,'Floor Area'!D:D)</f>
        <v>201</v>
      </c>
      <c r="E196" s="119">
        <f>_xlfn.XLOOKUP(B196,Deprivation!A:A,Deprivation!E:E)</f>
        <v>249</v>
      </c>
      <c r="F196" s="79" t="str">
        <f t="shared" si="13"/>
        <v>pupil number192</v>
      </c>
      <c r="G196" s="119" t="str">
        <f t="shared" si="14"/>
        <v>CIP2372</v>
      </c>
      <c r="H196" s="21"/>
      <c r="I196" s="125"/>
      <c r="J196" s="21"/>
      <c r="K196" s="113" t="str">
        <f t="shared" si="15"/>
        <v>CIP2372</v>
      </c>
      <c r="L196" s="116">
        <f>_xlfn.XLOOKUP(K196,'Pupil Numbers'!A:A,'Pupil Numbers'!C:C)</f>
        <v>176.3</v>
      </c>
      <c r="M196" s="113">
        <f>_xlfn.XLOOKUP(K196,'Floor Area'!A:A,'Floor Area'!C:C)</f>
        <v>1154.74</v>
      </c>
      <c r="N196" s="105">
        <f>_xlfn.XLOOKUP(K196,Deprivation!A:A,Deprivation!D:D)</f>
        <v>51.219512195121993</v>
      </c>
      <c r="O196" s="101" t="s">
        <v>787</v>
      </c>
      <c r="P196" s="101" t="s">
        <v>680</v>
      </c>
      <c r="Q196" s="125" t="str">
        <f>_xlfn.XLOOKUP(K196,Academies!B:B,Academies!C:C,"No")</f>
        <v>No</v>
      </c>
      <c r="S196" s="119"/>
    </row>
    <row r="197" spans="1:19" x14ac:dyDescent="0.25">
      <c r="A197" s="21" t="s">
        <v>787</v>
      </c>
      <c r="B197" s="21" t="s">
        <v>405</v>
      </c>
      <c r="C197" s="119">
        <f>_xlfn.XLOOKUP(B197,'Pupil Numbers'!A:A,'Pupil Numbers'!D:D)</f>
        <v>135</v>
      </c>
      <c r="D197" s="119">
        <f>_xlfn.XLOOKUP(B197,'Floor Area'!A:A,'Floor Area'!D:D)</f>
        <v>96</v>
      </c>
      <c r="E197" s="119">
        <f>_xlfn.XLOOKUP(B197,Deprivation!A:A,Deprivation!E:E)</f>
        <v>176</v>
      </c>
      <c r="F197" s="79" t="str">
        <f t="shared" si="13"/>
        <v>pupil number135</v>
      </c>
      <c r="G197" s="119" t="str">
        <f t="shared" si="14"/>
        <v>CIP3075</v>
      </c>
      <c r="H197" s="21"/>
      <c r="I197" s="125"/>
      <c r="J197" s="21"/>
      <c r="K197" s="113" t="str">
        <f t="shared" si="15"/>
        <v>CIP3075</v>
      </c>
      <c r="L197" s="116">
        <f>_xlfn.XLOOKUP(K197,'Pupil Numbers'!A:A,'Pupil Numbers'!C:C)</f>
        <v>73</v>
      </c>
      <c r="M197" s="113">
        <f>_xlfn.XLOOKUP(K197,'Floor Area'!A:A,'Floor Area'!C:C)</f>
        <v>218.70000000000002</v>
      </c>
      <c r="N197" s="105">
        <f>_xlfn.XLOOKUP(K197,Deprivation!A:A,Deprivation!D:D)</f>
        <v>19.178082191780799</v>
      </c>
      <c r="O197" s="101" t="s">
        <v>787</v>
      </c>
      <c r="P197" s="101" t="s">
        <v>732</v>
      </c>
      <c r="Q197" s="125" t="str">
        <f>_xlfn.XLOOKUP(K197,Academies!B:B,Academies!C:C,"No")</f>
        <v>No</v>
      </c>
      <c r="S197" s="119"/>
    </row>
    <row r="198" spans="1:19" x14ac:dyDescent="0.25">
      <c r="A198" s="21" t="s">
        <v>787</v>
      </c>
      <c r="B198" s="21" t="s">
        <v>408</v>
      </c>
      <c r="C198" s="119">
        <f>_xlfn.XLOOKUP(B198,'Pupil Numbers'!A:A,'Pupil Numbers'!D:D)</f>
        <v>183</v>
      </c>
      <c r="D198" s="119">
        <f>_xlfn.XLOOKUP(B198,'Floor Area'!A:A,'Floor Area'!D:D)</f>
        <v>167</v>
      </c>
      <c r="E198" s="119">
        <f>_xlfn.XLOOKUP(B198,Deprivation!A:A,Deprivation!E:E)</f>
        <v>97</v>
      </c>
      <c r="F198" s="79" t="str">
        <f t="shared" si="13"/>
        <v>pupil number183</v>
      </c>
      <c r="G198" s="119" t="str">
        <f t="shared" si="14"/>
        <v>CIP3077</v>
      </c>
      <c r="H198" s="21"/>
      <c r="I198" s="125"/>
      <c r="J198" s="21"/>
      <c r="K198" s="113" t="str">
        <f t="shared" si="15"/>
        <v>CIP3077</v>
      </c>
      <c r="L198" s="116">
        <f>_xlfn.XLOOKUP(K198,'Pupil Numbers'!A:A,'Pupil Numbers'!C:C)</f>
        <v>154</v>
      </c>
      <c r="M198" s="113">
        <f>_xlfn.XLOOKUP(K198,'Floor Area'!A:A,'Floor Area'!C:C)</f>
        <v>637.53</v>
      </c>
      <c r="N198" s="105">
        <f>_xlfn.XLOOKUP(K198,Deprivation!A:A,Deprivation!D:D)</f>
        <v>6.4935064935064899</v>
      </c>
      <c r="O198" s="101" t="s">
        <v>787</v>
      </c>
      <c r="P198" s="101" t="s">
        <v>733</v>
      </c>
      <c r="Q198" s="125" t="str">
        <f>_xlfn.XLOOKUP(K198,Academies!B:B,Academies!C:C,"No")</f>
        <v>No</v>
      </c>
      <c r="S198" s="119"/>
    </row>
    <row r="199" spans="1:19" x14ac:dyDescent="0.25">
      <c r="A199" s="21" t="s">
        <v>787</v>
      </c>
      <c r="B199" s="21" t="s">
        <v>176</v>
      </c>
      <c r="C199" s="119">
        <f>_xlfn.XLOOKUP(B199,'Pupil Numbers'!A:A,'Pupil Numbers'!D:D)</f>
        <v>202</v>
      </c>
      <c r="D199" s="119">
        <f>_xlfn.XLOOKUP(B199,'Floor Area'!A:A,'Floor Area'!D:D)</f>
        <v>186</v>
      </c>
      <c r="E199" s="119">
        <f>_xlfn.XLOOKUP(B199,Deprivation!A:A,Deprivation!E:E)</f>
        <v>197</v>
      </c>
      <c r="F199" s="79" t="str">
        <f t="shared" si="13"/>
        <v>pupil number202</v>
      </c>
      <c r="G199" s="119" t="str">
        <f t="shared" si="14"/>
        <v>CIP2186</v>
      </c>
      <c r="H199" s="21"/>
      <c r="I199" s="125"/>
      <c r="J199" s="21"/>
      <c r="K199" s="113" t="str">
        <f t="shared" si="15"/>
        <v>CIP2186</v>
      </c>
      <c r="L199" s="116">
        <f>_xlfn.XLOOKUP(K199,'Pupil Numbers'!A:A,'Pupil Numbers'!C:C)</f>
        <v>208</v>
      </c>
      <c r="M199" s="113">
        <f>_xlfn.XLOOKUP(K199,'Floor Area'!A:A,'Floor Area'!C:C)</f>
        <v>897.51</v>
      </c>
      <c r="N199" s="105">
        <f>_xlfn.XLOOKUP(K199,Deprivation!A:A,Deprivation!D:D)</f>
        <v>24.038461538461501</v>
      </c>
      <c r="O199" s="101" t="s">
        <v>787</v>
      </c>
      <c r="P199" s="101" t="s">
        <v>615</v>
      </c>
      <c r="Q199" s="125" t="str">
        <f>_xlfn.XLOOKUP(K199,Academies!B:B,Academies!C:C,"No")</f>
        <v>No</v>
      </c>
      <c r="S199" s="119"/>
    </row>
    <row r="200" spans="1:19" x14ac:dyDescent="0.25">
      <c r="A200" s="21" t="s">
        <v>787</v>
      </c>
      <c r="B200" s="21" t="s">
        <v>117</v>
      </c>
      <c r="C200" s="119">
        <f>_xlfn.XLOOKUP(B200,'Pupil Numbers'!A:A,'Pupil Numbers'!D:D)</f>
        <v>163</v>
      </c>
      <c r="D200" s="119">
        <f>_xlfn.XLOOKUP(B200,'Floor Area'!A:A,'Floor Area'!D:D)</f>
        <v>150</v>
      </c>
      <c r="E200" s="119">
        <f>_xlfn.XLOOKUP(B200,Deprivation!A:A,Deprivation!E:E)</f>
        <v>157</v>
      </c>
      <c r="F200" s="79" t="str">
        <f t="shared" si="13"/>
        <v>pupil number163</v>
      </c>
      <c r="G200" s="119" t="str">
        <f t="shared" si="14"/>
        <v>CIP2109</v>
      </c>
      <c r="H200" s="21"/>
      <c r="I200" s="125"/>
      <c r="J200" s="21"/>
      <c r="K200" s="113" t="str">
        <f t="shared" si="15"/>
        <v>CIP2109</v>
      </c>
      <c r="L200" s="116">
        <f>_xlfn.XLOOKUP(K200,'Pupil Numbers'!A:A,'Pupil Numbers'!C:C)</f>
        <v>115</v>
      </c>
      <c r="M200" s="113">
        <f>_xlfn.XLOOKUP(K200,'Floor Area'!A:A,'Floor Area'!C:C)</f>
        <v>508.27000000000004</v>
      </c>
      <c r="N200" s="105">
        <f>_xlfn.XLOOKUP(K200,Deprivation!A:A,Deprivation!D:D)</f>
        <v>16.521739130434803</v>
      </c>
      <c r="O200" s="101" t="s">
        <v>787</v>
      </c>
      <c r="P200" s="101" t="s">
        <v>582</v>
      </c>
      <c r="Q200" s="125" t="str">
        <f>_xlfn.XLOOKUP(K200,Academies!B:B,Academies!C:C,"No")</f>
        <v>No</v>
      </c>
      <c r="S200" s="119"/>
    </row>
    <row r="201" spans="1:19" x14ac:dyDescent="0.25">
      <c r="A201" s="21" t="s">
        <v>787</v>
      </c>
      <c r="B201" s="21" t="s">
        <v>193</v>
      </c>
      <c r="C201" s="119">
        <f>_xlfn.XLOOKUP(B201,'Pupil Numbers'!A:A,'Pupil Numbers'!D:D)</f>
        <v>152</v>
      </c>
      <c r="D201" s="119">
        <f>_xlfn.XLOOKUP(B201,'Floor Area'!A:A,'Floor Area'!D:D)</f>
        <v>125</v>
      </c>
      <c r="E201" s="119">
        <f>_xlfn.XLOOKUP(B201,Deprivation!A:A,Deprivation!E:E)</f>
        <v>188</v>
      </c>
      <c r="F201" s="79" t="str">
        <f t="shared" si="13"/>
        <v>pupil number152</v>
      </c>
      <c r="G201" s="119" t="str">
        <f t="shared" si="14"/>
        <v>CIP2213</v>
      </c>
      <c r="H201" s="21"/>
      <c r="I201" s="125"/>
      <c r="J201" s="21"/>
      <c r="K201" s="113" t="str">
        <f t="shared" si="15"/>
        <v>CIP2213</v>
      </c>
      <c r="L201" s="116">
        <f>_xlfn.XLOOKUP(K201,'Pupil Numbers'!A:A,'Pupil Numbers'!C:C)</f>
        <v>97</v>
      </c>
      <c r="M201" s="113">
        <f>_xlfn.XLOOKUP(K201,'Floor Area'!A:A,'Floor Area'!C:C)</f>
        <v>378.8</v>
      </c>
      <c r="N201" s="105">
        <f>_xlfn.XLOOKUP(K201,Deprivation!A:A,Deprivation!D:D)</f>
        <v>21.6494845360825</v>
      </c>
      <c r="O201" s="101" t="s">
        <v>787</v>
      </c>
      <c r="P201" s="101" t="s">
        <v>624</v>
      </c>
      <c r="Q201" s="125" t="str">
        <f>_xlfn.XLOOKUP(K201,Academies!B:B,Academies!C:C,"No")</f>
        <v>No</v>
      </c>
      <c r="S201" s="119"/>
    </row>
    <row r="202" spans="1:19" x14ac:dyDescent="0.25">
      <c r="A202" s="21" t="s">
        <v>787</v>
      </c>
      <c r="B202" s="21" t="s">
        <v>182</v>
      </c>
      <c r="C202" s="119">
        <f>_xlfn.XLOOKUP(B202,'Pupil Numbers'!A:A,'Pupil Numbers'!D:D)</f>
        <v>201</v>
      </c>
      <c r="D202" s="119">
        <f>_xlfn.XLOOKUP(B202,'Floor Area'!A:A,'Floor Area'!D:D)</f>
        <v>189</v>
      </c>
      <c r="E202" s="119">
        <f>_xlfn.XLOOKUP(B202,Deprivation!A:A,Deprivation!E:E)</f>
        <v>122</v>
      </c>
      <c r="F202" s="79" t="str">
        <f t="shared" si="13"/>
        <v>pupil number201</v>
      </c>
      <c r="G202" s="119" t="str">
        <f t="shared" si="14"/>
        <v>CIP2191</v>
      </c>
      <c r="H202" s="21"/>
      <c r="I202" s="125"/>
      <c r="J202" s="21"/>
      <c r="K202" s="113" t="str">
        <f t="shared" si="15"/>
        <v>CIP2191</v>
      </c>
      <c r="L202" s="116">
        <f>_xlfn.XLOOKUP(K202,'Pupil Numbers'!A:A,'Pupil Numbers'!C:C)</f>
        <v>205</v>
      </c>
      <c r="M202" s="113">
        <f>_xlfn.XLOOKUP(K202,'Floor Area'!A:A,'Floor Area'!C:C)</f>
        <v>939.72</v>
      </c>
      <c r="N202" s="105">
        <f>_xlfn.XLOOKUP(K202,Deprivation!A:A,Deprivation!D:D)</f>
        <v>11.219512195122</v>
      </c>
      <c r="O202" s="101" t="s">
        <v>787</v>
      </c>
      <c r="P202" s="101" t="s">
        <v>618</v>
      </c>
      <c r="Q202" s="125" t="str">
        <f>_xlfn.XLOOKUP(K202,Academies!B:B,Academies!C:C,"No")</f>
        <v>No</v>
      </c>
      <c r="S202" s="119"/>
    </row>
    <row r="203" spans="1:19" x14ac:dyDescent="0.25">
      <c r="A203" s="21" t="s">
        <v>787</v>
      </c>
      <c r="B203" s="21" t="s">
        <v>178</v>
      </c>
      <c r="C203" s="119">
        <f>_xlfn.XLOOKUP(B203,'Pupil Numbers'!A:A,'Pupil Numbers'!D:D)</f>
        <v>93</v>
      </c>
      <c r="D203" s="119">
        <f>_xlfn.XLOOKUP(B203,'Floor Area'!A:A,'Floor Area'!D:D)</f>
        <v>113</v>
      </c>
      <c r="E203" s="119">
        <f>_xlfn.XLOOKUP(B203,Deprivation!A:A,Deprivation!E:E)</f>
        <v>148</v>
      </c>
      <c r="F203" s="79" t="str">
        <f t="shared" si="13"/>
        <v>pupil number93</v>
      </c>
      <c r="G203" s="119" t="str">
        <f t="shared" si="14"/>
        <v>CIP2187</v>
      </c>
      <c r="H203" s="21"/>
      <c r="I203" s="125"/>
      <c r="J203" s="21"/>
      <c r="K203" s="113" t="str">
        <f t="shared" si="15"/>
        <v>CIP2187</v>
      </c>
      <c r="L203" s="116">
        <f>_xlfn.XLOOKUP(K203,'Pupil Numbers'!A:A,'Pupil Numbers'!C:C)</f>
        <v>20</v>
      </c>
      <c r="M203" s="113">
        <f>_xlfn.XLOOKUP(K203,'Floor Area'!A:A,'Floor Area'!C:C)</f>
        <v>307.29000000000002</v>
      </c>
      <c r="N203" s="105">
        <f>_xlfn.XLOOKUP(K203,Deprivation!A:A,Deprivation!D:D)</f>
        <v>15</v>
      </c>
      <c r="O203" s="101" t="s">
        <v>787</v>
      </c>
      <c r="P203" s="101" t="s">
        <v>616</v>
      </c>
      <c r="Q203" s="125" t="str">
        <f>_xlfn.XLOOKUP(K203,Academies!B:B,Academies!C:C,"No")</f>
        <v>No</v>
      </c>
      <c r="S203" s="119"/>
    </row>
    <row r="204" spans="1:19" x14ac:dyDescent="0.25">
      <c r="A204" s="21" t="s">
        <v>787</v>
      </c>
      <c r="B204" s="21" t="s">
        <v>246</v>
      </c>
      <c r="C204" s="119">
        <f>_xlfn.XLOOKUP(B204,'Pupil Numbers'!A:A,'Pupil Numbers'!D:D)</f>
        <v>139</v>
      </c>
      <c r="D204" s="119">
        <f>_xlfn.XLOOKUP(B204,'Floor Area'!A:A,'Floor Area'!D:D)</f>
        <v>162</v>
      </c>
      <c r="E204" s="119">
        <f>_xlfn.XLOOKUP(B204,Deprivation!A:A,Deprivation!E:E)</f>
        <v>171</v>
      </c>
      <c r="F204" s="79" t="str">
        <f t="shared" si="13"/>
        <v>pupil number139</v>
      </c>
      <c r="G204" s="119" t="str">
        <f t="shared" si="14"/>
        <v>CIP2279</v>
      </c>
      <c r="H204" s="21"/>
      <c r="I204" s="125"/>
      <c r="J204" s="21"/>
      <c r="K204" s="113" t="str">
        <f t="shared" si="15"/>
        <v>CIP2279</v>
      </c>
      <c r="L204" s="116">
        <f>_xlfn.XLOOKUP(K204,'Pupil Numbers'!A:A,'Pupil Numbers'!C:C)</f>
        <v>76</v>
      </c>
      <c r="M204" s="113">
        <f>_xlfn.XLOOKUP(K204,'Floor Area'!A:A,'Floor Area'!C:C)</f>
        <v>591.83000000000004</v>
      </c>
      <c r="N204" s="105">
        <f>_xlfn.XLOOKUP(K204,Deprivation!A:A,Deprivation!D:D)</f>
        <v>18.421052631578899</v>
      </c>
      <c r="O204" s="101" t="s">
        <v>787</v>
      </c>
      <c r="P204" s="101" t="s">
        <v>649</v>
      </c>
      <c r="Q204" s="125" t="str">
        <f>_xlfn.XLOOKUP(K204,Academies!B:B,Academies!C:C,"No")</f>
        <v>No</v>
      </c>
      <c r="S204" s="119"/>
    </row>
    <row r="205" spans="1:19" x14ac:dyDescent="0.25">
      <c r="A205" s="21" t="s">
        <v>787</v>
      </c>
      <c r="B205" s="21" t="s">
        <v>410</v>
      </c>
      <c r="C205" s="119">
        <f>_xlfn.XLOOKUP(B205,'Pupil Numbers'!A:A,'Pupil Numbers'!D:D)</f>
        <v>100</v>
      </c>
      <c r="D205" s="119">
        <f>_xlfn.XLOOKUP(B205,'Floor Area'!A:A,'Floor Area'!D:D)</f>
        <v>95</v>
      </c>
      <c r="E205" s="119">
        <f>_xlfn.XLOOKUP(B205,Deprivation!A:A,Deprivation!E:E)</f>
        <v>91</v>
      </c>
      <c r="F205" s="79" t="str">
        <f t="shared" si="13"/>
        <v>pupil number100</v>
      </c>
      <c r="G205" s="119" t="str">
        <f t="shared" si="14"/>
        <v>CIP3079</v>
      </c>
      <c r="H205" s="21"/>
      <c r="I205" s="125"/>
      <c r="J205" s="21"/>
      <c r="K205" s="113" t="str">
        <f t="shared" si="15"/>
        <v>CIP3079</v>
      </c>
      <c r="L205" s="116">
        <f>_xlfn.XLOOKUP(K205,'Pupil Numbers'!A:A,'Pupil Numbers'!C:C)</f>
        <v>28</v>
      </c>
      <c r="M205" s="113">
        <f>_xlfn.XLOOKUP(K205,'Floor Area'!A:A,'Floor Area'!C:C)</f>
        <v>205.48000000000002</v>
      </c>
      <c r="N205" s="105">
        <f>_xlfn.XLOOKUP(K205,Deprivation!A:A,Deprivation!D:D)</f>
        <v>3.5714285714285698</v>
      </c>
      <c r="O205" s="101" t="s">
        <v>787</v>
      </c>
      <c r="P205" s="101" t="s">
        <v>734</v>
      </c>
      <c r="Q205" s="125" t="str">
        <f>_xlfn.XLOOKUP(K205,Academies!B:B,Academies!C:C,"No")</f>
        <v>No</v>
      </c>
      <c r="S205" s="119"/>
    </row>
    <row r="206" spans="1:19" x14ac:dyDescent="0.25">
      <c r="A206" s="21" t="s">
        <v>787</v>
      </c>
      <c r="B206" s="21" t="s">
        <v>129</v>
      </c>
      <c r="C206" s="119">
        <f>_xlfn.XLOOKUP(B206,'Pupil Numbers'!A:A,'Pupil Numbers'!D:D)</f>
        <v>115</v>
      </c>
      <c r="D206" s="119">
        <f>_xlfn.XLOOKUP(B206,'Floor Area'!A:A,'Floor Area'!D:D)</f>
        <v>106</v>
      </c>
      <c r="E206" s="119">
        <f>_xlfn.XLOOKUP(B206,Deprivation!A:A,Deprivation!E:E)</f>
        <v>124</v>
      </c>
      <c r="F206" s="79" t="str">
        <f t="shared" si="13"/>
        <v>pupil number115</v>
      </c>
      <c r="G206" s="119" t="str">
        <f t="shared" si="14"/>
        <v>CIP2131</v>
      </c>
      <c r="H206" s="21"/>
      <c r="I206" s="125"/>
      <c r="J206" s="21"/>
      <c r="K206" s="113" t="str">
        <f t="shared" si="15"/>
        <v>CIP2131</v>
      </c>
      <c r="L206" s="116">
        <f>_xlfn.XLOOKUP(K206,'Pupil Numbers'!A:A,'Pupil Numbers'!C:C)</f>
        <v>52</v>
      </c>
      <c r="M206" s="113">
        <f>_xlfn.XLOOKUP(K206,'Floor Area'!A:A,'Floor Area'!C:C)</f>
        <v>263.24</v>
      </c>
      <c r="N206" s="105">
        <f>_xlfn.XLOOKUP(K206,Deprivation!A:A,Deprivation!D:D)</f>
        <v>11.538461538461501</v>
      </c>
      <c r="O206" s="101" t="s">
        <v>787</v>
      </c>
      <c r="P206" s="101" t="s">
        <v>588</v>
      </c>
      <c r="Q206" s="125" t="str">
        <f>_xlfn.XLOOKUP(K206,Academies!B:B,Academies!C:C,"No")</f>
        <v>No</v>
      </c>
      <c r="S206" s="119"/>
    </row>
    <row r="207" spans="1:19" x14ac:dyDescent="0.25">
      <c r="A207" s="21" t="s">
        <v>787</v>
      </c>
      <c r="B207" s="21" t="s">
        <v>477</v>
      </c>
      <c r="C207" s="119">
        <f>_xlfn.XLOOKUP(B207,'Pupil Numbers'!A:A,'Pupil Numbers'!D:D)</f>
        <v>134</v>
      </c>
      <c r="D207" s="119">
        <f>_xlfn.XLOOKUP(B207,'Floor Area'!A:A,'Floor Area'!D:D)</f>
        <v>166</v>
      </c>
      <c r="E207" s="119">
        <f>_xlfn.XLOOKUP(B207,Deprivation!A:A,Deprivation!E:E)</f>
        <v>90</v>
      </c>
      <c r="F207" s="79" t="str">
        <f t="shared" si="13"/>
        <v>pupil number134</v>
      </c>
      <c r="G207" s="119" t="str">
        <f t="shared" si="14"/>
        <v>CIP3331</v>
      </c>
      <c r="H207" s="21"/>
      <c r="I207" s="125"/>
      <c r="J207" s="21"/>
      <c r="K207" s="113" t="str">
        <f t="shared" si="15"/>
        <v>CIP3331</v>
      </c>
      <c r="L207" s="116">
        <f>_xlfn.XLOOKUP(K207,'Pupil Numbers'!A:A,'Pupil Numbers'!C:C)</f>
        <v>68.347368421052636</v>
      </c>
      <c r="M207" s="113">
        <f>_xlfn.XLOOKUP(K207,'Floor Area'!A:A,'Floor Area'!C:C)</f>
        <v>631.22</v>
      </c>
      <c r="N207" s="105">
        <f>_xlfn.XLOOKUP(K207,Deprivation!A:A,Deprivation!D:D)</f>
        <v>3.0769230769230798</v>
      </c>
      <c r="O207" s="101" t="s">
        <v>787</v>
      </c>
      <c r="P207" s="101" t="s">
        <v>766</v>
      </c>
      <c r="Q207" s="125" t="str">
        <f>_xlfn.XLOOKUP(K207,Academies!B:B,Academies!C:C,"No")</f>
        <v>No</v>
      </c>
      <c r="S207" s="119"/>
    </row>
    <row r="208" spans="1:19" x14ac:dyDescent="0.25">
      <c r="A208" s="21" t="s">
        <v>787</v>
      </c>
      <c r="B208" s="21" t="s">
        <v>180</v>
      </c>
      <c r="C208" s="119">
        <f>_xlfn.XLOOKUP(B208,'Pupil Numbers'!A:A,'Pupil Numbers'!D:D)</f>
        <v>206</v>
      </c>
      <c r="D208" s="119">
        <f>_xlfn.XLOOKUP(B208,'Floor Area'!A:A,'Floor Area'!D:D)</f>
        <v>217</v>
      </c>
      <c r="E208" s="119">
        <f>_xlfn.XLOOKUP(B208,Deprivation!A:A,Deprivation!E:E)</f>
        <v>214</v>
      </c>
      <c r="F208" s="79" t="str">
        <f t="shared" si="13"/>
        <v>pupil number206</v>
      </c>
      <c r="G208" s="119" t="str">
        <f t="shared" si="14"/>
        <v>CIP2190</v>
      </c>
      <c r="H208" s="21"/>
      <c r="I208" s="125"/>
      <c r="J208" s="21"/>
      <c r="K208" s="113" t="str">
        <f t="shared" si="15"/>
        <v>CIP2190</v>
      </c>
      <c r="L208" s="116">
        <f>_xlfn.XLOOKUP(K208,'Pupil Numbers'!A:A,'Pupil Numbers'!C:C)</f>
        <v>210.79894736842107</v>
      </c>
      <c r="M208" s="113">
        <f>_xlfn.XLOOKUP(K208,'Floor Area'!A:A,'Floor Area'!C:C)</f>
        <v>1307.4000000000001</v>
      </c>
      <c r="N208" s="105">
        <f>_xlfn.XLOOKUP(K208,Deprivation!A:A,Deprivation!D:D)</f>
        <v>30.158730158730201</v>
      </c>
      <c r="O208" s="101" t="s">
        <v>787</v>
      </c>
      <c r="P208" s="101" t="s">
        <v>617</v>
      </c>
      <c r="Q208" s="125" t="str">
        <f>_xlfn.XLOOKUP(K208,Academies!B:B,Academies!C:C,"No")</f>
        <v>No</v>
      </c>
      <c r="S208" s="119"/>
    </row>
    <row r="209" spans="1:19" x14ac:dyDescent="0.25">
      <c r="A209" s="21" t="s">
        <v>787</v>
      </c>
      <c r="B209" s="21" t="s">
        <v>323</v>
      </c>
      <c r="C209" s="119">
        <f>_xlfn.XLOOKUP(B209,'Pupil Numbers'!A:A,'Pupil Numbers'!D:D)</f>
        <v>235</v>
      </c>
      <c r="D209" s="119">
        <f>_xlfn.XLOOKUP(B209,'Floor Area'!A:A,'Floor Area'!D:D)</f>
        <v>231</v>
      </c>
      <c r="E209" s="119">
        <f>_xlfn.XLOOKUP(B209,Deprivation!A:A,Deprivation!E:E)</f>
        <v>198</v>
      </c>
      <c r="F209" s="79" t="str">
        <f t="shared" si="13"/>
        <v>pupil number235</v>
      </c>
      <c r="G209" s="119" t="str">
        <f t="shared" si="14"/>
        <v>CIP2624</v>
      </c>
      <c r="H209" s="21"/>
      <c r="I209" s="125"/>
      <c r="J209" s="21"/>
      <c r="K209" s="113" t="str">
        <f t="shared" si="15"/>
        <v>CIP2624</v>
      </c>
      <c r="L209" s="116">
        <f>_xlfn.XLOOKUP(K209,'Pupil Numbers'!A:A,'Pupil Numbers'!C:C)</f>
        <v>316</v>
      </c>
      <c r="M209" s="113">
        <f>_xlfn.XLOOKUP(K209,'Floor Area'!A:A,'Floor Area'!C:C)</f>
        <v>1520.91</v>
      </c>
      <c r="N209" s="105">
        <f>_xlfn.XLOOKUP(K209,Deprivation!A:A,Deprivation!D:D)</f>
        <v>24.050632911392398</v>
      </c>
      <c r="O209" s="101" t="s">
        <v>787</v>
      </c>
      <c r="P209" s="101" t="s">
        <v>690</v>
      </c>
      <c r="Q209" s="125" t="str">
        <f>_xlfn.XLOOKUP(K209,Academies!B:B,Academies!C:C,"No")</f>
        <v>No</v>
      </c>
      <c r="S209" s="119"/>
    </row>
    <row r="210" spans="1:19" x14ac:dyDescent="0.25">
      <c r="A210" s="21" t="s">
        <v>787</v>
      </c>
      <c r="B210" s="21" t="s">
        <v>103</v>
      </c>
      <c r="C210" s="119">
        <f>_xlfn.XLOOKUP(B210,'Pupil Numbers'!A:A,'Pupil Numbers'!D:D)</f>
        <v>198</v>
      </c>
      <c r="D210" s="119">
        <f>_xlfn.XLOOKUP(B210,'Floor Area'!A:A,'Floor Area'!D:D)</f>
        <v>221</v>
      </c>
      <c r="E210" s="119">
        <f>_xlfn.XLOOKUP(B210,Deprivation!A:A,Deprivation!E:E)</f>
        <v>216</v>
      </c>
      <c r="F210" s="79" t="str">
        <f t="shared" si="13"/>
        <v>pupil number198</v>
      </c>
      <c r="G210" s="119" t="str">
        <f t="shared" si="14"/>
        <v>CIP2101</v>
      </c>
      <c r="H210" s="21"/>
      <c r="I210" s="125"/>
      <c r="J210" s="21"/>
      <c r="K210" s="113" t="str">
        <f t="shared" si="15"/>
        <v>CIP2101</v>
      </c>
      <c r="L210" s="116">
        <f>_xlfn.XLOOKUP(K210,'Pupil Numbers'!A:A,'Pupil Numbers'!C:C)</f>
        <v>200.23052631578946</v>
      </c>
      <c r="M210" s="113">
        <f>_xlfn.XLOOKUP(K210,'Floor Area'!A:A,'Floor Area'!C:C)</f>
        <v>1393.96</v>
      </c>
      <c r="N210" s="105">
        <f>_xlfn.XLOOKUP(K210,Deprivation!A:A,Deprivation!D:D)</f>
        <v>30.681818181818198</v>
      </c>
      <c r="O210" s="101" t="s">
        <v>787</v>
      </c>
      <c r="P210" s="101" t="s">
        <v>575</v>
      </c>
      <c r="Q210" s="125" t="str">
        <f>_xlfn.XLOOKUP(K210,Academies!B:B,Academies!C:C,"No")</f>
        <v>No</v>
      </c>
      <c r="S210" s="119"/>
    </row>
    <row r="211" spans="1:19" x14ac:dyDescent="0.25">
      <c r="A211" s="21" t="s">
        <v>787</v>
      </c>
      <c r="B211" s="21" t="s">
        <v>497</v>
      </c>
      <c r="C211" s="119">
        <f>_xlfn.XLOOKUP(B211,'Pupil Numbers'!A:A,'Pupil Numbers'!D:D)</f>
        <v>205</v>
      </c>
      <c r="D211" s="119">
        <f>_xlfn.XLOOKUP(B211,'Floor Area'!A:A,'Floor Area'!D:D)</f>
        <v>203</v>
      </c>
      <c r="E211" s="119">
        <f>_xlfn.XLOOKUP(B211,Deprivation!A:A,Deprivation!E:E)</f>
        <v>107</v>
      </c>
      <c r="F211" s="79" t="str">
        <f t="shared" si="13"/>
        <v>pupil number205</v>
      </c>
      <c r="G211" s="119" t="str">
        <f t="shared" si="14"/>
        <v>CIP5202</v>
      </c>
      <c r="H211" s="21"/>
      <c r="I211" s="125"/>
      <c r="J211" s="21"/>
      <c r="K211" s="113" t="str">
        <f t="shared" si="15"/>
        <v>CIP5202</v>
      </c>
      <c r="L211" s="116">
        <f>_xlfn.XLOOKUP(K211,'Pupil Numbers'!A:A,'Pupil Numbers'!C:C)</f>
        <v>210</v>
      </c>
      <c r="M211" s="113">
        <f>_xlfn.XLOOKUP(K211,'Floor Area'!A:A,'Floor Area'!C:C)</f>
        <v>1175.33</v>
      </c>
      <c r="N211" s="105">
        <f>_xlfn.XLOOKUP(K211,Deprivation!A:A,Deprivation!D:D)</f>
        <v>8.5714285714285694</v>
      </c>
      <c r="O211" s="101" t="s">
        <v>787</v>
      </c>
      <c r="P211" s="101" t="s">
        <v>776</v>
      </c>
      <c r="Q211" s="125" t="str">
        <f>_xlfn.XLOOKUP(K211,Academies!B:B,Academies!C:C,"No")</f>
        <v>No</v>
      </c>
      <c r="S211" s="119"/>
    </row>
    <row r="212" spans="1:19" x14ac:dyDescent="0.25">
      <c r="A212" s="21" t="s">
        <v>787</v>
      </c>
      <c r="B212" s="21" t="s">
        <v>105</v>
      </c>
      <c r="C212" s="119">
        <f>_xlfn.XLOOKUP(B212,'Pupil Numbers'!A:A,'Pupil Numbers'!D:D)</f>
        <v>194</v>
      </c>
      <c r="D212" s="119">
        <f>_xlfn.XLOOKUP(B212,'Floor Area'!A:A,'Floor Area'!D:D)</f>
        <v>163</v>
      </c>
      <c r="E212" s="119">
        <f>_xlfn.XLOOKUP(B212,Deprivation!A:A,Deprivation!E:E)</f>
        <v>158</v>
      </c>
      <c r="F212" s="79" t="str">
        <f t="shared" si="13"/>
        <v>pupil number194</v>
      </c>
      <c r="G212" s="119" t="str">
        <f t="shared" si="14"/>
        <v>CIP2102</v>
      </c>
      <c r="H212" s="21"/>
      <c r="I212" s="125"/>
      <c r="J212" s="21"/>
      <c r="K212" s="113" t="str">
        <f t="shared" si="15"/>
        <v>CIP2102</v>
      </c>
      <c r="L212" s="116">
        <f>_xlfn.XLOOKUP(K212,'Pupil Numbers'!A:A,'Pupil Numbers'!C:C)</f>
        <v>191</v>
      </c>
      <c r="M212" s="113">
        <f>_xlfn.XLOOKUP(K212,'Floor Area'!A:A,'Floor Area'!C:C)</f>
        <v>611.07000000000005</v>
      </c>
      <c r="N212" s="105">
        <f>_xlfn.XLOOKUP(K212,Deprivation!A:A,Deprivation!D:D)</f>
        <v>16.753926701570702</v>
      </c>
      <c r="O212" s="101" t="s">
        <v>787</v>
      </c>
      <c r="P212" s="101" t="s">
        <v>576</v>
      </c>
      <c r="Q212" s="125" t="str">
        <f>_xlfn.XLOOKUP(K212,Academies!B:B,Academies!C:C,"No")</f>
        <v>No</v>
      </c>
      <c r="S212" s="119"/>
    </row>
    <row r="213" spans="1:19" x14ac:dyDescent="0.25">
      <c r="A213" s="21" t="s">
        <v>787</v>
      </c>
      <c r="B213" s="21" t="s">
        <v>412</v>
      </c>
      <c r="C213" s="119">
        <f>_xlfn.XLOOKUP(B213,'Pupil Numbers'!A:A,'Pupil Numbers'!D:D)</f>
        <v>242</v>
      </c>
      <c r="D213" s="119">
        <f>_xlfn.XLOOKUP(B213,'Floor Area'!A:A,'Floor Area'!D:D)</f>
        <v>241</v>
      </c>
      <c r="E213" s="119">
        <f>_xlfn.XLOOKUP(B213,Deprivation!A:A,Deprivation!E:E)</f>
        <v>235</v>
      </c>
      <c r="F213" s="79" t="str">
        <f t="shared" si="13"/>
        <v>pupil number242</v>
      </c>
      <c r="G213" s="119" t="str">
        <f t="shared" si="14"/>
        <v>CIP3080</v>
      </c>
      <c r="H213" s="21"/>
      <c r="I213" s="125"/>
      <c r="J213" s="21"/>
      <c r="K213" s="113" t="str">
        <f t="shared" si="15"/>
        <v>CIP3080</v>
      </c>
      <c r="L213" s="116">
        <f>_xlfn.XLOOKUP(K213,'Pupil Numbers'!A:A,'Pupil Numbers'!C:C)</f>
        <v>356.14736842105265</v>
      </c>
      <c r="M213" s="113">
        <f>_xlfn.XLOOKUP(K213,'Floor Area'!A:A,'Floor Area'!C:C)</f>
        <v>1687.47</v>
      </c>
      <c r="N213" s="105">
        <f>_xlfn.XLOOKUP(K213,Deprivation!A:A,Deprivation!D:D)</f>
        <v>39.285714285714299</v>
      </c>
      <c r="O213" s="101" t="s">
        <v>787</v>
      </c>
      <c r="P213" s="101" t="s">
        <v>735</v>
      </c>
      <c r="Q213" s="125" t="str">
        <f>_xlfn.XLOOKUP(K213,Academies!B:B,Academies!C:C,"No")</f>
        <v>No</v>
      </c>
      <c r="S213" s="119"/>
    </row>
    <row r="214" spans="1:19" x14ac:dyDescent="0.25">
      <c r="A214" s="21" t="s">
        <v>787</v>
      </c>
      <c r="B214" s="21" t="s">
        <v>414</v>
      </c>
      <c r="C214" s="119">
        <f>_xlfn.XLOOKUP(B214,'Pupil Numbers'!A:A,'Pupil Numbers'!D:D)</f>
        <v>161</v>
      </c>
      <c r="D214" s="119">
        <f>_xlfn.XLOOKUP(B214,'Floor Area'!A:A,'Floor Area'!D:D)</f>
        <v>155</v>
      </c>
      <c r="E214" s="119">
        <f>_xlfn.XLOOKUP(B214,Deprivation!A:A,Deprivation!E:E)</f>
        <v>160</v>
      </c>
      <c r="F214" s="79" t="str">
        <f t="shared" si="13"/>
        <v>pupil number161</v>
      </c>
      <c r="G214" s="119" t="str">
        <f t="shared" si="14"/>
        <v>CIP3082</v>
      </c>
      <c r="H214" s="21"/>
      <c r="I214" s="125"/>
      <c r="J214" s="21"/>
      <c r="K214" s="113" t="str">
        <f t="shared" si="15"/>
        <v>CIP3082</v>
      </c>
      <c r="L214" s="116">
        <f>_xlfn.XLOOKUP(K214,'Pupil Numbers'!A:A,'Pupil Numbers'!C:C)</f>
        <v>113</v>
      </c>
      <c r="M214" s="113">
        <f>_xlfn.XLOOKUP(K214,'Floor Area'!A:A,'Floor Area'!C:C)</f>
        <v>539.03</v>
      </c>
      <c r="N214" s="105">
        <f>_xlfn.XLOOKUP(K214,Deprivation!A:A,Deprivation!D:D)</f>
        <v>16.814159292035399</v>
      </c>
      <c r="O214" s="101" t="s">
        <v>787</v>
      </c>
      <c r="P214" s="101" t="s">
        <v>736</v>
      </c>
      <c r="Q214" s="125" t="str">
        <f>_xlfn.XLOOKUP(K214,Academies!B:B,Academies!C:C,"No")</f>
        <v>No</v>
      </c>
      <c r="S214" s="119"/>
    </row>
    <row r="215" spans="1:19" x14ac:dyDescent="0.25">
      <c r="A215" s="21" t="s">
        <v>787</v>
      </c>
      <c r="B215" s="21" t="s">
        <v>416</v>
      </c>
      <c r="C215" s="119">
        <f>_xlfn.XLOOKUP(B215,'Pupil Numbers'!A:A,'Pupil Numbers'!D:D)</f>
        <v>128</v>
      </c>
      <c r="D215" s="119">
        <f>_xlfn.XLOOKUP(B215,'Floor Area'!A:A,'Floor Area'!D:D)</f>
        <v>114</v>
      </c>
      <c r="E215" s="119">
        <f>_xlfn.XLOOKUP(B215,Deprivation!A:A,Deprivation!E:E)</f>
        <v>102</v>
      </c>
      <c r="F215" s="79" t="str">
        <f t="shared" si="13"/>
        <v>pupil number128</v>
      </c>
      <c r="G215" s="119" t="str">
        <f t="shared" si="14"/>
        <v>CIP3083</v>
      </c>
      <c r="H215" s="21"/>
      <c r="I215" s="125"/>
      <c r="J215" s="21"/>
      <c r="K215" s="113" t="str">
        <f t="shared" si="15"/>
        <v>CIP3083</v>
      </c>
      <c r="L215" s="116">
        <f>_xlfn.XLOOKUP(K215,'Pupil Numbers'!A:A,'Pupil Numbers'!C:C)</f>
        <v>65</v>
      </c>
      <c r="M215" s="113">
        <f>_xlfn.XLOOKUP(K215,'Floor Area'!A:A,'Floor Area'!C:C)</f>
        <v>322.5</v>
      </c>
      <c r="N215" s="105">
        <f>_xlfn.XLOOKUP(K215,Deprivation!A:A,Deprivation!D:D)</f>
        <v>7.6923076923076898</v>
      </c>
      <c r="O215" s="101" t="s">
        <v>787</v>
      </c>
      <c r="P215" s="101" t="s">
        <v>737</v>
      </c>
      <c r="Q215" s="125" t="str">
        <f>_xlfn.XLOOKUP(K215,Academies!B:B,Academies!C:C,"No")</f>
        <v>No</v>
      </c>
      <c r="S215" s="119"/>
    </row>
    <row r="216" spans="1:19" x14ac:dyDescent="0.25">
      <c r="A216" s="21" t="s">
        <v>787</v>
      </c>
      <c r="B216" s="21" t="s">
        <v>367</v>
      </c>
      <c r="C216" s="119">
        <f>_xlfn.XLOOKUP(B216,'Pupil Numbers'!A:A,'Pupil Numbers'!D:D)</f>
        <v>121</v>
      </c>
      <c r="D216" s="119">
        <f>_xlfn.XLOOKUP(B216,'Floor Area'!A:A,'Floor Area'!D:D)</f>
        <v>127</v>
      </c>
      <c r="E216" s="119">
        <f>_xlfn.XLOOKUP(B216,Deprivation!A:A,Deprivation!E:E)</f>
        <v>234</v>
      </c>
      <c r="F216" s="79" t="str">
        <f t="shared" si="13"/>
        <v>pupil number121</v>
      </c>
      <c r="G216" s="119" t="str">
        <f t="shared" si="14"/>
        <v>CIP3038</v>
      </c>
      <c r="H216" s="21"/>
      <c r="I216" s="125"/>
      <c r="J216" s="21"/>
      <c r="K216" s="113" t="str">
        <f t="shared" si="15"/>
        <v>CIP3038</v>
      </c>
      <c r="L216" s="116">
        <f>_xlfn.XLOOKUP(K216,'Pupil Numbers'!A:A,'Pupil Numbers'!C:C)</f>
        <v>57</v>
      </c>
      <c r="M216" s="113">
        <f>_xlfn.XLOOKUP(K216,'Floor Area'!A:A,'Floor Area'!C:C)</f>
        <v>383.15000000000003</v>
      </c>
      <c r="N216" s="105">
        <f>_xlfn.XLOOKUP(K216,Deprivation!A:A,Deprivation!D:D)</f>
        <v>38.596491228070199</v>
      </c>
      <c r="O216" s="101" t="s">
        <v>787</v>
      </c>
      <c r="P216" s="101" t="s">
        <v>713</v>
      </c>
      <c r="Q216" s="125" t="str">
        <f>_xlfn.XLOOKUP(K216,Academies!B:B,Academies!C:C,"No")</f>
        <v>No</v>
      </c>
      <c r="S216" s="119"/>
    </row>
    <row r="217" spans="1:19" x14ac:dyDescent="0.25">
      <c r="A217" s="21" t="s">
        <v>787</v>
      </c>
      <c r="B217" s="21" t="s">
        <v>493</v>
      </c>
      <c r="C217" s="119">
        <f>_xlfn.XLOOKUP(B217,'Pupil Numbers'!A:A,'Pupil Numbers'!D:D)</f>
        <v>245</v>
      </c>
      <c r="D217" s="119">
        <f>_xlfn.XLOOKUP(B217,'Floor Area'!A:A,'Floor Area'!D:D)</f>
        <v>250</v>
      </c>
      <c r="E217" s="119">
        <f>_xlfn.XLOOKUP(B217,Deprivation!A:A,Deprivation!E:E)</f>
        <v>247</v>
      </c>
      <c r="F217" s="79" t="str">
        <f t="shared" si="13"/>
        <v>pupil number245</v>
      </c>
      <c r="G217" s="119" t="str">
        <f t="shared" si="14"/>
        <v>CIP3551</v>
      </c>
      <c r="H217" s="21"/>
      <c r="I217" s="125"/>
      <c r="J217" s="21"/>
      <c r="K217" s="113" t="str">
        <f t="shared" si="15"/>
        <v>CIP3551</v>
      </c>
      <c r="L217" s="116">
        <f>_xlfn.XLOOKUP(K217,'Pupil Numbers'!A:A,'Pupil Numbers'!C:C)</f>
        <v>404</v>
      </c>
      <c r="M217" s="113">
        <f>_xlfn.XLOOKUP(K217,'Floor Area'!A:A,'Floor Area'!C:C)</f>
        <v>2105.59</v>
      </c>
      <c r="N217" s="105">
        <f>_xlfn.XLOOKUP(K217,Deprivation!A:A,Deprivation!D:D)</f>
        <v>46.039603960396001</v>
      </c>
      <c r="O217" s="101" t="s">
        <v>787</v>
      </c>
      <c r="P217" s="101" t="s">
        <v>774</v>
      </c>
      <c r="Q217" s="125" t="str">
        <f>_xlfn.XLOOKUP(K217,Academies!B:B,Academies!C:C,"No")</f>
        <v>No</v>
      </c>
      <c r="S217" s="119"/>
    </row>
    <row r="218" spans="1:19" x14ac:dyDescent="0.25">
      <c r="A218" s="21" t="s">
        <v>787</v>
      </c>
      <c r="B218" s="21" t="s">
        <v>197</v>
      </c>
      <c r="C218" s="119">
        <f>_xlfn.XLOOKUP(B218,'Pupil Numbers'!A:A,'Pupil Numbers'!D:D)</f>
        <v>188</v>
      </c>
      <c r="D218" s="119">
        <f>_xlfn.XLOOKUP(B218,'Floor Area'!A:A,'Floor Area'!D:D)</f>
        <v>216</v>
      </c>
      <c r="E218" s="119">
        <f>_xlfn.XLOOKUP(B218,Deprivation!A:A,Deprivation!E:E)</f>
        <v>223</v>
      </c>
      <c r="F218" s="79" t="str">
        <f t="shared" si="13"/>
        <v>pupil number188</v>
      </c>
      <c r="G218" s="119" t="str">
        <f t="shared" si="14"/>
        <v>CIP2223</v>
      </c>
      <c r="H218" s="21"/>
      <c r="I218" s="125"/>
      <c r="J218" s="21"/>
      <c r="K218" s="113" t="str">
        <f t="shared" si="15"/>
        <v>CIP2223</v>
      </c>
      <c r="L218" s="116">
        <f>_xlfn.XLOOKUP(K218,'Pupil Numbers'!A:A,'Pupil Numbers'!C:C)</f>
        <v>168</v>
      </c>
      <c r="M218" s="113">
        <f>_xlfn.XLOOKUP(K218,'Floor Area'!A:A,'Floor Area'!C:C)</f>
        <v>1299.24</v>
      </c>
      <c r="N218" s="105">
        <f>_xlfn.XLOOKUP(K218,Deprivation!A:A,Deprivation!D:D)</f>
        <v>32.142857142857103</v>
      </c>
      <c r="O218" s="101" t="s">
        <v>787</v>
      </c>
      <c r="P218" s="101" t="s">
        <v>626</v>
      </c>
      <c r="Q218" s="125" t="str">
        <f>_xlfn.XLOOKUP(K218,Academies!B:B,Academies!C:C,"No")</f>
        <v>No</v>
      </c>
      <c r="S218" s="119"/>
    </row>
    <row r="219" spans="1:19" x14ac:dyDescent="0.25">
      <c r="A219" s="21" t="s">
        <v>787</v>
      </c>
      <c r="B219" s="21" t="s">
        <v>308</v>
      </c>
      <c r="C219" s="119">
        <f>_xlfn.XLOOKUP(B219,'Pupil Numbers'!A:A,'Pupil Numbers'!D:D)</f>
        <v>230</v>
      </c>
      <c r="D219" s="119">
        <f>_xlfn.XLOOKUP(B219,'Floor Area'!A:A,'Floor Area'!D:D)</f>
        <v>233</v>
      </c>
      <c r="E219" s="119">
        <f>_xlfn.XLOOKUP(B219,Deprivation!A:A,Deprivation!E:E)</f>
        <v>116</v>
      </c>
      <c r="F219" s="79" t="str">
        <f t="shared" si="13"/>
        <v>pupil number230</v>
      </c>
      <c r="G219" s="119" t="str">
        <f t="shared" si="14"/>
        <v>CIP2373</v>
      </c>
      <c r="H219" s="21"/>
      <c r="I219" s="125"/>
      <c r="J219" s="21"/>
      <c r="K219" s="113" t="str">
        <f t="shared" ref="K219:K253" si="16">G219</f>
        <v>CIP2373</v>
      </c>
      <c r="L219" s="116">
        <f>_xlfn.XLOOKUP(K219,'Pupil Numbers'!A:A,'Pupil Numbers'!C:C)</f>
        <v>302</v>
      </c>
      <c r="M219" s="113">
        <f>_xlfn.XLOOKUP(K219,'Floor Area'!A:A,'Floor Area'!C:C)</f>
        <v>1526.84</v>
      </c>
      <c r="N219" s="105">
        <f>_xlfn.XLOOKUP(K219,Deprivation!A:A,Deprivation!D:D)</f>
        <v>10.2649006622517</v>
      </c>
      <c r="O219" s="101" t="s">
        <v>787</v>
      </c>
      <c r="P219" s="101" t="s">
        <v>681</v>
      </c>
      <c r="Q219" s="125" t="str">
        <f>_xlfn.XLOOKUP(K219,Academies!B:B,Academies!C:C,"No")</f>
        <v>No</v>
      </c>
      <c r="S219" s="119"/>
    </row>
    <row r="220" spans="1:19" x14ac:dyDescent="0.25">
      <c r="A220" s="21" t="s">
        <v>787</v>
      </c>
      <c r="B220" s="21" t="s">
        <v>399</v>
      </c>
      <c r="C220" s="119">
        <f>_xlfn.XLOOKUP(B220,'Pupil Numbers'!A:A,'Pupil Numbers'!D:D)</f>
        <v>122</v>
      </c>
      <c r="D220" s="119">
        <f>_xlfn.XLOOKUP(B220,'Floor Area'!A:A,'Floor Area'!D:D)</f>
        <v>116</v>
      </c>
      <c r="E220" s="119">
        <f>_xlfn.XLOOKUP(B220,Deprivation!A:A,Deprivation!E:E)</f>
        <v>193</v>
      </c>
      <c r="F220" s="79" t="str">
        <f t="shared" si="13"/>
        <v>pupil number122</v>
      </c>
      <c r="G220" s="119" t="str">
        <f t="shared" si="14"/>
        <v>CIP3071</v>
      </c>
      <c r="H220" s="21"/>
      <c r="I220" s="125"/>
      <c r="J220" s="21"/>
      <c r="K220" s="113" t="str">
        <f t="shared" si="16"/>
        <v>CIP3071</v>
      </c>
      <c r="L220" s="116">
        <f>_xlfn.XLOOKUP(K220,'Pupil Numbers'!A:A,'Pupil Numbers'!C:C)</f>
        <v>57</v>
      </c>
      <c r="M220" s="113">
        <f>_xlfn.XLOOKUP(K220,'Floor Area'!A:A,'Floor Area'!C:C)</f>
        <v>327.86</v>
      </c>
      <c r="N220" s="105">
        <f>_xlfn.XLOOKUP(K220,Deprivation!A:A,Deprivation!D:D)</f>
        <v>22.807017543859601</v>
      </c>
      <c r="O220" s="101" t="s">
        <v>787</v>
      </c>
      <c r="P220" s="101" t="s">
        <v>729</v>
      </c>
      <c r="Q220" s="125" t="str">
        <f>_xlfn.XLOOKUP(K220,Academies!B:B,Academies!C:C,"No")</f>
        <v>No</v>
      </c>
      <c r="S220" s="119"/>
    </row>
    <row r="221" spans="1:19" x14ac:dyDescent="0.25">
      <c r="A221" s="21" t="s">
        <v>787</v>
      </c>
      <c r="B221" s="21" t="s">
        <v>204</v>
      </c>
      <c r="C221" s="119">
        <f>_xlfn.XLOOKUP(B221,'Pupil Numbers'!A:A,'Pupil Numbers'!D:D)</f>
        <v>175</v>
      </c>
      <c r="D221" s="119">
        <f>_xlfn.XLOOKUP(B221,'Floor Area'!A:A,'Floor Area'!D:D)</f>
        <v>169</v>
      </c>
      <c r="E221" s="119">
        <f>_xlfn.XLOOKUP(B221,Deprivation!A:A,Deprivation!E:E)</f>
        <v>98</v>
      </c>
      <c r="F221" s="79" t="str">
        <f t="shared" si="13"/>
        <v>pupil number175</v>
      </c>
      <c r="G221" s="119" t="str">
        <f t="shared" si="14"/>
        <v>CIP2229</v>
      </c>
      <c r="H221" s="21"/>
      <c r="I221" s="125"/>
      <c r="J221" s="21"/>
      <c r="K221" s="113" t="str">
        <f t="shared" si="16"/>
        <v>CIP2229</v>
      </c>
      <c r="L221" s="116">
        <f>_xlfn.XLOOKUP(K221,'Pupil Numbers'!A:A,'Pupil Numbers'!C:C)</f>
        <v>136</v>
      </c>
      <c r="M221" s="113">
        <f>_xlfn.XLOOKUP(K221,'Floor Area'!A:A,'Floor Area'!C:C)</f>
        <v>651.5</v>
      </c>
      <c r="N221" s="105">
        <f>_xlfn.XLOOKUP(K221,Deprivation!A:A,Deprivation!D:D)</f>
        <v>6.6176470588235299</v>
      </c>
      <c r="O221" s="101" t="s">
        <v>787</v>
      </c>
      <c r="P221" s="101" t="s">
        <v>629</v>
      </c>
      <c r="Q221" s="125" t="str">
        <f>_xlfn.XLOOKUP(K221,Academies!B:B,Academies!C:C,"No")</f>
        <v>No</v>
      </c>
      <c r="S221" s="119"/>
    </row>
    <row r="222" spans="1:19" x14ac:dyDescent="0.25">
      <c r="A222" s="21" t="s">
        <v>787</v>
      </c>
      <c r="B222" s="21" t="s">
        <v>485</v>
      </c>
      <c r="C222" s="119">
        <f>_xlfn.XLOOKUP(B222,'Pupil Numbers'!A:A,'Pupil Numbers'!D:D)</f>
        <v>211</v>
      </c>
      <c r="D222" s="119">
        <f>_xlfn.XLOOKUP(B222,'Floor Area'!A:A,'Floor Area'!D:D)</f>
        <v>196</v>
      </c>
      <c r="E222" s="119">
        <f>_xlfn.XLOOKUP(B222,Deprivation!A:A,Deprivation!E:E)</f>
        <v>101</v>
      </c>
      <c r="F222" s="79" t="str">
        <f t="shared" si="13"/>
        <v>pupil number211</v>
      </c>
      <c r="G222" s="119" t="str">
        <f t="shared" si="14"/>
        <v>CIP3523</v>
      </c>
      <c r="H222" s="21"/>
      <c r="I222" s="125"/>
      <c r="J222" s="21"/>
      <c r="K222" s="113" t="str">
        <f t="shared" si="16"/>
        <v>CIP3523</v>
      </c>
      <c r="L222" s="116">
        <f>_xlfn.XLOOKUP(K222,'Pupil Numbers'!A:A,'Pupil Numbers'!C:C)</f>
        <v>216</v>
      </c>
      <c r="M222" s="113">
        <f>_xlfn.XLOOKUP(K222,'Floor Area'!A:A,'Floor Area'!C:C)</f>
        <v>1123.29</v>
      </c>
      <c r="N222" s="105">
        <f>_xlfn.XLOOKUP(K222,Deprivation!A:A,Deprivation!D:D)</f>
        <v>7.4074074074074101</v>
      </c>
      <c r="O222" s="101" t="s">
        <v>787</v>
      </c>
      <c r="P222" s="101" t="s">
        <v>770</v>
      </c>
      <c r="Q222" s="125" t="str">
        <f>_xlfn.XLOOKUP(K222,Academies!B:B,Academies!C:C,"No")</f>
        <v>No</v>
      </c>
      <c r="S222" s="119"/>
    </row>
    <row r="223" spans="1:19" x14ac:dyDescent="0.25">
      <c r="A223" s="21" t="s">
        <v>787</v>
      </c>
      <c r="B223" s="21" t="s">
        <v>363</v>
      </c>
      <c r="C223" s="119">
        <f>_xlfn.XLOOKUP(B223,'Pupil Numbers'!A:A,'Pupil Numbers'!D:D)</f>
        <v>228</v>
      </c>
      <c r="D223" s="119">
        <f>_xlfn.XLOOKUP(B223,'Floor Area'!A:A,'Floor Area'!D:D)</f>
        <v>234</v>
      </c>
      <c r="E223" s="119">
        <f>_xlfn.XLOOKUP(B223,Deprivation!A:A,Deprivation!E:E)</f>
        <v>224</v>
      </c>
      <c r="F223" s="79" t="str">
        <f t="shared" si="13"/>
        <v>pupil number228</v>
      </c>
      <c r="G223" s="119" t="str">
        <f t="shared" si="14"/>
        <v>CIP3036</v>
      </c>
      <c r="H223" s="21"/>
      <c r="I223" s="125"/>
      <c r="J223" s="21"/>
      <c r="K223" s="113" t="str">
        <f t="shared" si="16"/>
        <v>CIP3036</v>
      </c>
      <c r="L223" s="116">
        <f>_xlfn.XLOOKUP(K223,'Pupil Numbers'!A:A,'Pupil Numbers'!C:C)</f>
        <v>295.34368421052631</v>
      </c>
      <c r="M223" s="113">
        <f>_xlfn.XLOOKUP(K223,'Floor Area'!A:A,'Floor Area'!C:C)</f>
        <v>1539.26</v>
      </c>
      <c r="N223" s="105">
        <f>_xlfn.XLOOKUP(K223,Deprivation!A:A,Deprivation!D:D)</f>
        <v>32.3420074349442</v>
      </c>
      <c r="O223" s="101" t="s">
        <v>787</v>
      </c>
      <c r="P223" s="101" t="s">
        <v>711</v>
      </c>
      <c r="Q223" s="125" t="str">
        <f>_xlfn.XLOOKUP(K223,Academies!B:B,Academies!C:C,"No")</f>
        <v>No</v>
      </c>
      <c r="S223" s="119"/>
    </row>
    <row r="224" spans="1:19" x14ac:dyDescent="0.25">
      <c r="A224" s="21" t="s">
        <v>787</v>
      </c>
      <c r="B224" s="21" t="s">
        <v>447</v>
      </c>
      <c r="C224" s="119">
        <f>_xlfn.XLOOKUP(B224,'Pupil Numbers'!A:A,'Pupil Numbers'!D:D)</f>
        <v>247</v>
      </c>
      <c r="D224" s="119">
        <f>_xlfn.XLOOKUP(B224,'Floor Area'!A:A,'Floor Area'!D:D)</f>
        <v>246</v>
      </c>
      <c r="E224" s="119">
        <f>_xlfn.XLOOKUP(B224,Deprivation!A:A,Deprivation!E:E)</f>
        <v>149</v>
      </c>
      <c r="F224" s="79" t="str">
        <f t="shared" si="13"/>
        <v>pupil number247</v>
      </c>
      <c r="G224" s="119" t="str">
        <f t="shared" si="14"/>
        <v>CIP3161</v>
      </c>
      <c r="H224" s="21"/>
      <c r="I224" s="125"/>
      <c r="J224" s="21"/>
      <c r="K224" s="113" t="str">
        <f t="shared" si="16"/>
        <v>CIP3161</v>
      </c>
      <c r="L224" s="116">
        <f>_xlfn.XLOOKUP(K224,'Pupil Numbers'!A:A,'Pupil Numbers'!C:C)</f>
        <v>413.25473684210527</v>
      </c>
      <c r="M224" s="113">
        <f>_xlfn.XLOOKUP(K224,'Floor Area'!A:A,'Floor Area'!C:C)</f>
        <v>1885.55</v>
      </c>
      <c r="N224" s="105">
        <f>_xlfn.XLOOKUP(K224,Deprivation!A:A,Deprivation!D:D)</f>
        <v>15.404040404040401</v>
      </c>
      <c r="O224" s="101" t="s">
        <v>787</v>
      </c>
      <c r="P224" s="101" t="s">
        <v>751</v>
      </c>
      <c r="Q224" s="125" t="str">
        <f>_xlfn.XLOOKUP(K224,Academies!B:B,Academies!C:C,"No")</f>
        <v>No</v>
      </c>
      <c r="S224" s="119"/>
    </row>
    <row r="225" spans="1:19" x14ac:dyDescent="0.25">
      <c r="A225" s="21" t="s">
        <v>787</v>
      </c>
      <c r="B225" s="21" t="s">
        <v>491</v>
      </c>
      <c r="C225" s="119">
        <f>_xlfn.XLOOKUP(B225,'Pupil Numbers'!A:A,'Pupil Numbers'!D:D)</f>
        <v>187</v>
      </c>
      <c r="D225" s="119">
        <f>_xlfn.XLOOKUP(B225,'Floor Area'!A:A,'Floor Area'!D:D)</f>
        <v>188</v>
      </c>
      <c r="E225" s="119">
        <f>_xlfn.XLOOKUP(B225,Deprivation!A:A,Deprivation!E:E)</f>
        <v>242</v>
      </c>
      <c r="F225" s="79" t="str">
        <f t="shared" si="13"/>
        <v>pupil number187</v>
      </c>
      <c r="G225" s="119" t="str">
        <f t="shared" si="14"/>
        <v>CIP3549</v>
      </c>
      <c r="H225" s="21"/>
      <c r="I225" s="125"/>
      <c r="J225" s="21"/>
      <c r="K225" s="113" t="str">
        <f t="shared" si="16"/>
        <v>CIP3549</v>
      </c>
      <c r="L225" s="116">
        <f>_xlfn.XLOOKUP(K225,'Pupil Numbers'!A:A,'Pupil Numbers'!C:C)</f>
        <v>167.40526315789475</v>
      </c>
      <c r="M225" s="113">
        <f>_xlfn.XLOOKUP(K225,'Floor Area'!A:A,'Floor Area'!C:C)</f>
        <v>928</v>
      </c>
      <c r="N225" s="105">
        <f>_xlfn.XLOOKUP(K225,Deprivation!A:A,Deprivation!D:D)</f>
        <v>42.5675675675676</v>
      </c>
      <c r="O225" s="101" t="s">
        <v>787</v>
      </c>
      <c r="P225" s="101" t="s">
        <v>773</v>
      </c>
      <c r="Q225" s="125" t="str">
        <f>_xlfn.XLOOKUP(K225,Academies!B:B,Academies!C:C,"No")</f>
        <v>No</v>
      </c>
      <c r="S225" s="119"/>
    </row>
    <row r="226" spans="1:19" x14ac:dyDescent="0.25">
      <c r="A226" s="21" t="s">
        <v>787</v>
      </c>
      <c r="B226" s="21" t="s">
        <v>361</v>
      </c>
      <c r="C226" s="119">
        <f>_xlfn.XLOOKUP(B226,'Pupil Numbers'!A:A,'Pupil Numbers'!D:D)</f>
        <v>207</v>
      </c>
      <c r="D226" s="119">
        <f>_xlfn.XLOOKUP(B226,'Floor Area'!A:A,'Floor Area'!D:D)</f>
        <v>207</v>
      </c>
      <c r="E226" s="119">
        <f>_xlfn.XLOOKUP(B226,Deprivation!A:A,Deprivation!E:E)</f>
        <v>174</v>
      </c>
      <c r="F226" s="79" t="str">
        <f t="shared" si="13"/>
        <v>pupil number207</v>
      </c>
      <c r="G226" s="119" t="str">
        <f t="shared" si="14"/>
        <v>CIP3035</v>
      </c>
      <c r="H226" s="21"/>
      <c r="I226" s="125"/>
      <c r="J226" s="21"/>
      <c r="K226" s="113" t="str">
        <f t="shared" si="16"/>
        <v>CIP3035</v>
      </c>
      <c r="L226" s="116">
        <f>_xlfn.XLOOKUP(K226,'Pupil Numbers'!A:A,'Pupil Numbers'!C:C)</f>
        <v>213</v>
      </c>
      <c r="M226" s="113">
        <f>_xlfn.XLOOKUP(K226,'Floor Area'!A:A,'Floor Area'!C:C)</f>
        <v>1198.1400000000001</v>
      </c>
      <c r="N226" s="105">
        <f>_xlfn.XLOOKUP(K226,Deprivation!A:A,Deprivation!D:D)</f>
        <v>18.779342723004699</v>
      </c>
      <c r="O226" s="101" t="s">
        <v>787</v>
      </c>
      <c r="P226" s="101" t="s">
        <v>710</v>
      </c>
      <c r="Q226" s="125" t="str">
        <f>_xlfn.XLOOKUP(K226,Academies!B:B,Academies!C:C,"No")</f>
        <v>No</v>
      </c>
      <c r="S226" s="119"/>
    </row>
    <row r="227" spans="1:19" x14ac:dyDescent="0.25">
      <c r="A227" s="21" t="s">
        <v>787</v>
      </c>
      <c r="B227" s="21" t="s">
        <v>483</v>
      </c>
      <c r="C227" s="119">
        <f>_xlfn.XLOOKUP(B227,'Pupil Numbers'!A:A,'Pupil Numbers'!D:D)</f>
        <v>250</v>
      </c>
      <c r="D227" s="119">
        <f>_xlfn.XLOOKUP(B227,'Floor Area'!A:A,'Floor Area'!D:D)</f>
        <v>252</v>
      </c>
      <c r="E227" s="119">
        <f>_xlfn.XLOOKUP(B227,Deprivation!A:A,Deprivation!E:E)</f>
        <v>138</v>
      </c>
      <c r="F227" s="79" t="str">
        <f t="shared" si="13"/>
        <v>pupil number250</v>
      </c>
      <c r="G227" s="119" t="str">
        <f t="shared" si="14"/>
        <v>CIP3502</v>
      </c>
      <c r="H227" s="21"/>
      <c r="I227" s="125"/>
      <c r="J227" s="21"/>
      <c r="K227" s="113" t="str">
        <f t="shared" si="16"/>
        <v>CIP3502</v>
      </c>
      <c r="L227" s="116">
        <f>_xlfn.XLOOKUP(K227,'Pupil Numbers'!A:A,'Pupil Numbers'!C:C)</f>
        <v>420</v>
      </c>
      <c r="M227" s="113">
        <f>_xlfn.XLOOKUP(K227,'Floor Area'!A:A,'Floor Area'!C:C)</f>
        <v>2553.27</v>
      </c>
      <c r="N227" s="105">
        <f>_xlfn.XLOOKUP(K227,Deprivation!A:A,Deprivation!D:D)</f>
        <v>14.047619047619001</v>
      </c>
      <c r="O227" s="101" t="s">
        <v>787</v>
      </c>
      <c r="P227" s="101" t="s">
        <v>769</v>
      </c>
      <c r="Q227" s="125" t="str">
        <f>_xlfn.XLOOKUP(K227,Academies!B:B,Academies!C:C,"No")</f>
        <v>No</v>
      </c>
      <c r="S227" s="119"/>
    </row>
    <row r="228" spans="1:19" x14ac:dyDescent="0.25">
      <c r="A228" s="21" t="s">
        <v>787</v>
      </c>
      <c r="B228" s="21" t="s">
        <v>418</v>
      </c>
      <c r="C228" s="119">
        <f>_xlfn.XLOOKUP(B228,'Pupil Numbers'!A:A,'Pupil Numbers'!D:D)</f>
        <v>149</v>
      </c>
      <c r="D228" s="119">
        <f>_xlfn.XLOOKUP(B228,'Floor Area'!A:A,'Floor Area'!D:D)</f>
        <v>137</v>
      </c>
      <c r="E228" s="119">
        <f>_xlfn.XLOOKUP(B228,Deprivation!A:A,Deprivation!E:E)</f>
        <v>161</v>
      </c>
      <c r="F228" s="79" t="str">
        <f t="shared" si="13"/>
        <v>pupil number149</v>
      </c>
      <c r="G228" s="119" t="str">
        <f t="shared" si="14"/>
        <v>CIP3087</v>
      </c>
      <c r="H228" s="21"/>
      <c r="I228" s="125"/>
      <c r="J228" s="21"/>
      <c r="K228" s="113" t="str">
        <f t="shared" si="16"/>
        <v>CIP3087</v>
      </c>
      <c r="L228" s="116">
        <f>_xlfn.XLOOKUP(K228,'Pupil Numbers'!A:A,'Pupil Numbers'!C:C)</f>
        <v>94</v>
      </c>
      <c r="M228" s="113">
        <f>_xlfn.XLOOKUP(K228,'Floor Area'!A:A,'Floor Area'!C:C)</f>
        <v>407.7</v>
      </c>
      <c r="N228" s="105">
        <f>_xlfn.XLOOKUP(K228,Deprivation!A:A,Deprivation!D:D)</f>
        <v>17.021276595744698</v>
      </c>
      <c r="O228" s="101" t="s">
        <v>787</v>
      </c>
      <c r="P228" s="101" t="s">
        <v>738</v>
      </c>
      <c r="Q228" s="125" t="str">
        <f>_xlfn.XLOOKUP(K228,Academies!B:B,Academies!C:C,"No")</f>
        <v>No</v>
      </c>
      <c r="S228" s="119"/>
    </row>
    <row r="229" spans="1:19" x14ac:dyDescent="0.25">
      <c r="A229" s="21" t="s">
        <v>787</v>
      </c>
      <c r="B229" s="21" t="s">
        <v>421</v>
      </c>
      <c r="C229" s="119">
        <f>_xlfn.XLOOKUP(B229,'Pupil Numbers'!A:A,'Pupil Numbers'!D:D)</f>
        <v>126</v>
      </c>
      <c r="D229" s="119">
        <f>_xlfn.XLOOKUP(B229,'Floor Area'!A:A,'Floor Area'!D:D)</f>
        <v>126</v>
      </c>
      <c r="E229" s="119">
        <f>_xlfn.XLOOKUP(B229,Deprivation!A:A,Deprivation!E:E)</f>
        <v>144</v>
      </c>
      <c r="F229" s="79" t="str">
        <f t="shared" si="13"/>
        <v>pupil number126</v>
      </c>
      <c r="G229" s="119" t="str">
        <f t="shared" si="14"/>
        <v>CIP3090</v>
      </c>
      <c r="H229" s="21"/>
      <c r="I229" s="125"/>
      <c r="J229" s="21"/>
      <c r="K229" s="113" t="str">
        <f t="shared" si="16"/>
        <v>CIP3090</v>
      </c>
      <c r="L229" s="116">
        <f>_xlfn.XLOOKUP(K229,'Pupil Numbers'!A:A,'Pupil Numbers'!C:C)</f>
        <v>61</v>
      </c>
      <c r="M229" s="113">
        <f>_xlfn.XLOOKUP(K229,'Floor Area'!A:A,'Floor Area'!C:C)</f>
        <v>381.41</v>
      </c>
      <c r="N229" s="105">
        <f>_xlfn.XLOOKUP(K229,Deprivation!A:A,Deprivation!D:D)</f>
        <v>14.754098360655702</v>
      </c>
      <c r="O229" s="101" t="s">
        <v>787</v>
      </c>
      <c r="P229" s="101" t="s">
        <v>739</v>
      </c>
      <c r="Q229" s="125" t="str">
        <f>_xlfn.XLOOKUP(K229,Academies!B:B,Academies!C:C,"No")</f>
        <v>No</v>
      </c>
      <c r="S229" s="119"/>
    </row>
    <row r="230" spans="1:19" x14ac:dyDescent="0.25">
      <c r="A230" s="21" t="s">
        <v>787</v>
      </c>
      <c r="B230" s="21" t="s">
        <v>220</v>
      </c>
      <c r="C230" s="119">
        <f>_xlfn.XLOOKUP(B230,'Pupil Numbers'!A:A,'Pupil Numbers'!D:D)</f>
        <v>184</v>
      </c>
      <c r="D230" s="119">
        <f>_xlfn.XLOOKUP(B230,'Floor Area'!A:A,'Floor Area'!D:D)</f>
        <v>139</v>
      </c>
      <c r="E230" s="119">
        <f>_xlfn.XLOOKUP(B230,Deprivation!A:A,Deprivation!E:E)</f>
        <v>200</v>
      </c>
      <c r="F230" s="79" t="str">
        <f t="shared" si="13"/>
        <v>pupil number184</v>
      </c>
      <c r="G230" s="119" t="str">
        <f t="shared" si="14"/>
        <v>CIP2255</v>
      </c>
      <c r="H230" s="21"/>
      <c r="I230" s="125"/>
      <c r="J230" s="21"/>
      <c r="K230" s="113" t="str">
        <f t="shared" si="16"/>
        <v>CIP2255</v>
      </c>
      <c r="L230" s="116">
        <f>_xlfn.XLOOKUP(K230,'Pupil Numbers'!A:A,'Pupil Numbers'!C:C)</f>
        <v>157</v>
      </c>
      <c r="M230" s="113">
        <f>_xlfn.XLOOKUP(K230,'Floor Area'!A:A,'Floor Area'!C:C)</f>
        <v>413.31</v>
      </c>
      <c r="N230" s="105">
        <f>_xlfn.XLOOKUP(K230,Deprivation!A:A,Deprivation!D:D)</f>
        <v>24.203821656051002</v>
      </c>
      <c r="O230" s="101" t="s">
        <v>787</v>
      </c>
      <c r="P230" s="101" t="s">
        <v>637</v>
      </c>
      <c r="Q230" s="125" t="str">
        <f>_xlfn.XLOOKUP(K230,Academies!B:B,Academies!C:C,"No")</f>
        <v>No</v>
      </c>
      <c r="S230" s="119"/>
    </row>
    <row r="231" spans="1:19" x14ac:dyDescent="0.25">
      <c r="A231" s="21" t="s">
        <v>787</v>
      </c>
      <c r="B231" s="21" t="s">
        <v>316</v>
      </c>
      <c r="C231" s="119">
        <f>_xlfn.XLOOKUP(B231,'Pupil Numbers'!A:A,'Pupil Numbers'!D:D)</f>
        <v>241</v>
      </c>
      <c r="D231" s="119">
        <f>_xlfn.XLOOKUP(B231,'Floor Area'!A:A,'Floor Area'!D:D)</f>
        <v>224</v>
      </c>
      <c r="E231" s="119">
        <f>_xlfn.XLOOKUP(B231,Deprivation!A:A,Deprivation!E:E)</f>
        <v>194</v>
      </c>
      <c r="F231" s="79" t="str">
        <f t="shared" si="13"/>
        <v>pupil number241</v>
      </c>
      <c r="G231" s="119" t="str">
        <f t="shared" si="14"/>
        <v>CIP2618</v>
      </c>
      <c r="H231" s="21"/>
      <c r="I231" s="125"/>
      <c r="J231" s="21"/>
      <c r="K231" s="113" t="str">
        <f t="shared" si="16"/>
        <v>CIP2618</v>
      </c>
      <c r="L231" s="116">
        <f>_xlfn.XLOOKUP(K231,'Pupil Numbers'!A:A,'Pupil Numbers'!C:C)</f>
        <v>354</v>
      </c>
      <c r="M231" s="113">
        <f>_xlfn.XLOOKUP(K231,'Floor Area'!A:A,'Floor Area'!C:C)</f>
        <v>1447.76</v>
      </c>
      <c r="N231" s="105">
        <f>_xlfn.XLOOKUP(K231,Deprivation!A:A,Deprivation!D:D)</f>
        <v>22.881355932203402</v>
      </c>
      <c r="O231" s="101" t="s">
        <v>787</v>
      </c>
      <c r="P231" s="101" t="s">
        <v>686</v>
      </c>
      <c r="Q231" s="125" t="str">
        <f>_xlfn.XLOOKUP(K231,Academies!B:B,Academies!C:C,"No")</f>
        <v>No</v>
      </c>
      <c r="S231" s="119"/>
    </row>
    <row r="232" spans="1:19" x14ac:dyDescent="0.25">
      <c r="A232" s="21" t="s">
        <v>787</v>
      </c>
      <c r="B232" s="21" t="s">
        <v>423</v>
      </c>
      <c r="C232" s="119">
        <f>_xlfn.XLOOKUP(B232,'Pupil Numbers'!A:A,'Pupil Numbers'!D:D)</f>
        <v>90</v>
      </c>
      <c r="D232" s="119">
        <f>_xlfn.XLOOKUP(B232,'Floor Area'!A:A,'Floor Area'!D:D)</f>
        <v>92</v>
      </c>
      <c r="E232" s="119">
        <f>_xlfn.XLOOKUP(B232,Deprivation!A:A,Deprivation!E:E)</f>
        <v>246</v>
      </c>
      <c r="F232" s="79" t="str">
        <f t="shared" si="13"/>
        <v>pupil number90</v>
      </c>
      <c r="G232" s="119" t="str">
        <f t="shared" si="14"/>
        <v>CIP3093</v>
      </c>
      <c r="H232" s="21"/>
      <c r="I232" s="125"/>
      <c r="J232" s="21"/>
      <c r="K232" s="113" t="str">
        <f t="shared" si="16"/>
        <v>CIP3093</v>
      </c>
      <c r="L232" s="116">
        <f>_xlfn.XLOOKUP(K232,'Pupil Numbers'!A:A,'Pupil Numbers'!C:C)</f>
        <v>11.07578947368421</v>
      </c>
      <c r="M232" s="113">
        <f>_xlfn.XLOOKUP(K232,'Floor Area'!A:A,'Floor Area'!C:C)</f>
        <v>195.23000000000002</v>
      </c>
      <c r="N232" s="105">
        <f>_xlfn.XLOOKUP(K232,Deprivation!A:A,Deprivation!D:D)</f>
        <v>45.454545454545496</v>
      </c>
      <c r="O232" s="101" t="s">
        <v>787</v>
      </c>
      <c r="P232" s="101" t="s">
        <v>740</v>
      </c>
      <c r="Q232" s="125" t="str">
        <f>_xlfn.XLOOKUP(K232,Academies!B:B,Academies!C:C,"No")</f>
        <v>No</v>
      </c>
      <c r="S232" s="119"/>
    </row>
    <row r="233" spans="1:19" x14ac:dyDescent="0.25">
      <c r="A233" s="21" t="s">
        <v>787</v>
      </c>
      <c r="B233" s="21" t="s">
        <v>425</v>
      </c>
      <c r="C233" s="119">
        <f>_xlfn.XLOOKUP(B233,'Pupil Numbers'!A:A,'Pupil Numbers'!D:D)</f>
        <v>108</v>
      </c>
      <c r="D233" s="119">
        <f>_xlfn.XLOOKUP(B233,'Floor Area'!A:A,'Floor Area'!D:D)</f>
        <v>138</v>
      </c>
      <c r="E233" s="119">
        <f>_xlfn.XLOOKUP(B233,Deprivation!A:A,Deprivation!E:E)</f>
        <v>184</v>
      </c>
      <c r="F233" s="79" t="str">
        <f t="shared" si="13"/>
        <v>pupil number108</v>
      </c>
      <c r="G233" s="119" t="str">
        <f t="shared" si="14"/>
        <v>CIP3094</v>
      </c>
      <c r="H233" s="21"/>
      <c r="I233" s="125"/>
      <c r="J233" s="21"/>
      <c r="K233" s="113" t="str">
        <f t="shared" si="16"/>
        <v>CIP3094</v>
      </c>
      <c r="L233" s="116">
        <f>_xlfn.XLOOKUP(K233,'Pupil Numbers'!A:A,'Pupil Numbers'!C:C)</f>
        <v>47</v>
      </c>
      <c r="M233" s="113">
        <f>_xlfn.XLOOKUP(K233,'Floor Area'!A:A,'Floor Area'!C:C)</f>
        <v>409.34000000000003</v>
      </c>
      <c r="N233" s="105">
        <f>_xlfn.XLOOKUP(K233,Deprivation!A:A,Deprivation!D:D)</f>
        <v>21.2765957446809</v>
      </c>
      <c r="O233" s="101" t="s">
        <v>787</v>
      </c>
      <c r="P233" s="101" t="s">
        <v>741</v>
      </c>
      <c r="Q233" s="125" t="str">
        <f>_xlfn.XLOOKUP(K233,Academies!B:B,Academies!C:C,"No")</f>
        <v>No</v>
      </c>
      <c r="S233" s="119"/>
    </row>
    <row r="234" spans="1:19" x14ac:dyDescent="0.25">
      <c r="A234" s="21" t="s">
        <v>787</v>
      </c>
      <c r="B234" s="21" t="s">
        <v>212</v>
      </c>
      <c r="C234" s="119">
        <f>_xlfn.XLOOKUP(B234,'Pupil Numbers'!A:A,'Pupil Numbers'!D:D)</f>
        <v>112</v>
      </c>
      <c r="D234" s="119">
        <f>_xlfn.XLOOKUP(B234,'Floor Area'!A:A,'Floor Area'!D:D)</f>
        <v>160</v>
      </c>
      <c r="E234" s="119">
        <f>_xlfn.XLOOKUP(B234,Deprivation!A:A,Deprivation!E:E)</f>
        <v>181</v>
      </c>
      <c r="F234" s="79" t="str">
        <f t="shared" si="13"/>
        <v>pupil number112</v>
      </c>
      <c r="G234" s="119" t="str">
        <f t="shared" si="14"/>
        <v>CIP2244</v>
      </c>
      <c r="H234" s="21"/>
      <c r="I234" s="125"/>
      <c r="J234" s="21"/>
      <c r="K234" s="113" t="str">
        <f t="shared" si="16"/>
        <v>CIP2244</v>
      </c>
      <c r="L234" s="116">
        <f>_xlfn.XLOOKUP(K234,'Pupil Numbers'!A:A,'Pupil Numbers'!C:C)</f>
        <v>49</v>
      </c>
      <c r="M234" s="113">
        <f>_xlfn.XLOOKUP(K234,'Floor Area'!A:A,'Floor Area'!C:C)</f>
        <v>562.75</v>
      </c>
      <c r="N234" s="105">
        <f>_xlfn.XLOOKUP(K234,Deprivation!A:A,Deprivation!D:D)</f>
        <v>20.408163265306101</v>
      </c>
      <c r="O234" s="101" t="s">
        <v>787</v>
      </c>
      <c r="P234" s="101" t="s">
        <v>633</v>
      </c>
      <c r="Q234" s="125" t="str">
        <f>_xlfn.XLOOKUP(K234,Academies!B:B,Academies!C:C,"No")</f>
        <v>No</v>
      </c>
      <c r="S234" s="119"/>
    </row>
    <row r="235" spans="1:19" x14ac:dyDescent="0.25">
      <c r="A235" s="21" t="s">
        <v>787</v>
      </c>
      <c r="B235" s="21" t="s">
        <v>24</v>
      </c>
      <c r="C235" s="119">
        <f>_xlfn.XLOOKUP(B235,'Pupil Numbers'!A:A,'Pupil Numbers'!D:D)</f>
        <v>244</v>
      </c>
      <c r="D235" s="119">
        <f>_xlfn.XLOOKUP(B235,'Floor Area'!A:A,'Floor Area'!D:D)</f>
        <v>236</v>
      </c>
      <c r="E235" s="119">
        <f>_xlfn.XLOOKUP(B235,Deprivation!A:A,Deprivation!E:E)</f>
        <v>186</v>
      </c>
      <c r="F235" s="79" t="str">
        <f t="shared" si="13"/>
        <v>pupil number244</v>
      </c>
      <c r="G235" s="119" t="str">
        <f t="shared" si="14"/>
        <v>CIP2010</v>
      </c>
      <c r="H235" s="21"/>
      <c r="I235" s="125"/>
      <c r="J235" s="21"/>
      <c r="K235" s="113" t="str">
        <f t="shared" si="16"/>
        <v>CIP2010</v>
      </c>
      <c r="L235" s="116">
        <f>_xlfn.XLOOKUP(K235,'Pupil Numbers'!A:A,'Pupil Numbers'!C:C)</f>
        <v>399</v>
      </c>
      <c r="M235" s="113">
        <f>_xlfn.XLOOKUP(K235,'Floor Area'!A:A,'Floor Area'!C:C)</f>
        <v>1549.55</v>
      </c>
      <c r="N235" s="105">
        <f>_xlfn.XLOOKUP(K235,Deprivation!A:A,Deprivation!D:D)</f>
        <v>21.5538847117794</v>
      </c>
      <c r="O235" s="101" t="s">
        <v>787</v>
      </c>
      <c r="P235" s="101" t="s">
        <v>535</v>
      </c>
      <c r="Q235" s="125" t="str">
        <f>_xlfn.XLOOKUP(K235,Academies!B:B,Academies!C:C,"No")</f>
        <v>No</v>
      </c>
      <c r="S235" s="119"/>
    </row>
    <row r="236" spans="1:19" x14ac:dyDescent="0.25">
      <c r="A236" s="21" t="s">
        <v>787</v>
      </c>
      <c r="B236" s="21" t="s">
        <v>479</v>
      </c>
      <c r="C236" s="119">
        <f>_xlfn.XLOOKUP(B236,'Pupil Numbers'!A:A,'Pupil Numbers'!D:D)</f>
        <v>123</v>
      </c>
      <c r="D236" s="119">
        <f>_xlfn.XLOOKUP(B236,'Floor Area'!A:A,'Floor Area'!D:D)</f>
        <v>136</v>
      </c>
      <c r="E236" s="119">
        <f>_xlfn.XLOOKUP(B236,Deprivation!A:A,Deprivation!E:E)</f>
        <v>135</v>
      </c>
      <c r="F236" s="79" t="str">
        <f t="shared" si="13"/>
        <v>pupil number123</v>
      </c>
      <c r="G236" s="119" t="str">
        <f t="shared" si="14"/>
        <v>CIP3337</v>
      </c>
      <c r="H236" s="21"/>
      <c r="I236" s="125"/>
      <c r="J236" s="21"/>
      <c r="K236" s="113" t="str">
        <f t="shared" si="16"/>
        <v>CIP3337</v>
      </c>
      <c r="L236" s="116">
        <f>_xlfn.XLOOKUP(K236,'Pupil Numbers'!A:A,'Pupil Numbers'!C:C)</f>
        <v>59</v>
      </c>
      <c r="M236" s="113">
        <f>_xlfn.XLOOKUP(K236,'Floor Area'!A:A,'Floor Area'!C:C)</f>
        <v>407.16</v>
      </c>
      <c r="N236" s="105">
        <f>_xlfn.XLOOKUP(K236,Deprivation!A:A,Deprivation!D:D)</f>
        <v>13.559322033898299</v>
      </c>
      <c r="O236" s="101" t="s">
        <v>787</v>
      </c>
      <c r="P236" s="101" t="s">
        <v>767</v>
      </c>
      <c r="Q236" s="125" t="str">
        <f>_xlfn.XLOOKUP(K236,Academies!B:B,Academies!C:C,"No")</f>
        <v>No</v>
      </c>
      <c r="S236" s="119"/>
    </row>
    <row r="237" spans="1:19" x14ac:dyDescent="0.25">
      <c r="A237" s="21" t="s">
        <v>787</v>
      </c>
      <c r="B237" s="21" t="s">
        <v>162</v>
      </c>
      <c r="C237" s="119">
        <f>_xlfn.XLOOKUP(B237,'Pupil Numbers'!A:A,'Pupil Numbers'!D:D)</f>
        <v>142</v>
      </c>
      <c r="D237" s="119">
        <f>_xlfn.XLOOKUP(B237,'Floor Area'!A:A,'Floor Area'!D:D)</f>
        <v>165</v>
      </c>
      <c r="E237" s="119">
        <f>_xlfn.XLOOKUP(B237,Deprivation!A:A,Deprivation!E:E)</f>
        <v>172</v>
      </c>
      <c r="F237" s="79" t="str">
        <f t="shared" si="13"/>
        <v>pupil number142</v>
      </c>
      <c r="G237" s="119" t="str">
        <f t="shared" si="14"/>
        <v>CIP2173</v>
      </c>
      <c r="H237" s="21"/>
      <c r="I237" s="125"/>
      <c r="J237" s="21"/>
      <c r="K237" s="113" t="str">
        <f t="shared" si="16"/>
        <v>CIP2173</v>
      </c>
      <c r="L237" s="116">
        <f>_xlfn.XLOOKUP(K237,'Pupil Numbers'!A:A,'Pupil Numbers'!C:C)</f>
        <v>81</v>
      </c>
      <c r="M237" s="113">
        <f>_xlfn.XLOOKUP(K237,'Floor Area'!A:A,'Floor Area'!C:C)</f>
        <v>626.32000000000005</v>
      </c>
      <c r="N237" s="105">
        <f>_xlfn.XLOOKUP(K237,Deprivation!A:A,Deprivation!D:D)</f>
        <v>18.518518518518501</v>
      </c>
      <c r="O237" s="101" t="s">
        <v>787</v>
      </c>
      <c r="P237" s="101" t="s">
        <v>606</v>
      </c>
      <c r="Q237" s="125" t="str">
        <f>_xlfn.XLOOKUP(K237,Academies!B:B,Academies!C:C,"No")</f>
        <v>No</v>
      </c>
      <c r="S237" s="119"/>
    </row>
    <row r="238" spans="1:19" x14ac:dyDescent="0.25">
      <c r="A238" s="21" t="s">
        <v>787</v>
      </c>
      <c r="B238" s="21" t="s">
        <v>445</v>
      </c>
      <c r="C238" s="119">
        <f>_xlfn.XLOOKUP(B238,'Pupil Numbers'!A:A,'Pupil Numbers'!D:D)</f>
        <v>212</v>
      </c>
      <c r="D238" s="119">
        <f>_xlfn.XLOOKUP(B238,'Floor Area'!A:A,'Floor Area'!D:D)</f>
        <v>184</v>
      </c>
      <c r="E238" s="119">
        <f>_xlfn.XLOOKUP(B238,Deprivation!A:A,Deprivation!E:E)</f>
        <v>162</v>
      </c>
      <c r="F238" s="79" t="str">
        <f t="shared" si="13"/>
        <v>pupil number212</v>
      </c>
      <c r="G238" s="119" t="str">
        <f t="shared" si="14"/>
        <v>CIP3157</v>
      </c>
      <c r="H238" s="21"/>
      <c r="I238" s="125"/>
      <c r="J238" s="21"/>
      <c r="K238" s="113" t="str">
        <f t="shared" si="16"/>
        <v>CIP3157</v>
      </c>
      <c r="L238" s="116">
        <f>_xlfn.XLOOKUP(K238,'Pupil Numbers'!A:A,'Pupil Numbers'!C:C)</f>
        <v>216</v>
      </c>
      <c r="M238" s="113">
        <f>_xlfn.XLOOKUP(K238,'Floor Area'!A:A,'Floor Area'!C:C)</f>
        <v>860.09</v>
      </c>
      <c r="N238" s="105">
        <f>_xlfn.XLOOKUP(K238,Deprivation!A:A,Deprivation!D:D)</f>
        <v>17.129629629629601</v>
      </c>
      <c r="O238" s="101" t="s">
        <v>787</v>
      </c>
      <c r="P238" s="101" t="s">
        <v>750</v>
      </c>
      <c r="Q238" s="125" t="str">
        <f>_xlfn.XLOOKUP(K238,Academies!B:B,Academies!C:C,"No")</f>
        <v>No</v>
      </c>
      <c r="S238" s="119"/>
    </row>
    <row r="239" spans="1:19" x14ac:dyDescent="0.25">
      <c r="A239" s="21" t="s">
        <v>787</v>
      </c>
      <c r="B239" s="21" t="s">
        <v>501</v>
      </c>
      <c r="C239" s="119">
        <f>_xlfn.XLOOKUP(B239,'Pupil Numbers'!A:A,'Pupil Numbers'!D:D)</f>
        <v>170</v>
      </c>
      <c r="D239" s="119">
        <f>_xlfn.XLOOKUP(B239,'Floor Area'!A:A,'Floor Area'!D:D)</f>
        <v>159</v>
      </c>
      <c r="E239" s="119">
        <f>_xlfn.XLOOKUP(B239,Deprivation!A:A,Deprivation!E:E)</f>
        <v>95</v>
      </c>
      <c r="F239" s="79" t="str">
        <f t="shared" si="13"/>
        <v>pupil number170</v>
      </c>
      <c r="G239" s="119" t="str">
        <f t="shared" si="14"/>
        <v>CIP5207</v>
      </c>
      <c r="H239" s="21"/>
      <c r="I239" s="125"/>
      <c r="J239" s="21"/>
      <c r="K239" s="113" t="str">
        <f t="shared" si="16"/>
        <v>CIP5207</v>
      </c>
      <c r="L239" s="116">
        <f>_xlfn.XLOOKUP(K239,'Pupil Numbers'!A:A,'Pupil Numbers'!C:C)</f>
        <v>126</v>
      </c>
      <c r="M239" s="113">
        <f>_xlfn.XLOOKUP(K239,'Floor Area'!A:A,'Floor Area'!C:C)</f>
        <v>561.59</v>
      </c>
      <c r="N239" s="105">
        <f>_xlfn.XLOOKUP(K239,Deprivation!A:A,Deprivation!D:D)</f>
        <v>5.5555555555555598</v>
      </c>
      <c r="O239" s="101" t="s">
        <v>787</v>
      </c>
      <c r="P239" s="101" t="s">
        <v>778</v>
      </c>
      <c r="Q239" s="125" t="str">
        <f>_xlfn.XLOOKUP(K239,Academies!B:B,Academies!C:C,"No")</f>
        <v>No</v>
      </c>
      <c r="S239" s="119"/>
    </row>
    <row r="240" spans="1:19" x14ac:dyDescent="0.25">
      <c r="A240" s="21" t="s">
        <v>787</v>
      </c>
      <c r="B240" s="21" t="s">
        <v>438</v>
      </c>
      <c r="C240" s="119">
        <f>_xlfn.XLOOKUP(B240,'Pupil Numbers'!A:A,'Pupil Numbers'!D:D)</f>
        <v>236</v>
      </c>
      <c r="D240" s="119">
        <f>_xlfn.XLOOKUP(B240,'Floor Area'!A:A,'Floor Area'!D:D)</f>
        <v>222</v>
      </c>
      <c r="E240" s="119">
        <f>_xlfn.XLOOKUP(B240,Deprivation!A:A,Deprivation!E:E)</f>
        <v>164</v>
      </c>
      <c r="F240" s="79" t="str">
        <f t="shared" ref="F240:F268" si="17">"pupil number"&amp;C240</f>
        <v>pupil number236</v>
      </c>
      <c r="G240" s="119" t="str">
        <f t="shared" ref="G240:G268" si="18">B240</f>
        <v>CIP3107</v>
      </c>
      <c r="H240" s="21"/>
      <c r="I240" s="125"/>
      <c r="J240" s="21"/>
      <c r="K240" s="113" t="str">
        <f t="shared" si="16"/>
        <v>CIP3107</v>
      </c>
      <c r="L240" s="116">
        <f>_xlfn.XLOOKUP(K240,'Pupil Numbers'!A:A,'Pupil Numbers'!C:C)</f>
        <v>318.38947368421054</v>
      </c>
      <c r="M240" s="113">
        <f>_xlfn.XLOOKUP(K240,'Floor Area'!A:A,'Floor Area'!C:C)</f>
        <v>1409.4</v>
      </c>
      <c r="N240" s="105">
        <f>_xlfn.XLOOKUP(K240,Deprivation!A:A,Deprivation!D:D)</f>
        <v>17.549668874172202</v>
      </c>
      <c r="O240" s="101" t="s">
        <v>787</v>
      </c>
      <c r="P240" s="101" t="s">
        <v>747</v>
      </c>
      <c r="Q240" s="125" t="str">
        <f>_xlfn.XLOOKUP(K240,Academies!B:B,Academies!C:C,"No")</f>
        <v>No</v>
      </c>
      <c r="S240" s="119"/>
    </row>
    <row r="241" spans="1:19" x14ac:dyDescent="0.25">
      <c r="A241" s="21" t="s">
        <v>787</v>
      </c>
      <c r="B241" s="21" t="s">
        <v>463</v>
      </c>
      <c r="C241" s="119">
        <f>_xlfn.XLOOKUP(B241,'Pupil Numbers'!A:A,'Pupil Numbers'!D:D)</f>
        <v>125</v>
      </c>
      <c r="D241" s="119">
        <f>_xlfn.XLOOKUP(B241,'Floor Area'!A:A,'Floor Area'!D:D)</f>
        <v>123</v>
      </c>
      <c r="E241" s="119">
        <f>_xlfn.XLOOKUP(B241,Deprivation!A:A,Deprivation!E:E)</f>
        <v>201</v>
      </c>
      <c r="F241" s="79" t="str">
        <f t="shared" si="17"/>
        <v>pupil number125</v>
      </c>
      <c r="G241" s="119" t="str">
        <f t="shared" si="18"/>
        <v>CIP3317</v>
      </c>
      <c r="H241" s="21"/>
      <c r="I241" s="125"/>
      <c r="J241" s="21"/>
      <c r="K241" s="113" t="str">
        <f t="shared" si="16"/>
        <v>CIP3317</v>
      </c>
      <c r="L241" s="116">
        <f>_xlfn.XLOOKUP(K241,'Pupil Numbers'!A:A,'Pupil Numbers'!C:C)</f>
        <v>61</v>
      </c>
      <c r="M241" s="113">
        <f>_xlfn.XLOOKUP(K241,'Floor Area'!A:A,'Floor Area'!C:C)</f>
        <v>372.86</v>
      </c>
      <c r="N241" s="105">
        <f>_xlfn.XLOOKUP(K241,Deprivation!A:A,Deprivation!D:D)</f>
        <v>24.590163934426201</v>
      </c>
      <c r="O241" s="101" t="s">
        <v>787</v>
      </c>
      <c r="P241" s="101" t="s">
        <v>759</v>
      </c>
      <c r="Q241" s="125" t="str">
        <f>_xlfn.XLOOKUP(K241,Academies!B:B,Academies!C:C,"No")</f>
        <v>No</v>
      </c>
      <c r="S241" s="119"/>
    </row>
    <row r="242" spans="1:19" x14ac:dyDescent="0.25">
      <c r="A242" s="21" t="s">
        <v>787</v>
      </c>
      <c r="B242" s="21" t="s">
        <v>174</v>
      </c>
      <c r="C242" s="119">
        <f>_xlfn.XLOOKUP(B242,'Pupil Numbers'!A:A,'Pupil Numbers'!D:D)</f>
        <v>141</v>
      </c>
      <c r="D242" s="119">
        <f>_xlfn.XLOOKUP(B242,'Floor Area'!A:A,'Floor Area'!D:D)</f>
        <v>149</v>
      </c>
      <c r="E242" s="119">
        <f>_xlfn.XLOOKUP(B242,Deprivation!A:A,Deprivation!E:E)</f>
        <v>231</v>
      </c>
      <c r="F242" s="79" t="str">
        <f t="shared" si="17"/>
        <v>pupil number141</v>
      </c>
      <c r="G242" s="119" t="str">
        <f t="shared" si="18"/>
        <v>CIP2182</v>
      </c>
      <c r="H242" s="21"/>
      <c r="I242" s="125"/>
      <c r="J242" s="21"/>
      <c r="K242" s="113" t="str">
        <f t="shared" si="16"/>
        <v>CIP2182</v>
      </c>
      <c r="L242" s="116">
        <f>_xlfn.XLOOKUP(K242,'Pupil Numbers'!A:A,'Pupil Numbers'!C:C)</f>
        <v>78</v>
      </c>
      <c r="M242" s="113">
        <f>_xlfn.XLOOKUP(K242,'Floor Area'!A:A,'Floor Area'!C:C)</f>
        <v>506.24</v>
      </c>
      <c r="N242" s="105">
        <f>_xlfn.XLOOKUP(K242,Deprivation!A:A,Deprivation!D:D)</f>
        <v>37.179487179487197</v>
      </c>
      <c r="O242" s="101" t="s">
        <v>787</v>
      </c>
      <c r="P242" s="101" t="s">
        <v>614</v>
      </c>
      <c r="Q242" s="125" t="str">
        <f>_xlfn.XLOOKUP(K242,Academies!B:B,Academies!C:C,"No")</f>
        <v>No</v>
      </c>
      <c r="S242" s="119"/>
    </row>
    <row r="243" spans="1:19" x14ac:dyDescent="0.25">
      <c r="A243" s="21" t="s">
        <v>787</v>
      </c>
      <c r="B243" s="21" t="s">
        <v>487</v>
      </c>
      <c r="C243" s="119">
        <f>_xlfn.XLOOKUP(B243,'Pupil Numbers'!A:A,'Pupil Numbers'!D:D)</f>
        <v>164</v>
      </c>
      <c r="D243" s="119">
        <f>_xlfn.XLOOKUP(B243,'Floor Area'!A:A,'Floor Area'!D:D)</f>
        <v>180</v>
      </c>
      <c r="E243" s="119">
        <f>_xlfn.XLOOKUP(B243,Deprivation!A:A,Deprivation!E:E)</f>
        <v>182</v>
      </c>
      <c r="F243" s="79" t="str">
        <f t="shared" si="17"/>
        <v>pupil number164</v>
      </c>
      <c r="G243" s="119" t="str">
        <f t="shared" si="18"/>
        <v>CIP3538</v>
      </c>
      <c r="H243" s="21"/>
      <c r="I243" s="125"/>
      <c r="J243" s="21"/>
      <c r="K243" s="113" t="str">
        <f t="shared" si="16"/>
        <v>CIP3538</v>
      </c>
      <c r="L243" s="116">
        <f>_xlfn.XLOOKUP(K243,'Pupil Numbers'!A:A,'Pupil Numbers'!C:C)</f>
        <v>115.51894736842105</v>
      </c>
      <c r="M243" s="113">
        <f>_xlfn.XLOOKUP(K243,'Floor Area'!A:A,'Floor Area'!C:C)</f>
        <v>776.94</v>
      </c>
      <c r="N243" s="105">
        <f>_xlfn.XLOOKUP(K243,Deprivation!A:A,Deprivation!D:D)</f>
        <v>21.100917431192702</v>
      </c>
      <c r="O243" s="101" t="s">
        <v>787</v>
      </c>
      <c r="P243" s="101" t="s">
        <v>771</v>
      </c>
      <c r="Q243" s="125" t="str">
        <f>_xlfn.XLOOKUP(K243,Academies!B:B,Academies!C:C,"No")</f>
        <v>No</v>
      </c>
      <c r="S243" s="119"/>
    </row>
    <row r="244" spans="1:19" x14ac:dyDescent="0.25">
      <c r="A244" s="21" t="s">
        <v>787</v>
      </c>
      <c r="B244" s="21" t="s">
        <v>230</v>
      </c>
      <c r="C244" s="119">
        <f>_xlfn.XLOOKUP(B244,'Pupil Numbers'!A:A,'Pupil Numbers'!D:D)</f>
        <v>148</v>
      </c>
      <c r="D244" s="119">
        <f>_xlfn.XLOOKUP(B244,'Floor Area'!A:A,'Floor Area'!D:D)</f>
        <v>144</v>
      </c>
      <c r="E244" s="119">
        <f>_xlfn.XLOOKUP(B244,Deprivation!A:A,Deprivation!E:E)</f>
        <v>93</v>
      </c>
      <c r="F244" s="79" t="str">
        <f t="shared" si="17"/>
        <v>pupil number148</v>
      </c>
      <c r="G244" s="119" t="str">
        <f t="shared" si="18"/>
        <v>CIP2266</v>
      </c>
      <c r="H244" s="21"/>
      <c r="I244" s="125"/>
      <c r="J244" s="21"/>
      <c r="K244" s="113" t="str">
        <f t="shared" si="16"/>
        <v>CIP2266</v>
      </c>
      <c r="L244" s="116">
        <f>_xlfn.XLOOKUP(K244,'Pupil Numbers'!A:A,'Pupil Numbers'!C:C)</f>
        <v>89.3</v>
      </c>
      <c r="M244" s="113">
        <f>_xlfn.XLOOKUP(K244,'Floor Area'!A:A,'Floor Area'!C:C)</f>
        <v>445.1</v>
      </c>
      <c r="N244" s="105">
        <f>_xlfn.XLOOKUP(K244,Deprivation!A:A,Deprivation!D:D)</f>
        <v>3.75</v>
      </c>
      <c r="O244" s="101" t="s">
        <v>787</v>
      </c>
      <c r="P244" s="101" t="s">
        <v>642</v>
      </c>
      <c r="Q244" s="125" t="str">
        <f>_xlfn.XLOOKUP(K244,Academies!B:B,Academies!C:C,"No")</f>
        <v>No</v>
      </c>
      <c r="S244" s="119"/>
    </row>
    <row r="245" spans="1:19" x14ac:dyDescent="0.25">
      <c r="A245" s="21" t="s">
        <v>787</v>
      </c>
      <c r="B245" s="21" t="s">
        <v>46</v>
      </c>
      <c r="C245" s="119">
        <f>_xlfn.XLOOKUP(B245,'Pupil Numbers'!A:A,'Pupil Numbers'!D:D)</f>
        <v>133</v>
      </c>
      <c r="D245" s="119">
        <f>_xlfn.XLOOKUP(B245,'Floor Area'!A:A,'Floor Area'!D:D)</f>
        <v>132</v>
      </c>
      <c r="E245" s="119">
        <f>_xlfn.XLOOKUP(B245,Deprivation!A:A,Deprivation!E:E)</f>
        <v>202</v>
      </c>
      <c r="F245" s="79" t="str">
        <f t="shared" si="17"/>
        <v>pupil number133</v>
      </c>
      <c r="G245" s="119" t="str">
        <f t="shared" si="18"/>
        <v>CIP2044</v>
      </c>
      <c r="H245" s="21"/>
      <c r="I245" s="125"/>
      <c r="J245" s="21"/>
      <c r="K245" s="113" t="str">
        <f t="shared" si="16"/>
        <v>CIP2044</v>
      </c>
      <c r="L245" s="116">
        <f>_xlfn.XLOOKUP(K245,'Pupil Numbers'!A:A,'Pupil Numbers'!C:C)</f>
        <v>68</v>
      </c>
      <c r="M245" s="113">
        <f>_xlfn.XLOOKUP(K245,'Floor Area'!A:A,'Floor Area'!C:C)</f>
        <v>397.3</v>
      </c>
      <c r="N245" s="105">
        <f>_xlfn.XLOOKUP(K245,Deprivation!A:A,Deprivation!D:D)</f>
        <v>25</v>
      </c>
      <c r="O245" s="101" t="s">
        <v>787</v>
      </c>
      <c r="P245" s="101" t="s">
        <v>546</v>
      </c>
      <c r="Q245" s="125" t="str">
        <f>_xlfn.XLOOKUP(K245,Academies!B:B,Academies!C:C,"No")</f>
        <v>No</v>
      </c>
      <c r="S245" s="119"/>
    </row>
    <row r="246" spans="1:19" x14ac:dyDescent="0.25">
      <c r="A246" s="21" t="s">
        <v>787</v>
      </c>
      <c r="B246" s="21" t="s">
        <v>481</v>
      </c>
      <c r="C246" s="119">
        <f>_xlfn.XLOOKUP(B246,'Pupil Numbers'!A:A,'Pupil Numbers'!D:D)</f>
        <v>181</v>
      </c>
      <c r="D246" s="119">
        <f>_xlfn.XLOOKUP(B246,'Floor Area'!A:A,'Floor Area'!D:D)</f>
        <v>187</v>
      </c>
      <c r="E246" s="119">
        <f>_xlfn.XLOOKUP(B246,Deprivation!A:A,Deprivation!E:E)</f>
        <v>113</v>
      </c>
      <c r="F246" s="79" t="str">
        <f t="shared" si="17"/>
        <v>pupil number181</v>
      </c>
      <c r="G246" s="119" t="str">
        <f t="shared" si="18"/>
        <v>CIP3342</v>
      </c>
      <c r="H246" s="21"/>
      <c r="I246" s="125"/>
      <c r="J246" s="21"/>
      <c r="K246" s="113" t="str">
        <f t="shared" si="16"/>
        <v>CIP3342</v>
      </c>
      <c r="L246" s="116">
        <f>_xlfn.XLOOKUP(K246,'Pupil Numbers'!A:A,'Pupil Numbers'!C:C)</f>
        <v>149</v>
      </c>
      <c r="M246" s="113">
        <f>_xlfn.XLOOKUP(K246,'Floor Area'!A:A,'Floor Area'!C:C)</f>
        <v>913.61</v>
      </c>
      <c r="N246" s="105">
        <f>_xlfn.XLOOKUP(K246,Deprivation!A:A,Deprivation!D:D)</f>
        <v>9.3959731543624212</v>
      </c>
      <c r="O246" s="101" t="s">
        <v>787</v>
      </c>
      <c r="P246" s="101" t="s">
        <v>768</v>
      </c>
      <c r="Q246" s="125" t="str">
        <f>_xlfn.XLOOKUP(K246,Academies!B:B,Academies!C:C,"No")</f>
        <v>No</v>
      </c>
      <c r="S246" s="119"/>
    </row>
    <row r="247" spans="1:19" x14ac:dyDescent="0.25">
      <c r="A247" s="21" t="s">
        <v>787</v>
      </c>
      <c r="B247" s="21" t="s">
        <v>232</v>
      </c>
      <c r="C247" s="119">
        <f>_xlfn.XLOOKUP(B247,'Pupil Numbers'!A:A,'Pupil Numbers'!D:D)</f>
        <v>171</v>
      </c>
      <c r="D247" s="119">
        <f>_xlfn.XLOOKUP(B247,'Floor Area'!A:A,'Floor Area'!D:D)</f>
        <v>237</v>
      </c>
      <c r="E247" s="119">
        <f>_xlfn.XLOOKUP(B247,Deprivation!A:A,Deprivation!E:E)</f>
        <v>191</v>
      </c>
      <c r="F247" s="79" t="str">
        <f t="shared" si="17"/>
        <v>pupil number171</v>
      </c>
      <c r="G247" s="119" t="str">
        <f t="shared" si="18"/>
        <v>CIP2268</v>
      </c>
      <c r="H247" s="21"/>
      <c r="I247" s="125"/>
      <c r="J247" s="21"/>
      <c r="K247" s="113" t="str">
        <f t="shared" si="16"/>
        <v>CIP2268</v>
      </c>
      <c r="L247" s="116">
        <f>_xlfn.XLOOKUP(K247,'Pupil Numbers'!A:A,'Pupil Numbers'!C:C)</f>
        <v>130</v>
      </c>
      <c r="M247" s="113">
        <f>_xlfn.XLOOKUP(K247,'Floor Area'!A:A,'Floor Area'!C:C)</f>
        <v>1564.47</v>
      </c>
      <c r="N247" s="105">
        <f>_xlfn.XLOOKUP(K247,Deprivation!A:A,Deprivation!D:D)</f>
        <v>22.307692307692299</v>
      </c>
      <c r="O247" s="101" t="s">
        <v>787</v>
      </c>
      <c r="P247" s="101" t="s">
        <v>643</v>
      </c>
      <c r="Q247" s="125" t="str">
        <f>_xlfn.XLOOKUP(K247,Academies!B:B,Academies!C:C,"No")</f>
        <v>No</v>
      </c>
      <c r="S247" s="119"/>
    </row>
    <row r="248" spans="1:19" x14ac:dyDescent="0.25">
      <c r="A248" s="21" t="s">
        <v>787</v>
      </c>
      <c r="B248" s="21" t="s">
        <v>236</v>
      </c>
      <c r="C248" s="119">
        <f>_xlfn.XLOOKUP(B248,'Pupil Numbers'!A:A,'Pupil Numbers'!D:D)</f>
        <v>226</v>
      </c>
      <c r="D248" s="119">
        <f>_xlfn.XLOOKUP(B248,'Floor Area'!A:A,'Floor Area'!D:D)</f>
        <v>228</v>
      </c>
      <c r="E248" s="119">
        <f>_xlfn.XLOOKUP(B248,Deprivation!A:A,Deprivation!E:E)</f>
        <v>243</v>
      </c>
      <c r="F248" s="79" t="str">
        <f t="shared" si="17"/>
        <v>pupil number226</v>
      </c>
      <c r="G248" s="119" t="str">
        <f t="shared" si="18"/>
        <v>CIP2270</v>
      </c>
      <c r="H248" s="21"/>
      <c r="I248" s="125"/>
      <c r="J248" s="21"/>
      <c r="K248" s="113" t="str">
        <f t="shared" si="16"/>
        <v>CIP2270</v>
      </c>
      <c r="L248" s="116">
        <f>_xlfn.XLOOKUP(K248,'Pupil Numbers'!A:A,'Pupil Numbers'!C:C)</f>
        <v>264.3</v>
      </c>
      <c r="M248" s="113">
        <f>_xlfn.XLOOKUP(K248,'Floor Area'!A:A,'Floor Area'!C:C)</f>
        <v>1506.02</v>
      </c>
      <c r="N248" s="105">
        <f>_xlfn.XLOOKUP(K248,Deprivation!A:A,Deprivation!D:D)</f>
        <v>42.616033755274302</v>
      </c>
      <c r="O248" s="101" t="s">
        <v>787</v>
      </c>
      <c r="P248" s="101" t="s">
        <v>645</v>
      </c>
      <c r="Q248" s="125" t="str">
        <f>_xlfn.XLOOKUP(K248,Academies!B:B,Academies!C:C,"No")</f>
        <v>No</v>
      </c>
      <c r="S248" s="119"/>
    </row>
    <row r="249" spans="1:19" x14ac:dyDescent="0.25">
      <c r="A249" s="21" t="s">
        <v>787</v>
      </c>
      <c r="B249" s="21" t="s">
        <v>57</v>
      </c>
      <c r="C249" s="119">
        <f>_xlfn.XLOOKUP(B249,'Pupil Numbers'!A:A,'Pupil Numbers'!D:D)</f>
        <v>111</v>
      </c>
      <c r="D249" s="119">
        <f>_xlfn.XLOOKUP(B249,'Floor Area'!A:A,'Floor Area'!D:D)</f>
        <v>94</v>
      </c>
      <c r="E249" s="119">
        <f>_xlfn.XLOOKUP(B249,Deprivation!A:A,Deprivation!E:E)</f>
        <v>139</v>
      </c>
      <c r="F249" s="79" t="str">
        <f t="shared" si="17"/>
        <v>pupil number111</v>
      </c>
      <c r="G249" s="119" t="str">
        <f t="shared" si="18"/>
        <v>CIP2051</v>
      </c>
      <c r="H249" s="21"/>
      <c r="I249" s="125"/>
      <c r="J249" s="21"/>
      <c r="K249" s="113" t="str">
        <f t="shared" si="16"/>
        <v>CIP2051</v>
      </c>
      <c r="L249" s="116">
        <f>_xlfn.XLOOKUP(K249,'Pupil Numbers'!A:A,'Pupil Numbers'!C:C)</f>
        <v>49</v>
      </c>
      <c r="M249" s="113">
        <f>_xlfn.XLOOKUP(K249,'Floor Area'!A:A,'Floor Area'!C:C)</f>
        <v>202.57</v>
      </c>
      <c r="N249" s="105">
        <f>_xlfn.XLOOKUP(K249,Deprivation!A:A,Deprivation!D:D)</f>
        <v>14.285714285714299</v>
      </c>
      <c r="O249" s="101" t="s">
        <v>787</v>
      </c>
      <c r="P249" s="101" t="s">
        <v>552</v>
      </c>
      <c r="Q249" s="125" t="str">
        <f>_xlfn.XLOOKUP(K249,Academies!B:B,Academies!C:C,"No")</f>
        <v>No</v>
      </c>
      <c r="S249" s="119"/>
    </row>
    <row r="250" spans="1:19" x14ac:dyDescent="0.25">
      <c r="A250" s="21" t="s">
        <v>787</v>
      </c>
      <c r="B250" s="21" t="s">
        <v>97</v>
      </c>
      <c r="C250" s="119">
        <f>_xlfn.XLOOKUP(B250,'Pupil Numbers'!A:A,'Pupil Numbers'!D:D)</f>
        <v>200</v>
      </c>
      <c r="D250" s="119">
        <f>_xlfn.XLOOKUP(B250,'Floor Area'!A:A,'Floor Area'!D:D)</f>
        <v>209</v>
      </c>
      <c r="E250" s="119">
        <f>_xlfn.XLOOKUP(B250,Deprivation!A:A,Deprivation!E:E)</f>
        <v>111</v>
      </c>
      <c r="F250" s="79" t="str">
        <f t="shared" si="17"/>
        <v>pupil number200</v>
      </c>
      <c r="G250" s="119" t="str">
        <f t="shared" si="18"/>
        <v>CIP2092</v>
      </c>
      <c r="H250" s="21"/>
      <c r="I250" s="125"/>
      <c r="J250" s="21"/>
      <c r="K250" s="113" t="str">
        <f t="shared" si="16"/>
        <v>CIP2092</v>
      </c>
      <c r="L250" s="116">
        <f>_xlfn.XLOOKUP(K250,'Pupil Numbers'!A:A,'Pupil Numbers'!C:C)</f>
        <v>202</v>
      </c>
      <c r="M250" s="113">
        <f>_xlfn.XLOOKUP(K250,'Floor Area'!A:A,'Floor Area'!C:C)</f>
        <v>1207.3</v>
      </c>
      <c r="N250" s="105">
        <f>_xlfn.XLOOKUP(K250,Deprivation!A:A,Deprivation!D:D)</f>
        <v>8.9108910891089099</v>
      </c>
      <c r="O250" s="101" t="s">
        <v>787</v>
      </c>
      <c r="P250" s="101" t="s">
        <v>572</v>
      </c>
      <c r="Q250" s="125" t="str">
        <f>_xlfn.XLOOKUP(K250,Academies!B:B,Academies!C:C,"No")</f>
        <v>No</v>
      </c>
      <c r="S250" s="119"/>
    </row>
    <row r="251" spans="1:19" x14ac:dyDescent="0.25">
      <c r="A251" s="21" t="s">
        <v>787</v>
      </c>
      <c r="B251" s="21" t="s">
        <v>304</v>
      </c>
      <c r="C251" s="119">
        <f>_xlfn.XLOOKUP(B251,'Pupil Numbers'!A:A,'Pupil Numbers'!D:D)</f>
        <v>208</v>
      </c>
      <c r="D251" s="119">
        <f>_xlfn.XLOOKUP(B251,'Floor Area'!A:A,'Floor Area'!D:D)</f>
        <v>197</v>
      </c>
      <c r="E251" s="119">
        <f>_xlfn.XLOOKUP(B251,Deprivation!A:A,Deprivation!E:E)</f>
        <v>142</v>
      </c>
      <c r="F251" s="79" t="str">
        <f t="shared" si="17"/>
        <v>pupil number208</v>
      </c>
      <c r="G251" s="119" t="str">
        <f t="shared" si="18"/>
        <v>CIP2368</v>
      </c>
      <c r="H251" s="21"/>
      <c r="I251" s="125"/>
      <c r="J251" s="21"/>
      <c r="K251" s="113" t="str">
        <f t="shared" si="16"/>
        <v>CIP2368</v>
      </c>
      <c r="L251" s="116">
        <f>_xlfn.XLOOKUP(K251,'Pupil Numbers'!A:A,'Pupil Numbers'!C:C)</f>
        <v>213</v>
      </c>
      <c r="M251" s="113">
        <f>_xlfn.XLOOKUP(K251,'Floor Area'!A:A,'Floor Area'!C:C)</f>
        <v>1129.8600000000001</v>
      </c>
      <c r="N251" s="105">
        <f>_xlfn.XLOOKUP(K251,Deprivation!A:A,Deprivation!D:D)</f>
        <v>14.553990610328599</v>
      </c>
      <c r="O251" s="101" t="s">
        <v>787</v>
      </c>
      <c r="P251" s="101" t="s">
        <v>678</v>
      </c>
      <c r="Q251" s="125" t="str">
        <f>_xlfn.XLOOKUP(K251,Academies!B:B,Academies!C:C,"No")</f>
        <v>No</v>
      </c>
      <c r="S251" s="119"/>
    </row>
    <row r="252" spans="1:19" x14ac:dyDescent="0.25">
      <c r="A252" s="21" t="s">
        <v>787</v>
      </c>
      <c r="B252" s="21" t="s">
        <v>429</v>
      </c>
      <c r="C252" s="119">
        <f>_xlfn.XLOOKUP(B252,'Pupil Numbers'!A:A,'Pupil Numbers'!D:D)</f>
        <v>96</v>
      </c>
      <c r="D252" s="119">
        <f>_xlfn.XLOOKUP(B252,'Floor Area'!A:A,'Floor Area'!D:D)</f>
        <v>110</v>
      </c>
      <c r="E252" s="119">
        <f>_xlfn.XLOOKUP(B252,Deprivation!A:A,Deprivation!E:E)</f>
        <v>215</v>
      </c>
      <c r="F252" s="79" t="str">
        <f t="shared" si="17"/>
        <v>pupil number96</v>
      </c>
      <c r="G252" s="119" t="str">
        <f t="shared" si="18"/>
        <v>CIP3099</v>
      </c>
      <c r="H252" s="21"/>
      <c r="I252" s="125"/>
      <c r="J252" s="21"/>
      <c r="K252" s="113" t="str">
        <f t="shared" si="16"/>
        <v>CIP3099</v>
      </c>
      <c r="L252" s="116">
        <f>_xlfn.XLOOKUP(K252,'Pupil Numbers'!A:A,'Pupil Numbers'!C:C)</f>
        <v>23</v>
      </c>
      <c r="M252" s="113">
        <f>_xlfn.XLOOKUP(K252,'Floor Area'!A:A,'Floor Area'!C:C)</f>
        <v>273.23</v>
      </c>
      <c r="N252" s="105">
        <f>_xlfn.XLOOKUP(K252,Deprivation!A:A,Deprivation!D:D)</f>
        <v>30.434782608695699</v>
      </c>
      <c r="O252" s="101" t="s">
        <v>787</v>
      </c>
      <c r="P252" s="101" t="s">
        <v>743</v>
      </c>
      <c r="Q252" s="125" t="str">
        <f>_xlfn.XLOOKUP(K252,Academies!B:B,Academies!C:C,"No")</f>
        <v>No</v>
      </c>
      <c r="S252" s="119"/>
    </row>
    <row r="253" spans="1:19" x14ac:dyDescent="0.25">
      <c r="A253" s="21" t="s">
        <v>787</v>
      </c>
      <c r="B253" s="21" t="s">
        <v>489</v>
      </c>
      <c r="C253" s="119">
        <f>_xlfn.XLOOKUP(B253,'Pupil Numbers'!A:A,'Pupil Numbers'!D:D)</f>
        <v>131</v>
      </c>
      <c r="D253" s="119">
        <f>_xlfn.XLOOKUP(B253,'Floor Area'!A:A,'Floor Area'!D:D)</f>
        <v>131</v>
      </c>
      <c r="E253" s="119">
        <f>_xlfn.XLOOKUP(B253,Deprivation!A:A,Deprivation!E:E)</f>
        <v>218</v>
      </c>
      <c r="F253" s="79" t="str">
        <f t="shared" si="17"/>
        <v>pupil number131</v>
      </c>
      <c r="G253" s="119" t="str">
        <f t="shared" si="18"/>
        <v>CIP3540</v>
      </c>
      <c r="H253" s="21"/>
      <c r="I253" s="125"/>
      <c r="J253" s="21"/>
      <c r="K253" s="113" t="str">
        <f t="shared" si="16"/>
        <v>CIP3540</v>
      </c>
      <c r="L253" s="116">
        <f>_xlfn.XLOOKUP(K253,'Pupil Numbers'!A:A,'Pupil Numbers'!C:C)</f>
        <v>67</v>
      </c>
      <c r="M253" s="113">
        <f>_xlfn.XLOOKUP(K253,'Floor Area'!A:A,'Floor Area'!C:C)</f>
        <v>395.22</v>
      </c>
      <c r="N253" s="105">
        <f>_xlfn.XLOOKUP(K253,Deprivation!A:A,Deprivation!D:D)</f>
        <v>31.343283582089597</v>
      </c>
      <c r="O253" s="101" t="s">
        <v>787</v>
      </c>
      <c r="P253" s="101" t="s">
        <v>772</v>
      </c>
      <c r="Q253" s="125" t="str">
        <f>_xlfn.XLOOKUP(K253,Academies!B:B,Academies!C:C,"No")</f>
        <v>No</v>
      </c>
      <c r="S253" s="119"/>
    </row>
    <row r="254" spans="1:19" x14ac:dyDescent="0.25">
      <c r="A254" s="119" t="s">
        <v>787</v>
      </c>
      <c r="C254" s="119"/>
      <c r="D254" s="119"/>
      <c r="E254" s="119"/>
      <c r="F254" s="79" t="str">
        <f t="shared" si="17"/>
        <v>pupil number</v>
      </c>
      <c r="G254" s="119">
        <f t="shared" si="18"/>
        <v>0</v>
      </c>
      <c r="H254" s="21"/>
      <c r="I254" s="125"/>
      <c r="J254" s="21"/>
      <c r="K254" s="113"/>
      <c r="L254" s="116"/>
      <c r="M254" s="113"/>
      <c r="N254" s="105"/>
      <c r="O254" s="113"/>
      <c r="P254" s="113"/>
      <c r="S254" s="119"/>
    </row>
    <row r="255" spans="1:19" x14ac:dyDescent="0.25">
      <c r="C255" s="119"/>
      <c r="D255" s="119"/>
      <c r="E255" s="119"/>
      <c r="F255" s="79" t="str">
        <f t="shared" si="17"/>
        <v>pupil number</v>
      </c>
      <c r="G255" s="119">
        <f t="shared" si="18"/>
        <v>0</v>
      </c>
      <c r="H255" s="21"/>
      <c r="I255" s="125"/>
      <c r="J255" s="21"/>
      <c r="K255" s="113"/>
      <c r="L255" s="116"/>
      <c r="M255" s="113"/>
      <c r="N255" s="105"/>
      <c r="O255" s="113"/>
      <c r="P255" s="113"/>
      <c r="S255" s="119"/>
    </row>
    <row r="256" spans="1:19" x14ac:dyDescent="0.25">
      <c r="C256" s="119"/>
      <c r="D256" s="119"/>
      <c r="E256" s="119"/>
      <c r="F256" s="79" t="str">
        <f t="shared" si="17"/>
        <v>pupil number</v>
      </c>
      <c r="G256" s="119">
        <f t="shared" si="18"/>
        <v>0</v>
      </c>
      <c r="H256" s="21"/>
      <c r="I256" s="125"/>
      <c r="J256" s="21"/>
      <c r="K256" s="113"/>
      <c r="L256" s="116"/>
      <c r="M256" s="113"/>
      <c r="N256" s="105"/>
      <c r="O256" s="113"/>
      <c r="P256" s="113"/>
      <c r="S256" s="119"/>
    </row>
    <row r="257" spans="1:19" x14ac:dyDescent="0.25">
      <c r="C257" s="119"/>
      <c r="D257" s="119"/>
      <c r="E257" s="119"/>
      <c r="F257" s="79" t="str">
        <f t="shared" si="17"/>
        <v>pupil number</v>
      </c>
      <c r="G257" s="119">
        <f t="shared" si="18"/>
        <v>0</v>
      </c>
      <c r="H257" s="21"/>
      <c r="I257" s="125"/>
      <c r="J257" s="21"/>
      <c r="K257" s="113"/>
      <c r="L257" s="116"/>
      <c r="M257" s="113"/>
      <c r="N257" s="105"/>
      <c r="O257" s="113"/>
      <c r="P257" s="113"/>
      <c r="S257" s="119"/>
    </row>
    <row r="258" spans="1:19" x14ac:dyDescent="0.25">
      <c r="C258" s="119"/>
      <c r="D258" s="119"/>
      <c r="E258" s="119"/>
      <c r="F258" s="79" t="str">
        <f t="shared" si="17"/>
        <v>pupil number</v>
      </c>
      <c r="G258" s="119">
        <f t="shared" si="18"/>
        <v>0</v>
      </c>
      <c r="H258" s="21"/>
      <c r="I258" s="125"/>
      <c r="J258" s="21"/>
      <c r="K258" s="113"/>
      <c r="L258" s="116"/>
      <c r="M258" s="113"/>
      <c r="N258" s="105"/>
      <c r="O258" s="113"/>
      <c r="P258" s="113"/>
      <c r="S258" s="119"/>
    </row>
    <row r="259" spans="1:19" x14ac:dyDescent="0.25">
      <c r="C259" s="119"/>
      <c r="D259" s="119"/>
      <c r="E259" s="119"/>
      <c r="F259" s="79" t="str">
        <f t="shared" si="17"/>
        <v>pupil number</v>
      </c>
      <c r="G259" s="119">
        <f t="shared" si="18"/>
        <v>0</v>
      </c>
      <c r="H259" s="21"/>
      <c r="I259" s="125"/>
      <c r="J259" s="21"/>
      <c r="K259" s="113"/>
      <c r="L259" s="116"/>
      <c r="M259" s="113"/>
      <c r="N259" s="105"/>
      <c r="O259" s="113"/>
      <c r="P259" s="113"/>
      <c r="S259" s="119"/>
    </row>
    <row r="260" spans="1:19" x14ac:dyDescent="0.25">
      <c r="C260" s="119"/>
      <c r="D260" s="119"/>
      <c r="E260" s="119"/>
      <c r="F260" s="79" t="str">
        <f t="shared" si="17"/>
        <v>pupil number</v>
      </c>
      <c r="G260" s="119">
        <f t="shared" si="18"/>
        <v>0</v>
      </c>
      <c r="H260" s="21"/>
      <c r="I260" s="125"/>
      <c r="J260" s="21"/>
      <c r="K260" s="113"/>
      <c r="L260" s="116"/>
      <c r="M260" s="113"/>
      <c r="N260" s="105"/>
      <c r="O260" s="113"/>
      <c r="P260" s="113"/>
      <c r="S260" s="119"/>
    </row>
    <row r="261" spans="1:19" x14ac:dyDescent="0.25">
      <c r="A261" t="s">
        <v>788</v>
      </c>
      <c r="B261" t="s">
        <v>520</v>
      </c>
      <c r="C261" s="119">
        <f>_xlfn.XLOOKUP(B261,'Pupil Numbers'!A:A,'Pupil Numbers'!D:D)</f>
        <v>261</v>
      </c>
      <c r="D261" s="119">
        <f>_xlfn.XLOOKUP(B261,'Floor Area'!A:A,'Floor Area'!D:D)</f>
        <v>265</v>
      </c>
      <c r="E261" s="119">
        <f>_xlfn.XLOOKUP(B261,Deprivation!A:A,Deprivation!E:E)</f>
        <v>259</v>
      </c>
      <c r="F261" s="79" t="str">
        <f t="shared" si="17"/>
        <v>pupil number261</v>
      </c>
      <c r="G261" s="119" t="str">
        <f t="shared" si="18"/>
        <v>CIS5404</v>
      </c>
      <c r="H261" s="21"/>
      <c r="I261" s="125"/>
      <c r="J261" s="21"/>
      <c r="K261" s="113" t="str">
        <f t="shared" ref="K261:K267" si="19">G261</f>
        <v>CIS5404</v>
      </c>
      <c r="L261" s="116">
        <f>_xlfn.XLOOKUP(K261,'Pupil Numbers'!A:A,'Pupil Numbers'!C:C)</f>
        <v>1042</v>
      </c>
      <c r="M261" s="113">
        <f>_xlfn.XLOOKUP(K261,'Floor Area'!A:A,'Floor Area'!C:C)</f>
        <v>13667.4</v>
      </c>
      <c r="N261" s="105">
        <f>_xlfn.XLOOKUP(K261,Deprivation!A:A,Deprivation!D:D)</f>
        <v>16.026871401151599</v>
      </c>
      <c r="O261" s="101" t="s">
        <v>788</v>
      </c>
      <c r="P261" s="101" t="s">
        <v>917</v>
      </c>
      <c r="Q261" s="125" t="str">
        <f>_xlfn.XLOOKUP(K261,Academies!B:B,Academies!C:C,"No")</f>
        <v>No</v>
      </c>
      <c r="S261" s="119"/>
    </row>
    <row r="262" spans="1:19" x14ac:dyDescent="0.25">
      <c r="A262" t="s">
        <v>788</v>
      </c>
      <c r="B262" t="s">
        <v>507</v>
      </c>
      <c r="C262" s="119">
        <f>_xlfn.XLOOKUP(B262,'Pupil Numbers'!A:A,'Pupil Numbers'!D:D)</f>
        <v>260</v>
      </c>
      <c r="D262" s="119">
        <f>_xlfn.XLOOKUP(B262,'Floor Area'!A:A,'Floor Area'!D:D)</f>
        <v>262</v>
      </c>
      <c r="E262" s="119">
        <f>_xlfn.XLOOKUP(B262,Deprivation!A:A,Deprivation!E:E)</f>
        <v>260</v>
      </c>
      <c r="F262" s="79" t="str">
        <f t="shared" si="17"/>
        <v>pupil number260</v>
      </c>
      <c r="G262" s="119" t="str">
        <f t="shared" si="18"/>
        <v>CIS4019</v>
      </c>
      <c r="H262" s="21"/>
      <c r="I262" s="125"/>
      <c r="J262" s="21"/>
      <c r="K262" s="113" t="str">
        <f t="shared" si="19"/>
        <v>CIS4019</v>
      </c>
      <c r="L262" s="116">
        <f>_xlfn.XLOOKUP(K262,'Pupil Numbers'!A:A,'Pupil Numbers'!C:C)</f>
        <v>933</v>
      </c>
      <c r="M262" s="113">
        <f>_xlfn.XLOOKUP(K262,'Floor Area'!A:A,'Floor Area'!C:C)</f>
        <v>8319.9699999999993</v>
      </c>
      <c r="N262" s="105">
        <f>_xlfn.XLOOKUP(K262,Deprivation!A:A,Deprivation!D:D)</f>
        <v>18.3279742765273</v>
      </c>
      <c r="O262" s="101" t="s">
        <v>788</v>
      </c>
      <c r="P262" s="101" t="s">
        <v>916</v>
      </c>
      <c r="Q262" s="125" t="str">
        <f>_xlfn.XLOOKUP(K262,Academies!B:B,Academies!C:C,"No")</f>
        <v>No</v>
      </c>
      <c r="S262" s="119"/>
    </row>
    <row r="263" spans="1:19" x14ac:dyDescent="0.25">
      <c r="A263" t="s">
        <v>788</v>
      </c>
      <c r="B263" t="s">
        <v>517</v>
      </c>
      <c r="C263" s="119">
        <f>_xlfn.XLOOKUP(B263,'Pupil Numbers'!A:A,'Pupil Numbers'!D:D)</f>
        <v>263</v>
      </c>
      <c r="D263" s="119">
        <f>_xlfn.XLOOKUP(B263,'Floor Area'!A:A,'Floor Area'!D:D)</f>
        <v>264</v>
      </c>
      <c r="E263" s="119">
        <f>_xlfn.XLOOKUP(B263,Deprivation!A:A,Deprivation!E:E)</f>
        <v>258</v>
      </c>
      <c r="F263" s="79" t="str">
        <f t="shared" si="17"/>
        <v>pupil number263</v>
      </c>
      <c r="G263" s="119" t="str">
        <f t="shared" si="18"/>
        <v>CIS4509</v>
      </c>
      <c r="H263" s="21"/>
      <c r="I263" s="125"/>
      <c r="J263" s="21"/>
      <c r="K263" s="113" t="str">
        <f t="shared" si="19"/>
        <v>CIS4509</v>
      </c>
      <c r="L263" s="116">
        <f>_xlfn.XLOOKUP(K263,'Pupil Numbers'!A:A,'Pupil Numbers'!C:C)</f>
        <v>1523</v>
      </c>
      <c r="M263" s="113">
        <f>_xlfn.XLOOKUP(K263,'Floor Area'!A:A,'Floor Area'!C:C)</f>
        <v>13237.58</v>
      </c>
      <c r="N263" s="105">
        <f>_xlfn.XLOOKUP(K263,Deprivation!A:A,Deprivation!D:D)</f>
        <v>14.0512147078135</v>
      </c>
      <c r="O263" s="101" t="s">
        <v>788</v>
      </c>
      <c r="P263" s="101" t="s">
        <v>919</v>
      </c>
      <c r="Q263" s="125" t="str">
        <f>_xlfn.XLOOKUP(K263,Academies!B:B,Academies!C:C,"No")</f>
        <v>No</v>
      </c>
      <c r="S263" s="119"/>
    </row>
    <row r="264" spans="1:19" x14ac:dyDescent="0.25">
      <c r="A264" t="s">
        <v>788</v>
      </c>
      <c r="B264" t="s">
        <v>522</v>
      </c>
      <c r="C264" s="119">
        <f>_xlfn.XLOOKUP(B264,'Pupil Numbers'!A:A,'Pupil Numbers'!D:D)</f>
        <v>262</v>
      </c>
      <c r="D264" s="119">
        <f>_xlfn.XLOOKUP(B264,'Floor Area'!A:A,'Floor Area'!D:D)</f>
        <v>263</v>
      </c>
      <c r="E264" s="119">
        <f>_xlfn.XLOOKUP(B264,Deprivation!A:A,Deprivation!E:E)</f>
        <v>257</v>
      </c>
      <c r="F264" s="79" t="str">
        <f t="shared" si="17"/>
        <v>pupil number262</v>
      </c>
      <c r="G264" s="119" t="str">
        <f t="shared" si="18"/>
        <v>CIS5411</v>
      </c>
      <c r="H264" s="21"/>
      <c r="I264" s="125"/>
      <c r="J264" s="21"/>
      <c r="K264" s="113" t="str">
        <f t="shared" si="19"/>
        <v>CIS5411</v>
      </c>
      <c r="L264" s="116">
        <f>_xlfn.XLOOKUP(K264,'Pupil Numbers'!A:A,'Pupil Numbers'!C:C)</f>
        <v>1141</v>
      </c>
      <c r="M264" s="113">
        <f>_xlfn.XLOOKUP(K264,'Floor Area'!A:A,'Floor Area'!C:C)</f>
        <v>12058.27</v>
      </c>
      <c r="N264" s="105">
        <f>_xlfn.XLOOKUP(K264,Deprivation!A:A,Deprivation!D:D)</f>
        <v>11.831726555652899</v>
      </c>
      <c r="O264" s="101" t="s">
        <v>788</v>
      </c>
      <c r="P264" s="101" t="s">
        <v>918</v>
      </c>
      <c r="Q264" s="125" t="str">
        <f>_xlfn.XLOOKUP(K264,Academies!B:B,Academies!C:C,"No")</f>
        <v>No</v>
      </c>
      <c r="S264" s="119"/>
    </row>
    <row r="265" spans="1:19" x14ac:dyDescent="0.25">
      <c r="A265" t="s">
        <v>788</v>
      </c>
      <c r="B265" t="s">
        <v>509</v>
      </c>
      <c r="C265" s="119">
        <f>_xlfn.XLOOKUP(B265,'Pupil Numbers'!A:A,'Pupil Numbers'!D:D)</f>
        <v>258</v>
      </c>
      <c r="D265" s="119">
        <f>_xlfn.XLOOKUP(B265,'Floor Area'!A:A,'Floor Area'!D:D)</f>
        <v>260</v>
      </c>
      <c r="E265" s="119">
        <f>_xlfn.XLOOKUP(B265,Deprivation!A:A,Deprivation!E:E)</f>
        <v>261</v>
      </c>
      <c r="F265" s="79" t="str">
        <f t="shared" si="17"/>
        <v>pupil number258</v>
      </c>
      <c r="G265" s="119" t="str">
        <f t="shared" si="18"/>
        <v>CIS4057</v>
      </c>
      <c r="H265" s="21"/>
      <c r="I265" s="125"/>
      <c r="J265" s="21"/>
      <c r="K265" s="113" t="str">
        <f t="shared" si="19"/>
        <v>CIS4057</v>
      </c>
      <c r="L265" s="116">
        <f>_xlfn.XLOOKUP(K265,'Pupil Numbers'!A:A,'Pupil Numbers'!C:C)</f>
        <v>682</v>
      </c>
      <c r="M265" s="113">
        <f>_xlfn.XLOOKUP(K265,'Floor Area'!A:A,'Floor Area'!C:C)</f>
        <v>7463.4800000000005</v>
      </c>
      <c r="N265" s="105">
        <f>_xlfn.XLOOKUP(K265,Deprivation!A:A,Deprivation!D:D)</f>
        <v>19.7947214076246</v>
      </c>
      <c r="O265" s="101" t="s">
        <v>788</v>
      </c>
      <c r="P265" s="101" t="s">
        <v>914</v>
      </c>
      <c r="Q265" s="125" t="str">
        <f>_xlfn.XLOOKUP(K265,Academies!B:B,Academies!C:C,"No")</f>
        <v>No</v>
      </c>
      <c r="S265" s="119"/>
    </row>
    <row r="266" spans="1:19" x14ac:dyDescent="0.25">
      <c r="A266" t="s">
        <v>788</v>
      </c>
      <c r="B266" t="s">
        <v>513</v>
      </c>
      <c r="C266" s="119">
        <f>_xlfn.XLOOKUP(B266,'Pupil Numbers'!A:A,'Pupil Numbers'!D:D)</f>
        <v>257</v>
      </c>
      <c r="D266" s="119">
        <f>_xlfn.XLOOKUP(B266,'Floor Area'!A:A,'Floor Area'!D:D)</f>
        <v>261</v>
      </c>
      <c r="E266" s="119">
        <f>_xlfn.XLOOKUP(B266,Deprivation!A:A,Deprivation!E:E)</f>
        <v>263</v>
      </c>
      <c r="F266" s="79" t="str">
        <f t="shared" si="17"/>
        <v>pupil number257</v>
      </c>
      <c r="G266" s="119" t="str">
        <f t="shared" si="18"/>
        <v>CIS4192</v>
      </c>
      <c r="H266" s="21"/>
      <c r="I266" s="125"/>
      <c r="J266" s="21"/>
      <c r="K266" s="113" t="str">
        <f t="shared" si="19"/>
        <v>CIS4192</v>
      </c>
      <c r="L266" s="116">
        <f>_xlfn.XLOOKUP(K266,'Pupil Numbers'!A:A,'Pupil Numbers'!C:C)</f>
        <v>542</v>
      </c>
      <c r="M266" s="113">
        <f>_xlfn.XLOOKUP(K266,'Floor Area'!A:A,'Floor Area'!C:C)</f>
        <v>7899.12</v>
      </c>
      <c r="N266" s="105">
        <f>_xlfn.XLOOKUP(K266,Deprivation!A:A,Deprivation!D:D)</f>
        <v>40.774907749077499</v>
      </c>
      <c r="O266" s="101" t="s">
        <v>788</v>
      </c>
      <c r="P266" s="101" t="s">
        <v>913</v>
      </c>
      <c r="Q266" s="125" t="str">
        <f>_xlfn.XLOOKUP(K266,Academies!B:B,Academies!C:C,"No")</f>
        <v>No</v>
      </c>
      <c r="S266" s="119"/>
    </row>
    <row r="267" spans="1:19" x14ac:dyDescent="0.25">
      <c r="A267" t="s">
        <v>788</v>
      </c>
      <c r="B267" t="s">
        <v>511</v>
      </c>
      <c r="C267" s="119">
        <f>_xlfn.XLOOKUP(B267,'Pupil Numbers'!A:A,'Pupil Numbers'!D:D)</f>
        <v>259</v>
      </c>
      <c r="D267" s="119">
        <f>_xlfn.XLOOKUP(B267,'Floor Area'!A:A,'Floor Area'!D:D)</f>
        <v>259</v>
      </c>
      <c r="E267" s="119">
        <f>_xlfn.XLOOKUP(B267,Deprivation!A:A,Deprivation!E:E)</f>
        <v>262</v>
      </c>
      <c r="F267" s="79" t="str">
        <f t="shared" si="17"/>
        <v>pupil number259</v>
      </c>
      <c r="G267" s="119" t="str">
        <f t="shared" si="18"/>
        <v>CIS4173</v>
      </c>
      <c r="H267" s="21"/>
      <c r="I267" s="125"/>
      <c r="J267" s="21"/>
      <c r="K267" s="113" t="str">
        <f t="shared" si="19"/>
        <v>CIS4173</v>
      </c>
      <c r="L267" s="116">
        <f>_xlfn.XLOOKUP(K267,'Pupil Numbers'!A:A,'Pupil Numbers'!C:C)</f>
        <v>812</v>
      </c>
      <c r="M267" s="113">
        <f>_xlfn.XLOOKUP(K267,'Floor Area'!A:A,'Floor Area'!C:C)</f>
        <v>6198.39</v>
      </c>
      <c r="N267" s="105">
        <f>_xlfn.XLOOKUP(K267,Deprivation!A:A,Deprivation!D:D)</f>
        <v>24.384236453202</v>
      </c>
      <c r="O267" s="101" t="s">
        <v>788</v>
      </c>
      <c r="P267" s="101" t="s">
        <v>915</v>
      </c>
      <c r="Q267" s="125" t="str">
        <f>_xlfn.XLOOKUP(K267,Academies!B:B,Academies!C:C,"No")</f>
        <v>No</v>
      </c>
      <c r="S267" s="119"/>
    </row>
    <row r="268" spans="1:19" x14ac:dyDescent="0.25">
      <c r="A268" t="s">
        <v>788</v>
      </c>
      <c r="C268" s="119"/>
      <c r="D268" s="119"/>
      <c r="E268" s="119"/>
      <c r="F268" s="79" t="str">
        <f t="shared" si="17"/>
        <v>pupil number</v>
      </c>
      <c r="G268" s="119">
        <f t="shared" si="18"/>
        <v>0</v>
      </c>
      <c r="H268" s="21"/>
      <c r="I268" s="125"/>
      <c r="J268" s="21"/>
      <c r="K268" s="101"/>
      <c r="L268" s="117"/>
      <c r="M268" s="101"/>
      <c r="N268" s="101"/>
      <c r="O268" s="101"/>
      <c r="P268" s="101"/>
    </row>
    <row r="269" spans="1:19" x14ac:dyDescent="0.25">
      <c r="D269" s="119"/>
      <c r="E269" s="119"/>
      <c r="F269" s="79"/>
      <c r="G269" s="119"/>
      <c r="H269" s="21"/>
      <c r="I269" s="125"/>
      <c r="J269" s="21"/>
      <c r="K269" s="101"/>
      <c r="L269" s="117"/>
      <c r="M269" s="101"/>
      <c r="N269" s="101"/>
      <c r="O269" s="101"/>
      <c r="P269" s="101"/>
    </row>
    <row r="270" spans="1:19" x14ac:dyDescent="0.25">
      <c r="D270" s="119"/>
      <c r="E270" s="119"/>
      <c r="F270" s="79"/>
      <c r="G270" s="119"/>
      <c r="H270" s="21"/>
      <c r="I270" s="125"/>
      <c r="J270" s="21"/>
      <c r="K270" s="101"/>
      <c r="L270" s="117"/>
      <c r="M270" s="101"/>
      <c r="N270" s="101"/>
      <c r="O270" s="101"/>
      <c r="P270" s="101"/>
    </row>
    <row r="271" spans="1:19" x14ac:dyDescent="0.25">
      <c r="F271" s="79"/>
      <c r="G271" s="119"/>
      <c r="H271" s="21"/>
      <c r="I271" s="21"/>
      <c r="J271" s="21"/>
    </row>
    <row r="272" spans="1:19" x14ac:dyDescent="0.25">
      <c r="F272" s="79"/>
      <c r="G272" s="119"/>
      <c r="H272" s="21"/>
      <c r="I272" s="21"/>
      <c r="J272" s="21"/>
    </row>
    <row r="273" spans="6:17" x14ac:dyDescent="0.25">
      <c r="F273" s="79" t="str">
        <f t="shared" ref="F273:F317" si="20">"floor area m2"&amp;D3</f>
        <v>floor area m235</v>
      </c>
      <c r="G273" s="119" t="s">
        <v>288</v>
      </c>
      <c r="H273" s="21"/>
      <c r="I273" s="21"/>
      <c r="J273" s="21"/>
    </row>
    <row r="274" spans="6:17" x14ac:dyDescent="0.25">
      <c r="F274" s="79" t="str">
        <f t="shared" si="20"/>
        <v>floor area m229</v>
      </c>
      <c r="G274" s="119" t="s">
        <v>99</v>
      </c>
      <c r="H274" s="21"/>
      <c r="I274" s="21"/>
      <c r="J274" s="21"/>
    </row>
    <row r="275" spans="6:17" x14ac:dyDescent="0.25">
      <c r="F275" s="79" t="str">
        <f t="shared" si="20"/>
        <v>floor area m232</v>
      </c>
      <c r="G275" s="119" t="s">
        <v>52</v>
      </c>
      <c r="H275" s="21"/>
      <c r="I275" s="21"/>
      <c r="J275" s="21"/>
    </row>
    <row r="276" spans="6:17" x14ac:dyDescent="0.25">
      <c r="F276" s="79" t="str">
        <f t="shared" si="20"/>
        <v>floor area m24</v>
      </c>
      <c r="G276" s="119" t="s">
        <v>337</v>
      </c>
      <c r="H276" s="21"/>
      <c r="I276" s="21"/>
      <c r="J276" s="21"/>
    </row>
    <row r="277" spans="6:17" x14ac:dyDescent="0.25">
      <c r="F277" s="79" t="str">
        <f t="shared" si="20"/>
        <v>floor area m212</v>
      </c>
      <c r="G277" s="119" t="s">
        <v>200</v>
      </c>
      <c r="H277" s="21"/>
      <c r="I277" s="21"/>
      <c r="J277" s="21"/>
    </row>
    <row r="278" spans="6:17" x14ac:dyDescent="0.25">
      <c r="F278" s="79" t="str">
        <f t="shared" si="20"/>
        <v>floor area m236</v>
      </c>
      <c r="G278" s="119" t="s">
        <v>266</v>
      </c>
      <c r="H278" s="21"/>
      <c r="I278" s="21"/>
      <c r="J278" s="21"/>
      <c r="Q278" s="165"/>
    </row>
    <row r="279" spans="6:17" x14ac:dyDescent="0.25">
      <c r="F279" s="79" t="str">
        <f t="shared" si="20"/>
        <v>floor area m233</v>
      </c>
      <c r="G279" s="119" t="s">
        <v>69</v>
      </c>
      <c r="H279" s="21"/>
      <c r="I279" s="21"/>
      <c r="J279" s="21"/>
      <c r="Q279" s="165"/>
    </row>
    <row r="280" spans="6:17" x14ac:dyDescent="0.25">
      <c r="F280" s="79" t="str">
        <f t="shared" si="20"/>
        <v>floor area m238</v>
      </c>
      <c r="G280" s="119" t="s">
        <v>141</v>
      </c>
      <c r="H280" s="21"/>
      <c r="I280" s="21"/>
      <c r="J280" s="21"/>
      <c r="Q280" s="165"/>
    </row>
    <row r="281" spans="6:17" x14ac:dyDescent="0.25">
      <c r="F281" s="79" t="str">
        <f t="shared" si="20"/>
        <v>floor area m242</v>
      </c>
      <c r="G281" s="119" t="s">
        <v>81</v>
      </c>
      <c r="Q281" s="165"/>
    </row>
    <row r="282" spans="6:17" x14ac:dyDescent="0.25">
      <c r="F282" s="79" t="str">
        <f t="shared" si="20"/>
        <v>floor area m21</v>
      </c>
      <c r="G282" s="119" t="s">
        <v>73</v>
      </c>
      <c r="Q282" s="165"/>
    </row>
    <row r="283" spans="6:17" x14ac:dyDescent="0.25">
      <c r="F283" s="79" t="str">
        <f t="shared" si="20"/>
        <v>floor area m214</v>
      </c>
      <c r="G283" s="119" t="s">
        <v>286</v>
      </c>
      <c r="Q283" s="165"/>
    </row>
    <row r="284" spans="6:17" x14ac:dyDescent="0.25">
      <c r="F284" s="79" t="str">
        <f t="shared" si="20"/>
        <v>floor area m27</v>
      </c>
      <c r="G284" s="119" t="s">
        <v>377</v>
      </c>
      <c r="Q284" s="165"/>
    </row>
    <row r="285" spans="6:17" x14ac:dyDescent="0.25">
      <c r="F285" s="79" t="str">
        <f t="shared" si="20"/>
        <v>floor area m244</v>
      </c>
      <c r="G285" s="119" t="s">
        <v>135</v>
      </c>
      <c r="Q285" s="165"/>
    </row>
    <row r="286" spans="6:17" x14ac:dyDescent="0.25">
      <c r="F286" s="79" t="str">
        <f t="shared" si="20"/>
        <v>floor area m247</v>
      </c>
      <c r="G286" s="119" t="s">
        <v>355</v>
      </c>
      <c r="Q286" s="165"/>
    </row>
    <row r="287" spans="6:17" x14ac:dyDescent="0.25">
      <c r="F287" s="79" t="str">
        <f t="shared" si="20"/>
        <v>floor area m23</v>
      </c>
      <c r="G287" s="119" t="s">
        <v>436</v>
      </c>
    </row>
    <row r="288" spans="6:17" x14ac:dyDescent="0.25">
      <c r="F288" s="79" t="str">
        <f t="shared" si="20"/>
        <v>floor area m213</v>
      </c>
      <c r="G288" s="119" t="s">
        <v>18</v>
      </c>
    </row>
    <row r="289" spans="6:9" x14ac:dyDescent="0.25">
      <c r="F289" s="79" t="str">
        <f t="shared" si="20"/>
        <v>floor area m239</v>
      </c>
      <c r="G289" s="119" t="s">
        <v>95</v>
      </c>
    </row>
    <row r="290" spans="6:9" x14ac:dyDescent="0.25">
      <c r="F290" s="79" t="str">
        <f t="shared" si="20"/>
        <v>floor area m245</v>
      </c>
      <c r="G290" s="119" t="s">
        <v>302</v>
      </c>
    </row>
    <row r="291" spans="6:9" x14ac:dyDescent="0.25">
      <c r="F291" s="79" t="str">
        <f t="shared" si="20"/>
        <v>floor area m227</v>
      </c>
      <c r="G291" s="119" t="s">
        <v>294</v>
      </c>
    </row>
    <row r="292" spans="6:9" x14ac:dyDescent="0.25">
      <c r="F292" s="79" t="str">
        <f t="shared" si="20"/>
        <v>floor area m246</v>
      </c>
      <c r="G292" s="119" t="s">
        <v>256</v>
      </c>
    </row>
    <row r="293" spans="6:9" x14ac:dyDescent="0.25">
      <c r="F293" s="79" t="str">
        <f t="shared" si="20"/>
        <v>floor area m220</v>
      </c>
      <c r="G293" s="119" t="s">
        <v>63</v>
      </c>
    </row>
    <row r="294" spans="6:9" x14ac:dyDescent="0.25">
      <c r="F294" s="79" t="str">
        <f t="shared" si="20"/>
        <v>floor area m216</v>
      </c>
      <c r="G294" s="119" t="s">
        <v>284</v>
      </c>
    </row>
    <row r="295" spans="6:9" x14ac:dyDescent="0.25">
      <c r="F295" s="79" t="str">
        <f t="shared" si="20"/>
        <v>floor area m225</v>
      </c>
      <c r="G295" s="119" t="s">
        <v>278</v>
      </c>
    </row>
    <row r="296" spans="6:9" x14ac:dyDescent="0.25">
      <c r="F296" s="79" t="str">
        <f t="shared" si="20"/>
        <v>floor area m237</v>
      </c>
      <c r="G296" s="119" t="s">
        <v>143</v>
      </c>
    </row>
    <row r="297" spans="6:9" x14ac:dyDescent="0.25">
      <c r="F297" s="79" t="str">
        <f t="shared" si="20"/>
        <v>floor area m231</v>
      </c>
      <c r="G297" s="119" t="s">
        <v>147</v>
      </c>
    </row>
    <row r="298" spans="6:9" x14ac:dyDescent="0.25">
      <c r="F298" s="79" t="str">
        <f t="shared" si="20"/>
        <v>floor area m234</v>
      </c>
      <c r="G298" s="119" t="s">
        <v>190</v>
      </c>
    </row>
    <row r="299" spans="6:9" x14ac:dyDescent="0.25">
      <c r="F299" s="79" t="str">
        <f t="shared" si="20"/>
        <v>floor area m219</v>
      </c>
      <c r="G299" s="119" t="s">
        <v>379</v>
      </c>
    </row>
    <row r="300" spans="6:9" x14ac:dyDescent="0.25">
      <c r="F300" s="79" t="str">
        <f t="shared" si="20"/>
        <v>floor area m222</v>
      </c>
      <c r="G300" s="119" t="s">
        <v>310</v>
      </c>
      <c r="I300" s="13"/>
    </row>
    <row r="301" spans="6:9" x14ac:dyDescent="0.25">
      <c r="F301" s="79" t="str">
        <f t="shared" si="20"/>
        <v>floor area m223</v>
      </c>
      <c r="G301" s="119" t="s">
        <v>296</v>
      </c>
    </row>
    <row r="302" spans="6:9" x14ac:dyDescent="0.25">
      <c r="F302" s="79" t="str">
        <f t="shared" si="20"/>
        <v>floor area m211</v>
      </c>
      <c r="G302" s="119" t="s">
        <v>312</v>
      </c>
    </row>
    <row r="303" spans="6:9" x14ac:dyDescent="0.25">
      <c r="F303" s="79" t="str">
        <f t="shared" si="20"/>
        <v>floor area m22</v>
      </c>
      <c r="G303" s="119" t="s">
        <v>125</v>
      </c>
    </row>
    <row r="304" spans="6:9" x14ac:dyDescent="0.25">
      <c r="F304" s="79" t="str">
        <f t="shared" si="20"/>
        <v>floor area m228</v>
      </c>
      <c r="G304" s="119" t="s">
        <v>166</v>
      </c>
    </row>
    <row r="305" spans="6:7" x14ac:dyDescent="0.25">
      <c r="F305" s="79" t="str">
        <f t="shared" si="20"/>
        <v>floor area m26</v>
      </c>
      <c r="G305" s="119" t="s">
        <v>270</v>
      </c>
    </row>
    <row r="306" spans="6:7" x14ac:dyDescent="0.25">
      <c r="F306" s="79" t="str">
        <f t="shared" si="20"/>
        <v>floor area m241</v>
      </c>
      <c r="G306" s="119" t="s">
        <v>218</v>
      </c>
    </row>
    <row r="307" spans="6:7" x14ac:dyDescent="0.25">
      <c r="F307" s="79" t="str">
        <f t="shared" si="20"/>
        <v>floor area m29</v>
      </c>
      <c r="G307" s="119" t="s">
        <v>475</v>
      </c>
    </row>
    <row r="308" spans="6:7" x14ac:dyDescent="0.25">
      <c r="F308" s="79" t="str">
        <f t="shared" si="20"/>
        <v>floor area m240</v>
      </c>
      <c r="G308" s="119" t="s">
        <v>264</v>
      </c>
    </row>
    <row r="309" spans="6:7" x14ac:dyDescent="0.25">
      <c r="F309" s="79" t="str">
        <f t="shared" si="20"/>
        <v>floor area m230</v>
      </c>
      <c r="G309" s="119" t="s">
        <v>153</v>
      </c>
    </row>
    <row r="310" spans="6:7" x14ac:dyDescent="0.25">
      <c r="F310" s="79" t="str">
        <f t="shared" si="20"/>
        <v>floor area m218</v>
      </c>
      <c r="G310" s="119" t="s">
        <v>22</v>
      </c>
    </row>
    <row r="311" spans="6:7" x14ac:dyDescent="0.25">
      <c r="F311" s="79" t="str">
        <f t="shared" si="20"/>
        <v>floor area m226</v>
      </c>
      <c r="G311" s="119" t="s">
        <v>188</v>
      </c>
    </row>
    <row r="312" spans="6:7" x14ac:dyDescent="0.25">
      <c r="F312" s="79" t="str">
        <f t="shared" si="20"/>
        <v>floor area m224</v>
      </c>
      <c r="G312" s="119" t="s">
        <v>208</v>
      </c>
    </row>
    <row r="313" spans="6:7" x14ac:dyDescent="0.25">
      <c r="F313" s="79" t="str">
        <f t="shared" si="20"/>
        <v>floor area m243</v>
      </c>
      <c r="G313" s="119" t="s">
        <v>250</v>
      </c>
    </row>
    <row r="314" spans="6:7" x14ac:dyDescent="0.25">
      <c r="F314" s="79" t="str">
        <f t="shared" si="20"/>
        <v>floor area m215</v>
      </c>
      <c r="G314" s="119" t="s">
        <v>329</v>
      </c>
    </row>
    <row r="315" spans="6:7" x14ac:dyDescent="0.25">
      <c r="F315" s="79" t="str">
        <f t="shared" si="20"/>
        <v>floor area m217</v>
      </c>
      <c r="G315" s="119" t="s">
        <v>224</v>
      </c>
    </row>
    <row r="316" spans="6:7" x14ac:dyDescent="0.25">
      <c r="F316" s="79" t="str">
        <f t="shared" si="20"/>
        <v>floor area m25</v>
      </c>
      <c r="G316" s="119" t="s">
        <v>228</v>
      </c>
    </row>
    <row r="317" spans="6:7" x14ac:dyDescent="0.25">
      <c r="F317" s="79" t="str">
        <f t="shared" si="20"/>
        <v>floor area m28</v>
      </c>
      <c r="G317" s="119" t="s">
        <v>431</v>
      </c>
    </row>
    <row r="318" spans="6:7" x14ac:dyDescent="0.25">
      <c r="F318" s="79" t="str">
        <f t="shared" ref="F318:F323" si="21">"floor area m2"&amp;D48</f>
        <v>floor area m2</v>
      </c>
      <c r="G318" s="119"/>
    </row>
    <row r="319" spans="6:7" x14ac:dyDescent="0.25">
      <c r="F319" s="79" t="str">
        <f t="shared" si="21"/>
        <v>floor area m2</v>
      </c>
      <c r="G319" s="119"/>
    </row>
    <row r="320" spans="6:7" x14ac:dyDescent="0.25">
      <c r="F320" s="79" t="str">
        <f t="shared" si="21"/>
        <v>floor area m2</v>
      </c>
      <c r="G320" s="119"/>
    </row>
    <row r="321" spans="6:17" x14ac:dyDescent="0.25">
      <c r="F321" s="79" t="str">
        <f t="shared" si="21"/>
        <v>floor area m2</v>
      </c>
      <c r="G321" s="119"/>
    </row>
    <row r="322" spans="6:17" s="119" customFormat="1" x14ac:dyDescent="0.25">
      <c r="F322" s="79" t="str">
        <f t="shared" si="21"/>
        <v>floor area m2</v>
      </c>
      <c r="L322" s="6"/>
      <c r="Q322" s="125"/>
    </row>
    <row r="323" spans="6:17" s="119" customFormat="1" x14ac:dyDescent="0.25">
      <c r="F323" s="79" t="str">
        <f t="shared" si="21"/>
        <v>floor area m2</v>
      </c>
      <c r="L323" s="6"/>
      <c r="Q323" s="125"/>
    </row>
    <row r="324" spans="6:17" s="119" customFormat="1" x14ac:dyDescent="0.25">
      <c r="F324" s="79" t="str">
        <f t="shared" ref="F324:F355" si="22">"floor area m2"&amp;D54</f>
        <v>floor area m268</v>
      </c>
      <c r="G324" s="119" t="s">
        <v>292</v>
      </c>
      <c r="L324" s="6"/>
      <c r="Q324" s="125"/>
    </row>
    <row r="325" spans="6:17" s="119" customFormat="1" x14ac:dyDescent="0.25">
      <c r="F325" s="79" t="str">
        <f t="shared" si="22"/>
        <v>floor area m266</v>
      </c>
      <c r="G325" s="119" t="s">
        <v>67</v>
      </c>
      <c r="L325" s="6"/>
      <c r="Q325" s="125"/>
    </row>
    <row r="326" spans="6:17" s="119" customFormat="1" x14ac:dyDescent="0.25">
      <c r="F326" s="79" t="str">
        <f t="shared" si="22"/>
        <v>floor area m265</v>
      </c>
      <c r="G326" s="119" t="s">
        <v>248</v>
      </c>
      <c r="L326" s="6"/>
      <c r="Q326" s="125"/>
    </row>
    <row r="327" spans="6:17" s="119" customFormat="1" x14ac:dyDescent="0.25">
      <c r="F327" s="79" t="str">
        <f t="shared" si="22"/>
        <v>floor area m272</v>
      </c>
      <c r="G327" s="119" t="s">
        <v>79</v>
      </c>
      <c r="L327" s="6"/>
      <c r="Q327" s="125"/>
    </row>
    <row r="328" spans="6:17" x14ac:dyDescent="0.25">
      <c r="F328" s="79" t="str">
        <f t="shared" si="22"/>
        <v>floor area m284</v>
      </c>
      <c r="G328" s="119" t="s">
        <v>133</v>
      </c>
    </row>
    <row r="329" spans="6:17" x14ac:dyDescent="0.25">
      <c r="F329" s="79" t="str">
        <f t="shared" si="22"/>
        <v>floor area m273</v>
      </c>
      <c r="G329" s="119" t="s">
        <v>109</v>
      </c>
    </row>
    <row r="330" spans="6:17" x14ac:dyDescent="0.25">
      <c r="F330" s="79" t="str">
        <f t="shared" si="22"/>
        <v>floor area m254</v>
      </c>
      <c r="G330" s="119" t="s">
        <v>83</v>
      </c>
    </row>
    <row r="331" spans="6:17" x14ac:dyDescent="0.25">
      <c r="F331" s="79" t="str">
        <f t="shared" si="22"/>
        <v>floor area m276</v>
      </c>
      <c r="G331" s="119" t="s">
        <v>93</v>
      </c>
    </row>
    <row r="332" spans="6:17" x14ac:dyDescent="0.25">
      <c r="F332" s="79" t="str">
        <f t="shared" si="22"/>
        <v>floor area m270</v>
      </c>
      <c r="G332" s="119" t="s">
        <v>343</v>
      </c>
    </row>
    <row r="333" spans="6:17" x14ac:dyDescent="0.25">
      <c r="F333" s="79" t="str">
        <f t="shared" si="22"/>
        <v>floor area m281</v>
      </c>
      <c r="G333" s="119" t="s">
        <v>202</v>
      </c>
    </row>
    <row r="334" spans="6:17" x14ac:dyDescent="0.25">
      <c r="F334" s="79" t="str">
        <f t="shared" si="22"/>
        <v>floor area m277</v>
      </c>
      <c r="G334" s="119" t="s">
        <v>137</v>
      </c>
    </row>
    <row r="335" spans="6:17" x14ac:dyDescent="0.25">
      <c r="F335" s="79" t="str">
        <f t="shared" si="22"/>
        <v>floor area m264</v>
      </c>
      <c r="G335" s="119" t="s">
        <v>139</v>
      </c>
    </row>
    <row r="336" spans="6:17" x14ac:dyDescent="0.25">
      <c r="F336" s="79" t="str">
        <f t="shared" si="22"/>
        <v>floor area m275</v>
      </c>
      <c r="G336" s="119" t="s">
        <v>151</v>
      </c>
    </row>
    <row r="337" spans="6:7" x14ac:dyDescent="0.25">
      <c r="F337" s="79" t="str">
        <f t="shared" si="22"/>
        <v>floor area m283</v>
      </c>
      <c r="G337" s="119" t="s">
        <v>254</v>
      </c>
    </row>
    <row r="338" spans="6:7" x14ac:dyDescent="0.25">
      <c r="F338" s="79" t="str">
        <f t="shared" si="22"/>
        <v>floor area m280</v>
      </c>
      <c r="G338" s="119" t="s">
        <v>145</v>
      </c>
    </row>
    <row r="339" spans="6:7" x14ac:dyDescent="0.25">
      <c r="F339" s="79" t="str">
        <f t="shared" si="22"/>
        <v>floor area m259</v>
      </c>
      <c r="G339" s="119" t="s">
        <v>16</v>
      </c>
    </row>
    <row r="340" spans="6:7" x14ac:dyDescent="0.25">
      <c r="F340" s="79" t="str">
        <f t="shared" si="22"/>
        <v>floor area m256</v>
      </c>
      <c r="G340" s="119" t="s">
        <v>123</v>
      </c>
    </row>
    <row r="341" spans="6:7" x14ac:dyDescent="0.25">
      <c r="F341" s="79" t="str">
        <f t="shared" si="22"/>
        <v>floor area m271</v>
      </c>
      <c r="G341" s="119" t="s">
        <v>164</v>
      </c>
    </row>
    <row r="342" spans="6:7" x14ac:dyDescent="0.25">
      <c r="F342" s="79" t="str">
        <f t="shared" si="22"/>
        <v>floor area m261</v>
      </c>
      <c r="G342" s="119" t="s">
        <v>381</v>
      </c>
    </row>
    <row r="343" spans="6:7" x14ac:dyDescent="0.25">
      <c r="F343" s="79" t="str">
        <f t="shared" si="22"/>
        <v>floor area m282</v>
      </c>
      <c r="G343" s="119" t="s">
        <v>216</v>
      </c>
    </row>
    <row r="344" spans="6:7" x14ac:dyDescent="0.25">
      <c r="F344" s="79" t="str">
        <f t="shared" si="22"/>
        <v>floor area m269</v>
      </c>
      <c r="G344" s="119" t="s">
        <v>282</v>
      </c>
    </row>
    <row r="345" spans="6:7" x14ac:dyDescent="0.25">
      <c r="F345" s="79" t="str">
        <f t="shared" si="22"/>
        <v>floor area m267</v>
      </c>
      <c r="G345" s="119" t="s">
        <v>280</v>
      </c>
    </row>
    <row r="346" spans="6:7" x14ac:dyDescent="0.25">
      <c r="F346" s="79" t="str">
        <f t="shared" si="22"/>
        <v>floor area m279</v>
      </c>
      <c r="G346" s="119" t="s">
        <v>274</v>
      </c>
    </row>
    <row r="347" spans="6:7" x14ac:dyDescent="0.25">
      <c r="F347" s="79" t="str">
        <f t="shared" si="22"/>
        <v>floor area m285</v>
      </c>
      <c r="G347" s="119" t="s">
        <v>186</v>
      </c>
    </row>
    <row r="348" spans="6:7" x14ac:dyDescent="0.25">
      <c r="F348" s="79" t="str">
        <f t="shared" si="22"/>
        <v>floor area m278</v>
      </c>
      <c r="G348" s="119" t="s">
        <v>252</v>
      </c>
    </row>
    <row r="349" spans="6:7" x14ac:dyDescent="0.25">
      <c r="F349" s="79" t="str">
        <f t="shared" si="22"/>
        <v>floor area m260</v>
      </c>
      <c r="G349" s="119" t="s">
        <v>440</v>
      </c>
    </row>
    <row r="350" spans="6:7" x14ac:dyDescent="0.25">
      <c r="F350" s="79" t="str">
        <f t="shared" si="22"/>
        <v>floor area m258</v>
      </c>
      <c r="G350" s="119" t="s">
        <v>206</v>
      </c>
    </row>
    <row r="351" spans="6:7" x14ac:dyDescent="0.25">
      <c r="F351" s="79" t="str">
        <f t="shared" si="22"/>
        <v>floor area m263</v>
      </c>
      <c r="G351" s="119" t="s">
        <v>300</v>
      </c>
    </row>
    <row r="352" spans="6:7" x14ac:dyDescent="0.25">
      <c r="F352" s="79" t="str">
        <f t="shared" si="22"/>
        <v>floor area m257</v>
      </c>
      <c r="G352" s="119" t="s">
        <v>222</v>
      </c>
    </row>
    <row r="353" spans="6:17" x14ac:dyDescent="0.25">
      <c r="F353" s="79" t="str">
        <f t="shared" si="22"/>
        <v>floor area m255</v>
      </c>
      <c r="G353" s="119" t="s">
        <v>226</v>
      </c>
    </row>
    <row r="354" spans="6:17" x14ac:dyDescent="0.25">
      <c r="F354" s="79" t="str">
        <f t="shared" si="22"/>
        <v>floor area m262</v>
      </c>
      <c r="G354" s="119" t="s">
        <v>240</v>
      </c>
    </row>
    <row r="355" spans="6:17" x14ac:dyDescent="0.25">
      <c r="F355" s="79" t="str">
        <f t="shared" si="22"/>
        <v>floor area m274</v>
      </c>
      <c r="G355" s="119" t="s">
        <v>20</v>
      </c>
    </row>
    <row r="356" spans="6:17" x14ac:dyDescent="0.25">
      <c r="F356" s="79" t="str">
        <f>"floor area m2"&amp;D86</f>
        <v>floor area m2</v>
      </c>
      <c r="G356" s="119"/>
    </row>
    <row r="357" spans="6:17" x14ac:dyDescent="0.25">
      <c r="F357" s="79" t="str">
        <f>"floor area m2"&amp;D87</f>
        <v>floor area m2</v>
      </c>
      <c r="G357" s="119"/>
    </row>
    <row r="358" spans="6:17" x14ac:dyDescent="0.25">
      <c r="F358" s="79" t="str">
        <f t="shared" ref="F358:F389" si="23">"floor area m2"&amp;D88</f>
        <v>floor area m2</v>
      </c>
      <c r="G358" s="119"/>
    </row>
    <row r="359" spans="6:17" x14ac:dyDescent="0.25">
      <c r="F359" s="79" t="str">
        <f t="shared" si="23"/>
        <v>floor area m2</v>
      </c>
      <c r="G359" s="119"/>
    </row>
    <row r="360" spans="6:17" x14ac:dyDescent="0.25">
      <c r="F360" s="79" t="str">
        <f t="shared" si="23"/>
        <v>floor area m2</v>
      </c>
      <c r="G360" s="119"/>
    </row>
    <row r="361" spans="6:17" x14ac:dyDescent="0.25">
      <c r="F361" s="79" t="str">
        <f t="shared" si="23"/>
        <v>floor area m2235</v>
      </c>
      <c r="G361" s="119" t="s">
        <v>262</v>
      </c>
    </row>
    <row r="362" spans="6:17" x14ac:dyDescent="0.25">
      <c r="F362" s="79" t="str">
        <f t="shared" si="23"/>
        <v>floor area m2122</v>
      </c>
      <c r="G362" s="119" t="s">
        <v>321</v>
      </c>
    </row>
    <row r="363" spans="6:17" x14ac:dyDescent="0.25">
      <c r="F363" s="79" t="str">
        <f t="shared" si="23"/>
        <v>floor area m2230</v>
      </c>
      <c r="G363" s="119" t="s">
        <v>184</v>
      </c>
    </row>
    <row r="364" spans="6:17" x14ac:dyDescent="0.25">
      <c r="F364" s="79" t="str">
        <f t="shared" si="23"/>
        <v>floor area m2185</v>
      </c>
      <c r="G364" s="119" t="s">
        <v>214</v>
      </c>
    </row>
    <row r="365" spans="6:17" s="119" customFormat="1" x14ac:dyDescent="0.25">
      <c r="F365" s="79" t="str">
        <f t="shared" si="23"/>
        <v>floor area m2199</v>
      </c>
      <c r="G365" s="119" t="s">
        <v>32</v>
      </c>
      <c r="L365" s="6"/>
      <c r="Q365" s="125"/>
    </row>
    <row r="366" spans="6:17" s="119" customFormat="1" x14ac:dyDescent="0.25">
      <c r="F366" s="79" t="str">
        <f t="shared" si="23"/>
        <v>floor area m2181</v>
      </c>
      <c r="G366" s="119" t="s">
        <v>34</v>
      </c>
      <c r="L366" s="6"/>
      <c r="Q366" s="125"/>
    </row>
    <row r="367" spans="6:17" s="119" customFormat="1" x14ac:dyDescent="0.25">
      <c r="F367" s="79" t="str">
        <f t="shared" si="23"/>
        <v>floor area m2148</v>
      </c>
      <c r="G367" s="119" t="s">
        <v>38</v>
      </c>
      <c r="L367" s="6"/>
      <c r="Q367" s="125"/>
    </row>
    <row r="368" spans="6:17" s="119" customFormat="1" x14ac:dyDescent="0.25">
      <c r="F368" s="79" t="str">
        <f t="shared" si="23"/>
        <v>floor area m2182</v>
      </c>
      <c r="G368" s="119" t="s">
        <v>40</v>
      </c>
      <c r="L368" s="6"/>
      <c r="Q368" s="125"/>
    </row>
    <row r="369" spans="6:7" x14ac:dyDescent="0.25">
      <c r="F369" s="79" t="str">
        <f t="shared" si="23"/>
        <v>floor area m2117</v>
      </c>
      <c r="G369" s="119" t="s">
        <v>331</v>
      </c>
    </row>
    <row r="370" spans="6:7" x14ac:dyDescent="0.25">
      <c r="F370" s="79" t="str">
        <f t="shared" si="23"/>
        <v>floor area m2161</v>
      </c>
      <c r="G370" s="119" t="s">
        <v>333</v>
      </c>
    </row>
    <row r="371" spans="6:7" x14ac:dyDescent="0.25">
      <c r="F371" s="79" t="str">
        <f t="shared" si="23"/>
        <v>floor area m2247</v>
      </c>
      <c r="G371" s="119" t="s">
        <v>495</v>
      </c>
    </row>
    <row r="372" spans="6:7" x14ac:dyDescent="0.25">
      <c r="F372" s="79" t="str">
        <f t="shared" si="23"/>
        <v>floor area m2238</v>
      </c>
      <c r="G372" s="119" t="s">
        <v>319</v>
      </c>
    </row>
    <row r="373" spans="6:7" x14ac:dyDescent="0.25">
      <c r="F373" s="79" t="str">
        <f t="shared" si="23"/>
        <v>floor area m2101</v>
      </c>
      <c r="G373" s="119" t="s">
        <v>371</v>
      </c>
    </row>
    <row r="374" spans="6:7" x14ac:dyDescent="0.25">
      <c r="F374" s="79" t="str">
        <f t="shared" si="23"/>
        <v>floor area m2193</v>
      </c>
      <c r="G374" s="119" t="s">
        <v>42</v>
      </c>
    </row>
    <row r="375" spans="6:7" x14ac:dyDescent="0.25">
      <c r="F375" s="79" t="str">
        <f t="shared" si="23"/>
        <v>floor area m2130</v>
      </c>
      <c r="G375" s="119" t="s">
        <v>473</v>
      </c>
    </row>
    <row r="376" spans="6:7" x14ac:dyDescent="0.25">
      <c r="F376" s="79" t="str">
        <f t="shared" si="23"/>
        <v>floor area m2105</v>
      </c>
      <c r="G376" s="119" t="s">
        <v>335</v>
      </c>
    </row>
    <row r="377" spans="6:7" x14ac:dyDescent="0.25">
      <c r="F377" s="79" t="str">
        <f t="shared" si="23"/>
        <v>floor area m2143</v>
      </c>
      <c r="G377" s="119" t="s">
        <v>339</v>
      </c>
    </row>
    <row r="378" spans="6:7" x14ac:dyDescent="0.25">
      <c r="F378" s="79" t="str">
        <f t="shared" si="23"/>
        <v>floor area m2223</v>
      </c>
      <c r="G378" s="119" t="s">
        <v>36</v>
      </c>
    </row>
    <row r="379" spans="6:7" x14ac:dyDescent="0.25">
      <c r="F379" s="79" t="str">
        <f t="shared" si="23"/>
        <v>floor area m2248</v>
      </c>
      <c r="G379" s="119" t="s">
        <v>26</v>
      </c>
    </row>
    <row r="380" spans="6:7" x14ac:dyDescent="0.25">
      <c r="F380" s="79" t="str">
        <f t="shared" si="23"/>
        <v>floor area m2108</v>
      </c>
      <c r="G380" s="119" t="s">
        <v>59</v>
      </c>
    </row>
    <row r="381" spans="6:7" x14ac:dyDescent="0.25">
      <c r="F381" s="79" t="str">
        <f t="shared" si="23"/>
        <v>floor area m2134</v>
      </c>
      <c r="G381" s="119" t="s">
        <v>341</v>
      </c>
    </row>
    <row r="382" spans="6:7" x14ac:dyDescent="0.25">
      <c r="F382" s="79" t="str">
        <f t="shared" si="23"/>
        <v>floor area m2244</v>
      </c>
      <c r="G382" s="119" t="s">
        <v>50</v>
      </c>
    </row>
    <row r="383" spans="6:7" x14ac:dyDescent="0.25">
      <c r="F383" s="79" t="str">
        <f t="shared" si="23"/>
        <v>floor area m2214</v>
      </c>
      <c r="G383" s="119" t="s">
        <v>195</v>
      </c>
    </row>
    <row r="384" spans="6:7" x14ac:dyDescent="0.25">
      <c r="F384" s="79" t="str">
        <f t="shared" si="23"/>
        <v>floor area m2229</v>
      </c>
      <c r="G384" s="119" t="s">
        <v>65</v>
      </c>
    </row>
    <row r="385" spans="6:7" x14ac:dyDescent="0.25">
      <c r="F385" s="79" t="str">
        <f t="shared" si="23"/>
        <v>floor area m2156</v>
      </c>
      <c r="G385" s="119" t="s">
        <v>75</v>
      </c>
    </row>
    <row r="386" spans="6:7" x14ac:dyDescent="0.25">
      <c r="F386" s="79" t="str">
        <f t="shared" si="23"/>
        <v>floor area m2206</v>
      </c>
      <c r="G386" s="119" t="s">
        <v>449</v>
      </c>
    </row>
    <row r="387" spans="6:7" x14ac:dyDescent="0.25">
      <c r="F387" s="79" t="str">
        <f t="shared" si="23"/>
        <v>floor area m297</v>
      </c>
      <c r="G387" s="119" t="s">
        <v>455</v>
      </c>
    </row>
    <row r="388" spans="6:7" x14ac:dyDescent="0.25">
      <c r="F388" s="79" t="str">
        <f t="shared" si="23"/>
        <v>floor area m2145</v>
      </c>
      <c r="G388" s="119" t="s">
        <v>345</v>
      </c>
    </row>
    <row r="389" spans="6:7" x14ac:dyDescent="0.25">
      <c r="F389" s="79" t="str">
        <f t="shared" si="23"/>
        <v>floor area m2253</v>
      </c>
      <c r="G389" s="119" t="s">
        <v>30</v>
      </c>
    </row>
    <row r="390" spans="6:7" x14ac:dyDescent="0.25">
      <c r="F390" s="79" t="str">
        <f t="shared" ref="F390:F421" si="24">"floor area m2"&amp;D120</f>
        <v>floor area m2171</v>
      </c>
      <c r="G390" s="119" t="s">
        <v>451</v>
      </c>
    </row>
    <row r="391" spans="6:7" x14ac:dyDescent="0.25">
      <c r="F391" s="79" t="str">
        <f t="shared" si="24"/>
        <v>floor area m2204</v>
      </c>
      <c r="G391" s="119" t="s">
        <v>505</v>
      </c>
    </row>
    <row r="392" spans="6:7" x14ac:dyDescent="0.25">
      <c r="F392" s="79" t="str">
        <f t="shared" si="24"/>
        <v>floor area m2151</v>
      </c>
      <c r="G392" s="119" t="s">
        <v>443</v>
      </c>
    </row>
    <row r="393" spans="6:7" x14ac:dyDescent="0.25">
      <c r="F393" s="79" t="str">
        <f t="shared" si="24"/>
        <v>floor area m2121</v>
      </c>
      <c r="G393" s="119" t="s">
        <v>349</v>
      </c>
    </row>
    <row r="394" spans="6:7" x14ac:dyDescent="0.25">
      <c r="F394" s="79" t="str">
        <f t="shared" si="24"/>
        <v>floor area m2243</v>
      </c>
      <c r="G394" s="119" t="s">
        <v>453</v>
      </c>
    </row>
    <row r="395" spans="6:7" x14ac:dyDescent="0.25">
      <c r="F395" s="79" t="str">
        <f t="shared" si="24"/>
        <v>floor area m2210</v>
      </c>
      <c r="G395" s="119" t="s">
        <v>127</v>
      </c>
    </row>
    <row r="396" spans="6:7" x14ac:dyDescent="0.25">
      <c r="F396" s="79" t="str">
        <f t="shared" si="24"/>
        <v>floor area m2176</v>
      </c>
      <c r="G396" s="119" t="s">
        <v>351</v>
      </c>
    </row>
    <row r="397" spans="6:7" x14ac:dyDescent="0.25">
      <c r="F397" s="79" t="str">
        <f t="shared" si="24"/>
        <v>floor area m2119</v>
      </c>
      <c r="G397" s="119" t="s">
        <v>434</v>
      </c>
    </row>
    <row r="398" spans="6:7" x14ac:dyDescent="0.25">
      <c r="F398" s="79" t="str">
        <f t="shared" si="24"/>
        <v>floor area m2153</v>
      </c>
      <c r="G398" s="119" t="s">
        <v>395</v>
      </c>
    </row>
    <row r="399" spans="6:7" x14ac:dyDescent="0.25">
      <c r="F399" s="79" t="str">
        <f t="shared" si="24"/>
        <v>floor area m2146</v>
      </c>
      <c r="G399" s="119" t="s">
        <v>85</v>
      </c>
    </row>
    <row r="400" spans="6:7" x14ac:dyDescent="0.25">
      <c r="F400" s="79" t="str">
        <f t="shared" si="24"/>
        <v>floor area m2140</v>
      </c>
      <c r="G400" s="119" t="s">
        <v>55</v>
      </c>
    </row>
    <row r="401" spans="6:7" x14ac:dyDescent="0.25">
      <c r="F401" s="79" t="str">
        <f t="shared" si="24"/>
        <v>floor area m2249</v>
      </c>
      <c r="G401" s="119" t="s">
        <v>268</v>
      </c>
    </row>
    <row r="402" spans="6:7" x14ac:dyDescent="0.25">
      <c r="F402" s="79" t="str">
        <f t="shared" si="24"/>
        <v>floor area m2205</v>
      </c>
      <c r="G402" s="119" t="s">
        <v>160</v>
      </c>
    </row>
    <row r="403" spans="6:7" x14ac:dyDescent="0.25">
      <c r="F403" s="79" t="str">
        <f t="shared" si="24"/>
        <v>floor area m2220</v>
      </c>
      <c r="G403" s="119" t="s">
        <v>238</v>
      </c>
    </row>
    <row r="404" spans="6:7" x14ac:dyDescent="0.25">
      <c r="F404" s="79" t="str">
        <f t="shared" si="24"/>
        <v>floor area m2170</v>
      </c>
      <c r="G404" s="119" t="s">
        <v>459</v>
      </c>
    </row>
    <row r="405" spans="6:7" x14ac:dyDescent="0.25">
      <c r="F405" s="79" t="str">
        <f t="shared" si="24"/>
        <v>floor area m2168</v>
      </c>
      <c r="G405" s="119" t="s">
        <v>465</v>
      </c>
    </row>
    <row r="406" spans="6:7" x14ac:dyDescent="0.25">
      <c r="F406" s="79" t="str">
        <f t="shared" si="24"/>
        <v>floor area m2142</v>
      </c>
      <c r="G406" s="119" t="s">
        <v>347</v>
      </c>
    </row>
    <row r="407" spans="6:7" x14ac:dyDescent="0.25">
      <c r="F407" s="79" t="str">
        <f t="shared" si="24"/>
        <v>floor area m2158</v>
      </c>
      <c r="G407" s="119" t="s">
        <v>89</v>
      </c>
    </row>
    <row r="408" spans="6:7" x14ac:dyDescent="0.25">
      <c r="F408" s="79" t="str">
        <f t="shared" si="24"/>
        <v>floor area m2192</v>
      </c>
      <c r="G408" s="119" t="s">
        <v>91</v>
      </c>
    </row>
    <row r="409" spans="6:7" x14ac:dyDescent="0.25">
      <c r="F409" s="79" t="str">
        <f t="shared" si="24"/>
        <v>floor area m2208</v>
      </c>
      <c r="G409" s="119" t="s">
        <v>210</v>
      </c>
    </row>
    <row r="410" spans="6:7" x14ac:dyDescent="0.25">
      <c r="F410" s="79" t="str">
        <f t="shared" si="24"/>
        <v>floor area m2225</v>
      </c>
      <c r="G410" s="119" t="s">
        <v>290</v>
      </c>
    </row>
    <row r="411" spans="6:7" x14ac:dyDescent="0.25">
      <c r="F411" s="79" t="str">
        <f t="shared" si="24"/>
        <v>floor area m298</v>
      </c>
      <c r="G411" s="119" t="s">
        <v>369</v>
      </c>
    </row>
    <row r="412" spans="6:7" x14ac:dyDescent="0.25">
      <c r="F412" s="79" t="str">
        <f t="shared" si="24"/>
        <v>floor area m2198</v>
      </c>
      <c r="G412" s="119" t="s">
        <v>461</v>
      </c>
    </row>
    <row r="413" spans="6:7" x14ac:dyDescent="0.25">
      <c r="F413" s="79" t="str">
        <f t="shared" si="24"/>
        <v>floor area m299</v>
      </c>
      <c r="G413" s="119" t="s">
        <v>353</v>
      </c>
    </row>
    <row r="414" spans="6:7" x14ac:dyDescent="0.25">
      <c r="F414" s="79" t="str">
        <f t="shared" si="24"/>
        <v>floor area m2152</v>
      </c>
      <c r="G414" s="119" t="s">
        <v>107</v>
      </c>
    </row>
    <row r="415" spans="6:7" x14ac:dyDescent="0.25">
      <c r="F415" s="79" t="str">
        <f t="shared" si="24"/>
        <v>floor area m2103</v>
      </c>
      <c r="G415" s="119" t="s">
        <v>357</v>
      </c>
    </row>
    <row r="416" spans="6:7" x14ac:dyDescent="0.25">
      <c r="F416" s="79" t="str">
        <f t="shared" si="24"/>
        <v>floor area m2239</v>
      </c>
      <c r="G416" s="119" t="s">
        <v>111</v>
      </c>
    </row>
    <row r="417" spans="6:7" x14ac:dyDescent="0.25">
      <c r="F417" s="79" t="str">
        <f t="shared" si="24"/>
        <v>floor area m2175</v>
      </c>
      <c r="G417" s="119" t="s">
        <v>272</v>
      </c>
    </row>
    <row r="418" spans="6:7" x14ac:dyDescent="0.25">
      <c r="F418" s="79" t="str">
        <f t="shared" si="24"/>
        <v>floor area m2141</v>
      </c>
      <c r="G418" s="119" t="s">
        <v>359</v>
      </c>
    </row>
    <row r="419" spans="6:7" x14ac:dyDescent="0.25">
      <c r="F419" s="79" t="str">
        <f t="shared" si="24"/>
        <v>floor area m2219</v>
      </c>
      <c r="G419" s="119" t="s">
        <v>503</v>
      </c>
    </row>
    <row r="420" spans="6:7" x14ac:dyDescent="0.25">
      <c r="F420" s="79" t="str">
        <f t="shared" si="24"/>
        <v>floor area m2179</v>
      </c>
      <c r="G420" s="119" t="s">
        <v>115</v>
      </c>
    </row>
    <row r="421" spans="6:7" x14ac:dyDescent="0.25">
      <c r="F421" s="79" t="str">
        <f t="shared" si="24"/>
        <v>floor area m2226</v>
      </c>
      <c r="G421" s="119" t="s">
        <v>61</v>
      </c>
    </row>
    <row r="422" spans="6:7" x14ac:dyDescent="0.25">
      <c r="F422" s="79" t="str">
        <f>"floor area m2"&amp;D152</f>
        <v>floor area m2173</v>
      </c>
      <c r="G422" s="119" t="s">
        <v>457</v>
      </c>
    </row>
    <row r="423" spans="6:7" x14ac:dyDescent="0.25">
      <c r="F423" s="79" t="str">
        <f>"floor area m2"&amp;D153</f>
        <v>floor area m2147</v>
      </c>
      <c r="G423" s="119" t="s">
        <v>234</v>
      </c>
    </row>
    <row r="424" spans="6:7" x14ac:dyDescent="0.25">
      <c r="F424" s="79" t="str">
        <f>"floor area m2"&amp;D154</f>
        <v>floor area m2211</v>
      </c>
      <c r="G424" s="119" t="s">
        <v>28</v>
      </c>
    </row>
    <row r="425" spans="6:7" x14ac:dyDescent="0.25">
      <c r="F425" s="79" t="str">
        <f t="shared" ref="F425:F453" si="25">"floor area m2"&amp;D156</f>
        <v>floor area m2213</v>
      </c>
      <c r="G425" s="119" t="s">
        <v>119</v>
      </c>
    </row>
    <row r="426" spans="6:7" x14ac:dyDescent="0.25">
      <c r="F426" s="79" t="str">
        <f t="shared" si="25"/>
        <v>floor area m2109</v>
      </c>
      <c r="G426" s="119" t="s">
        <v>365</v>
      </c>
    </row>
    <row r="427" spans="6:7" x14ac:dyDescent="0.25">
      <c r="F427" s="79" t="str">
        <f t="shared" si="25"/>
        <v>floor area m2124</v>
      </c>
      <c r="G427" s="119" t="s">
        <v>113</v>
      </c>
    </row>
    <row r="428" spans="6:7" x14ac:dyDescent="0.25">
      <c r="F428" s="79" t="str">
        <f t="shared" si="25"/>
        <v>floor area m2218</v>
      </c>
      <c r="G428" s="119" t="s">
        <v>258</v>
      </c>
    </row>
    <row r="429" spans="6:7" x14ac:dyDescent="0.25">
      <c r="F429" s="79" t="str">
        <f t="shared" si="25"/>
        <v>floor area m2245</v>
      </c>
      <c r="G429" s="119" t="s">
        <v>71</v>
      </c>
    </row>
    <row r="430" spans="6:7" x14ac:dyDescent="0.25">
      <c r="F430" s="79" t="str">
        <f t="shared" si="25"/>
        <v>floor area m2129</v>
      </c>
      <c r="G430" s="119" t="s">
        <v>373</v>
      </c>
    </row>
    <row r="431" spans="6:7" x14ac:dyDescent="0.25">
      <c r="F431" s="79" t="str">
        <f t="shared" si="25"/>
        <v>floor area m2157</v>
      </c>
      <c r="G431" s="119" t="s">
        <v>375</v>
      </c>
    </row>
    <row r="432" spans="6:7" x14ac:dyDescent="0.25">
      <c r="F432" s="79" t="str">
        <f t="shared" si="25"/>
        <v>floor area m2183</v>
      </c>
      <c r="G432" s="119" t="s">
        <v>467</v>
      </c>
    </row>
    <row r="433" spans="6:7" x14ac:dyDescent="0.25">
      <c r="F433" s="79" t="str">
        <f t="shared" si="25"/>
        <v>floor area m2195</v>
      </c>
      <c r="G433" s="119" t="s">
        <v>121</v>
      </c>
    </row>
    <row r="434" spans="6:7" x14ac:dyDescent="0.25">
      <c r="F434" s="79" t="str">
        <f t="shared" si="25"/>
        <v>floor area m2191</v>
      </c>
      <c r="G434" s="119" t="s">
        <v>314</v>
      </c>
    </row>
    <row r="435" spans="6:7" x14ac:dyDescent="0.25">
      <c r="F435" s="79" t="str">
        <f t="shared" si="25"/>
        <v>floor area m2202</v>
      </c>
      <c r="G435" s="119" t="s">
        <v>276</v>
      </c>
    </row>
    <row r="436" spans="6:7" x14ac:dyDescent="0.25">
      <c r="F436" s="79" t="str">
        <f t="shared" si="25"/>
        <v>floor area m2215</v>
      </c>
      <c r="G436" s="119" t="s">
        <v>327</v>
      </c>
    </row>
    <row r="437" spans="6:7" x14ac:dyDescent="0.25">
      <c r="F437" s="79" t="str">
        <f t="shared" si="25"/>
        <v>floor area m2251</v>
      </c>
      <c r="G437" s="119" t="s">
        <v>260</v>
      </c>
    </row>
    <row r="438" spans="6:7" x14ac:dyDescent="0.25">
      <c r="F438" s="79" t="str">
        <f t="shared" si="25"/>
        <v>floor area m2242</v>
      </c>
      <c r="G438" s="119" t="s">
        <v>77</v>
      </c>
    </row>
    <row r="439" spans="6:7" x14ac:dyDescent="0.25">
      <c r="F439" s="79" t="str">
        <f t="shared" si="25"/>
        <v>floor area m2133</v>
      </c>
      <c r="G439" s="119" t="s">
        <v>131</v>
      </c>
    </row>
    <row r="440" spans="6:7" x14ac:dyDescent="0.25">
      <c r="F440" s="79" t="str">
        <f t="shared" si="25"/>
        <v>floor area m2128</v>
      </c>
      <c r="G440" s="119" t="s">
        <v>383</v>
      </c>
    </row>
    <row r="441" spans="6:7" x14ac:dyDescent="0.25">
      <c r="F441" s="79" t="str">
        <f t="shared" si="25"/>
        <v>floor area m2172</v>
      </c>
      <c r="G441" s="119" t="s">
        <v>385</v>
      </c>
    </row>
    <row r="442" spans="6:7" x14ac:dyDescent="0.25">
      <c r="F442" s="79" t="str">
        <f t="shared" si="25"/>
        <v>floor area m2227</v>
      </c>
      <c r="G442" s="119" t="s">
        <v>298</v>
      </c>
    </row>
    <row r="443" spans="6:7" x14ac:dyDescent="0.25">
      <c r="F443" s="79" t="str">
        <f t="shared" si="25"/>
        <v>floor area m2102</v>
      </c>
      <c r="G443" s="119" t="s">
        <v>387</v>
      </c>
    </row>
    <row r="444" spans="6:7" x14ac:dyDescent="0.25">
      <c r="F444" s="79" t="str">
        <f t="shared" si="25"/>
        <v>floor area m2104</v>
      </c>
      <c r="G444" s="119" t="s">
        <v>389</v>
      </c>
    </row>
    <row r="445" spans="6:7" x14ac:dyDescent="0.25">
      <c r="F445" s="79" t="str">
        <f t="shared" si="25"/>
        <v>floor area m2118</v>
      </c>
      <c r="G445" s="119" t="s">
        <v>391</v>
      </c>
    </row>
    <row r="446" spans="6:7" x14ac:dyDescent="0.25">
      <c r="F446" s="79" t="str">
        <f t="shared" si="25"/>
        <v>floor area m2164</v>
      </c>
      <c r="G446" s="119" t="s">
        <v>87</v>
      </c>
    </row>
    <row r="447" spans="6:7" x14ac:dyDescent="0.25">
      <c r="F447" s="79" t="str">
        <f t="shared" si="25"/>
        <v>floor area m2232</v>
      </c>
      <c r="G447" s="119" t="s">
        <v>499</v>
      </c>
    </row>
    <row r="448" spans="6:7" x14ac:dyDescent="0.25">
      <c r="F448" s="79" t="str">
        <f t="shared" si="25"/>
        <v>floor area m2194</v>
      </c>
      <c r="G448" s="119" t="s">
        <v>149</v>
      </c>
    </row>
    <row r="449" spans="6:7" x14ac:dyDescent="0.25">
      <c r="F449" s="79" t="str">
        <f t="shared" si="25"/>
        <v>floor area m2115</v>
      </c>
      <c r="G449" s="119" t="s">
        <v>469</v>
      </c>
    </row>
    <row r="450" spans="6:7" x14ac:dyDescent="0.25">
      <c r="F450" s="79" t="str">
        <f t="shared" si="25"/>
        <v>floor area m2240</v>
      </c>
      <c r="G450" s="119" t="s">
        <v>157</v>
      </c>
    </row>
    <row r="451" spans="6:7" x14ac:dyDescent="0.25">
      <c r="F451" s="79" t="str">
        <f t="shared" si="25"/>
        <v>floor area m2178</v>
      </c>
      <c r="G451" s="119" t="s">
        <v>471</v>
      </c>
    </row>
    <row r="452" spans="6:7" x14ac:dyDescent="0.25">
      <c r="F452" s="79" t="str">
        <f t="shared" si="25"/>
        <v>floor area m2107</v>
      </c>
      <c r="G452" s="119" t="s">
        <v>393</v>
      </c>
    </row>
    <row r="453" spans="6:7" x14ac:dyDescent="0.25">
      <c r="F453" s="79" t="str">
        <f t="shared" si="25"/>
        <v>floor area m2174</v>
      </c>
      <c r="G453" s="119" t="s">
        <v>101</v>
      </c>
    </row>
    <row r="454" spans="6:7" x14ac:dyDescent="0.25">
      <c r="F454" s="79" t="str">
        <f t="shared" ref="F454:F485" si="26">"floor area m2"&amp;D185</f>
        <v>floor area m2135</v>
      </c>
      <c r="G454" s="119" t="s">
        <v>397</v>
      </c>
    </row>
    <row r="455" spans="6:7" x14ac:dyDescent="0.25">
      <c r="F455" s="79" t="str">
        <f t="shared" si="26"/>
        <v>floor area m2120</v>
      </c>
      <c r="G455" s="119" t="s">
        <v>243</v>
      </c>
    </row>
    <row r="456" spans="6:7" x14ac:dyDescent="0.25">
      <c r="F456" s="79" t="str">
        <f t="shared" si="26"/>
        <v>floor area m2190</v>
      </c>
      <c r="G456" s="119" t="s">
        <v>325</v>
      </c>
    </row>
    <row r="457" spans="6:7" x14ac:dyDescent="0.25">
      <c r="F457" s="79" t="str">
        <f t="shared" si="26"/>
        <v>floor area m2100</v>
      </c>
      <c r="G457" s="119" t="s">
        <v>401</v>
      </c>
    </row>
    <row r="458" spans="6:7" x14ac:dyDescent="0.25">
      <c r="F458" s="79" t="str">
        <f t="shared" si="26"/>
        <v>floor area m2112</v>
      </c>
      <c r="G458" s="119" t="s">
        <v>168</v>
      </c>
    </row>
    <row r="459" spans="6:7" x14ac:dyDescent="0.25">
      <c r="F459" s="79" t="str">
        <f t="shared" si="26"/>
        <v>floor area m293</v>
      </c>
      <c r="G459" s="119" t="s">
        <v>427</v>
      </c>
    </row>
    <row r="460" spans="6:7" x14ac:dyDescent="0.25">
      <c r="F460" s="79" t="str">
        <f t="shared" si="26"/>
        <v>floor area m2111</v>
      </c>
      <c r="G460" s="119" t="s">
        <v>403</v>
      </c>
    </row>
    <row r="461" spans="6:7" x14ac:dyDescent="0.25">
      <c r="F461" s="79" t="str">
        <f t="shared" si="26"/>
        <v>floor area m2212</v>
      </c>
      <c r="G461" s="119" t="s">
        <v>48</v>
      </c>
    </row>
    <row r="462" spans="6:7" x14ac:dyDescent="0.25">
      <c r="F462" s="79" t="str">
        <f t="shared" si="26"/>
        <v>floor area m2200</v>
      </c>
      <c r="G462" s="119" t="s">
        <v>170</v>
      </c>
    </row>
    <row r="463" spans="6:7" x14ac:dyDescent="0.25">
      <c r="F463" s="79" t="str">
        <f t="shared" si="26"/>
        <v>floor area m2177</v>
      </c>
      <c r="G463" s="119" t="s">
        <v>44</v>
      </c>
    </row>
    <row r="464" spans="6:7" x14ac:dyDescent="0.25">
      <c r="F464" s="79" t="str">
        <f t="shared" si="26"/>
        <v>floor area m2154</v>
      </c>
      <c r="G464" s="119" t="s">
        <v>172</v>
      </c>
    </row>
    <row r="465" spans="6:7" x14ac:dyDescent="0.25">
      <c r="F465" s="79" t="str">
        <f t="shared" si="26"/>
        <v>floor area m2201</v>
      </c>
      <c r="G465" s="119" t="s">
        <v>306</v>
      </c>
    </row>
    <row r="466" spans="6:7" x14ac:dyDescent="0.25">
      <c r="F466" s="79" t="str">
        <f t="shared" si="26"/>
        <v>floor area m296</v>
      </c>
      <c r="G466" s="119" t="s">
        <v>405</v>
      </c>
    </row>
    <row r="467" spans="6:7" x14ac:dyDescent="0.25">
      <c r="F467" s="79" t="str">
        <f t="shared" si="26"/>
        <v>floor area m2167</v>
      </c>
      <c r="G467" s="119" t="s">
        <v>408</v>
      </c>
    </row>
    <row r="468" spans="6:7" x14ac:dyDescent="0.25">
      <c r="F468" s="79" t="str">
        <f t="shared" si="26"/>
        <v>floor area m2186</v>
      </c>
      <c r="G468" s="119" t="s">
        <v>176</v>
      </c>
    </row>
    <row r="469" spans="6:7" x14ac:dyDescent="0.25">
      <c r="F469" s="79" t="str">
        <f t="shared" si="26"/>
        <v>floor area m2150</v>
      </c>
      <c r="G469" s="119" t="s">
        <v>117</v>
      </c>
    </row>
    <row r="470" spans="6:7" x14ac:dyDescent="0.25">
      <c r="F470" s="79" t="str">
        <f t="shared" si="26"/>
        <v>floor area m2125</v>
      </c>
      <c r="G470" s="119" t="s">
        <v>193</v>
      </c>
    </row>
    <row r="471" spans="6:7" x14ac:dyDescent="0.25">
      <c r="F471" s="79" t="str">
        <f t="shared" si="26"/>
        <v>floor area m2189</v>
      </c>
      <c r="G471" s="119" t="s">
        <v>182</v>
      </c>
    </row>
    <row r="472" spans="6:7" x14ac:dyDescent="0.25">
      <c r="F472" s="79" t="str">
        <f t="shared" si="26"/>
        <v>floor area m2113</v>
      </c>
      <c r="G472" s="119" t="s">
        <v>178</v>
      </c>
    </row>
    <row r="473" spans="6:7" x14ac:dyDescent="0.25">
      <c r="F473" s="79" t="str">
        <f t="shared" si="26"/>
        <v>floor area m2162</v>
      </c>
      <c r="G473" s="119" t="s">
        <v>246</v>
      </c>
    </row>
    <row r="474" spans="6:7" x14ac:dyDescent="0.25">
      <c r="F474" s="79" t="str">
        <f t="shared" si="26"/>
        <v>floor area m295</v>
      </c>
      <c r="G474" s="119" t="s">
        <v>410</v>
      </c>
    </row>
    <row r="475" spans="6:7" x14ac:dyDescent="0.25">
      <c r="F475" s="79" t="str">
        <f t="shared" si="26"/>
        <v>floor area m2106</v>
      </c>
      <c r="G475" s="119" t="s">
        <v>129</v>
      </c>
    </row>
    <row r="476" spans="6:7" x14ac:dyDescent="0.25">
      <c r="F476" s="79" t="str">
        <f t="shared" si="26"/>
        <v>floor area m2166</v>
      </c>
      <c r="G476" s="119" t="s">
        <v>477</v>
      </c>
    </row>
    <row r="477" spans="6:7" x14ac:dyDescent="0.25">
      <c r="F477" s="79" t="str">
        <f t="shared" si="26"/>
        <v>floor area m2217</v>
      </c>
      <c r="G477" s="119" t="s">
        <v>180</v>
      </c>
    </row>
    <row r="478" spans="6:7" x14ac:dyDescent="0.25">
      <c r="F478" s="79" t="str">
        <f t="shared" si="26"/>
        <v>floor area m2231</v>
      </c>
      <c r="G478" s="119" t="s">
        <v>323</v>
      </c>
    </row>
    <row r="479" spans="6:7" x14ac:dyDescent="0.25">
      <c r="F479" s="79" t="str">
        <f t="shared" si="26"/>
        <v>floor area m2221</v>
      </c>
      <c r="G479" s="119" t="s">
        <v>103</v>
      </c>
    </row>
    <row r="480" spans="6:7" x14ac:dyDescent="0.25">
      <c r="F480" s="79" t="str">
        <f t="shared" si="26"/>
        <v>floor area m2203</v>
      </c>
      <c r="G480" s="119" t="s">
        <v>497</v>
      </c>
    </row>
    <row r="481" spans="6:7" x14ac:dyDescent="0.25">
      <c r="F481" s="79" t="str">
        <f t="shared" si="26"/>
        <v>floor area m2163</v>
      </c>
      <c r="G481" s="119" t="s">
        <v>105</v>
      </c>
    </row>
    <row r="482" spans="6:7" x14ac:dyDescent="0.25">
      <c r="F482" s="79" t="str">
        <f t="shared" si="26"/>
        <v>floor area m2241</v>
      </c>
      <c r="G482" s="119" t="s">
        <v>412</v>
      </c>
    </row>
    <row r="483" spans="6:7" x14ac:dyDescent="0.25">
      <c r="F483" s="79" t="str">
        <f t="shared" si="26"/>
        <v>floor area m2155</v>
      </c>
      <c r="G483" s="119" t="s">
        <v>414</v>
      </c>
    </row>
    <row r="484" spans="6:7" x14ac:dyDescent="0.25">
      <c r="F484" s="79" t="str">
        <f t="shared" si="26"/>
        <v>floor area m2114</v>
      </c>
      <c r="G484" s="119" t="s">
        <v>416</v>
      </c>
    </row>
    <row r="485" spans="6:7" x14ac:dyDescent="0.25">
      <c r="F485" s="79" t="str">
        <f t="shared" si="26"/>
        <v>floor area m2127</v>
      </c>
      <c r="G485" s="119" t="s">
        <v>367</v>
      </c>
    </row>
    <row r="486" spans="6:7" x14ac:dyDescent="0.25">
      <c r="F486" s="79" t="str">
        <f t="shared" ref="F486:F496" si="27">"floor area m2"&amp;D217</f>
        <v>floor area m2250</v>
      </c>
      <c r="G486" s="119" t="s">
        <v>493</v>
      </c>
    </row>
    <row r="487" spans="6:7" x14ac:dyDescent="0.25">
      <c r="F487" s="79" t="str">
        <f t="shared" si="27"/>
        <v>floor area m2216</v>
      </c>
      <c r="G487" s="119" t="s">
        <v>197</v>
      </c>
    </row>
    <row r="488" spans="6:7" x14ac:dyDescent="0.25">
      <c r="F488" s="79" t="str">
        <f t="shared" si="27"/>
        <v>floor area m2233</v>
      </c>
      <c r="G488" s="119" t="s">
        <v>308</v>
      </c>
    </row>
    <row r="489" spans="6:7" x14ac:dyDescent="0.25">
      <c r="F489" s="79" t="str">
        <f t="shared" si="27"/>
        <v>floor area m2116</v>
      </c>
      <c r="G489" s="119" t="s">
        <v>399</v>
      </c>
    </row>
    <row r="490" spans="6:7" x14ac:dyDescent="0.25">
      <c r="F490" s="79" t="str">
        <f t="shared" si="27"/>
        <v>floor area m2169</v>
      </c>
      <c r="G490" s="119" t="s">
        <v>204</v>
      </c>
    </row>
    <row r="491" spans="6:7" x14ac:dyDescent="0.25">
      <c r="F491" s="79" t="str">
        <f t="shared" si="27"/>
        <v>floor area m2196</v>
      </c>
      <c r="G491" s="119" t="s">
        <v>485</v>
      </c>
    </row>
    <row r="492" spans="6:7" x14ac:dyDescent="0.25">
      <c r="F492" s="79" t="str">
        <f t="shared" si="27"/>
        <v>floor area m2234</v>
      </c>
      <c r="G492" s="119" t="s">
        <v>363</v>
      </c>
    </row>
    <row r="493" spans="6:7" x14ac:dyDescent="0.25">
      <c r="F493" s="79" t="str">
        <f t="shared" si="27"/>
        <v>floor area m2246</v>
      </c>
      <c r="G493" s="119" t="s">
        <v>447</v>
      </c>
    </row>
    <row r="494" spans="6:7" x14ac:dyDescent="0.25">
      <c r="F494" s="79" t="str">
        <f t="shared" si="27"/>
        <v>floor area m2188</v>
      </c>
      <c r="G494" s="119" t="s">
        <v>491</v>
      </c>
    </row>
    <row r="495" spans="6:7" x14ac:dyDescent="0.25">
      <c r="F495" s="79" t="str">
        <f t="shared" si="27"/>
        <v>floor area m2207</v>
      </c>
      <c r="G495" s="119" t="s">
        <v>361</v>
      </c>
    </row>
    <row r="496" spans="6:7" x14ac:dyDescent="0.25">
      <c r="F496" s="79" t="str">
        <f t="shared" si="27"/>
        <v>floor area m2252</v>
      </c>
      <c r="G496" s="119" t="s">
        <v>483</v>
      </c>
    </row>
    <row r="497" spans="6:7" x14ac:dyDescent="0.25">
      <c r="F497" s="79" t="str">
        <f>"floor area m2"&amp;D228</f>
        <v>floor area m2137</v>
      </c>
      <c r="G497" s="119" t="s">
        <v>418</v>
      </c>
    </row>
    <row r="498" spans="6:7" x14ac:dyDescent="0.25">
      <c r="F498" s="79" t="str">
        <f>"floor area m2"&amp;D229</f>
        <v>floor area m2126</v>
      </c>
      <c r="G498" s="119" t="s">
        <v>421</v>
      </c>
    </row>
    <row r="499" spans="6:7" x14ac:dyDescent="0.25">
      <c r="F499" s="79" t="str">
        <f>"floor area m2"&amp;D230</f>
        <v>floor area m2139</v>
      </c>
      <c r="G499" s="119" t="s">
        <v>220</v>
      </c>
    </row>
    <row r="500" spans="6:7" x14ac:dyDescent="0.25">
      <c r="F500" s="79" t="str">
        <f>"floor area m2"&amp;D231</f>
        <v>floor area m2224</v>
      </c>
      <c r="G500" s="119" t="s">
        <v>316</v>
      </c>
    </row>
    <row r="501" spans="6:7" x14ac:dyDescent="0.25">
      <c r="F501" s="79" t="str">
        <f t="shared" ref="F501:F529" si="28">"floor area m2"&amp;D232</f>
        <v>floor area m292</v>
      </c>
      <c r="G501" s="119" t="s">
        <v>423</v>
      </c>
    </row>
    <row r="502" spans="6:7" x14ac:dyDescent="0.25">
      <c r="F502" s="79" t="str">
        <f t="shared" si="28"/>
        <v>floor area m2138</v>
      </c>
      <c r="G502" s="119" t="s">
        <v>425</v>
      </c>
    </row>
    <row r="503" spans="6:7" x14ac:dyDescent="0.25">
      <c r="F503" s="79" t="str">
        <f t="shared" si="28"/>
        <v>floor area m2160</v>
      </c>
      <c r="G503" s="119" t="s">
        <v>212</v>
      </c>
    </row>
    <row r="504" spans="6:7" x14ac:dyDescent="0.25">
      <c r="F504" s="79" t="str">
        <f t="shared" si="28"/>
        <v>floor area m2236</v>
      </c>
      <c r="G504" s="119" t="s">
        <v>24</v>
      </c>
    </row>
    <row r="505" spans="6:7" x14ac:dyDescent="0.25">
      <c r="F505" s="79" t="str">
        <f t="shared" si="28"/>
        <v>floor area m2136</v>
      </c>
      <c r="G505" s="119" t="s">
        <v>479</v>
      </c>
    </row>
    <row r="506" spans="6:7" x14ac:dyDescent="0.25">
      <c r="F506" s="79" t="str">
        <f t="shared" si="28"/>
        <v>floor area m2165</v>
      </c>
      <c r="G506" s="119" t="s">
        <v>162</v>
      </c>
    </row>
    <row r="507" spans="6:7" x14ac:dyDescent="0.25">
      <c r="F507" s="79" t="str">
        <f t="shared" si="28"/>
        <v>floor area m2184</v>
      </c>
      <c r="G507" s="119" t="s">
        <v>445</v>
      </c>
    </row>
    <row r="508" spans="6:7" x14ac:dyDescent="0.25">
      <c r="F508" s="79" t="str">
        <f t="shared" si="28"/>
        <v>floor area m2159</v>
      </c>
      <c r="G508" s="119" t="s">
        <v>501</v>
      </c>
    </row>
    <row r="509" spans="6:7" x14ac:dyDescent="0.25">
      <c r="F509" s="79" t="str">
        <f t="shared" si="28"/>
        <v>floor area m2222</v>
      </c>
      <c r="G509" s="119" t="s">
        <v>438</v>
      </c>
    </row>
    <row r="510" spans="6:7" x14ac:dyDescent="0.25">
      <c r="F510" s="79" t="str">
        <f t="shared" si="28"/>
        <v>floor area m2123</v>
      </c>
      <c r="G510" s="119" t="s">
        <v>463</v>
      </c>
    </row>
    <row r="511" spans="6:7" x14ac:dyDescent="0.25">
      <c r="F511" s="79" t="str">
        <f t="shared" si="28"/>
        <v>floor area m2149</v>
      </c>
      <c r="G511" s="119" t="s">
        <v>174</v>
      </c>
    </row>
    <row r="512" spans="6:7" x14ac:dyDescent="0.25">
      <c r="F512" s="79" t="str">
        <f t="shared" si="28"/>
        <v>floor area m2180</v>
      </c>
      <c r="G512" s="119" t="s">
        <v>487</v>
      </c>
    </row>
    <row r="513" spans="6:7" x14ac:dyDescent="0.25">
      <c r="F513" s="79" t="str">
        <f t="shared" si="28"/>
        <v>floor area m2144</v>
      </c>
      <c r="G513" s="119" t="s">
        <v>230</v>
      </c>
    </row>
    <row r="514" spans="6:7" x14ac:dyDescent="0.25">
      <c r="F514" s="79" t="str">
        <f t="shared" si="28"/>
        <v>floor area m2132</v>
      </c>
      <c r="G514" s="119" t="s">
        <v>46</v>
      </c>
    </row>
    <row r="515" spans="6:7" x14ac:dyDescent="0.25">
      <c r="F515" s="79" t="str">
        <f t="shared" si="28"/>
        <v>floor area m2187</v>
      </c>
      <c r="G515" s="119" t="s">
        <v>481</v>
      </c>
    </row>
    <row r="516" spans="6:7" x14ac:dyDescent="0.25">
      <c r="F516" s="79" t="str">
        <f t="shared" si="28"/>
        <v>floor area m2237</v>
      </c>
      <c r="G516" s="119" t="s">
        <v>232</v>
      </c>
    </row>
    <row r="517" spans="6:7" x14ac:dyDescent="0.25">
      <c r="F517" s="79" t="str">
        <f t="shared" si="28"/>
        <v>floor area m2228</v>
      </c>
      <c r="G517" s="119" t="s">
        <v>236</v>
      </c>
    </row>
    <row r="518" spans="6:7" x14ac:dyDescent="0.25">
      <c r="F518" s="79" t="str">
        <f t="shared" si="28"/>
        <v>floor area m294</v>
      </c>
      <c r="G518" s="119" t="s">
        <v>57</v>
      </c>
    </row>
    <row r="519" spans="6:7" x14ac:dyDescent="0.25">
      <c r="F519" s="79" t="str">
        <f t="shared" si="28"/>
        <v>floor area m2209</v>
      </c>
      <c r="G519" s="119" t="s">
        <v>97</v>
      </c>
    </row>
    <row r="520" spans="6:7" x14ac:dyDescent="0.25">
      <c r="F520" s="79" t="str">
        <f t="shared" si="28"/>
        <v>floor area m2197</v>
      </c>
      <c r="G520" s="119" t="s">
        <v>304</v>
      </c>
    </row>
    <row r="521" spans="6:7" x14ac:dyDescent="0.25">
      <c r="F521" s="79" t="str">
        <f t="shared" si="28"/>
        <v>floor area m2110</v>
      </c>
      <c r="G521" s="119" t="s">
        <v>429</v>
      </c>
    </row>
    <row r="522" spans="6:7" x14ac:dyDescent="0.25">
      <c r="F522" s="79" t="str">
        <f t="shared" si="28"/>
        <v>floor area m2131</v>
      </c>
      <c r="G522" s="119" t="s">
        <v>489</v>
      </c>
    </row>
    <row r="523" spans="6:7" x14ac:dyDescent="0.25">
      <c r="F523" s="79" t="str">
        <f t="shared" si="28"/>
        <v>floor area m2</v>
      </c>
      <c r="G523" s="119"/>
    </row>
    <row r="524" spans="6:7" x14ac:dyDescent="0.25">
      <c r="F524" s="79" t="str">
        <f t="shared" si="28"/>
        <v>floor area m2</v>
      </c>
      <c r="G524" s="119"/>
    </row>
    <row r="525" spans="6:7" x14ac:dyDescent="0.25">
      <c r="F525" s="79" t="str">
        <f t="shared" si="28"/>
        <v>floor area m2</v>
      </c>
      <c r="G525" s="119"/>
    </row>
    <row r="526" spans="6:7" x14ac:dyDescent="0.25">
      <c r="F526" s="79" t="str">
        <f t="shared" si="28"/>
        <v>floor area m2</v>
      </c>
      <c r="G526" s="119"/>
    </row>
    <row r="527" spans="6:7" x14ac:dyDescent="0.25">
      <c r="F527" s="79" t="str">
        <f t="shared" si="28"/>
        <v>floor area m2</v>
      </c>
      <c r="G527" s="119"/>
    </row>
    <row r="528" spans="6:7" x14ac:dyDescent="0.25">
      <c r="F528" s="79" t="str">
        <f t="shared" si="28"/>
        <v>floor area m2</v>
      </c>
      <c r="G528" s="119"/>
    </row>
    <row r="529" spans="6:17" x14ac:dyDescent="0.25">
      <c r="F529" s="79" t="str">
        <f t="shared" si="28"/>
        <v>floor area m2</v>
      </c>
      <c r="G529" s="119"/>
    </row>
    <row r="530" spans="6:17" x14ac:dyDescent="0.25">
      <c r="F530" s="79" t="str">
        <f>"floor area m2"&amp;D261</f>
        <v>floor area m2265</v>
      </c>
      <c r="G530" s="119" t="s">
        <v>520</v>
      </c>
    </row>
    <row r="531" spans="6:17" x14ac:dyDescent="0.25">
      <c r="F531" s="79" t="str">
        <f>"floor area m2"&amp;D262</f>
        <v>floor area m2262</v>
      </c>
      <c r="G531" s="119" t="s">
        <v>507</v>
      </c>
    </row>
    <row r="532" spans="6:17" x14ac:dyDescent="0.25">
      <c r="F532" s="79" t="str">
        <f>"floor area m2"&amp;D263</f>
        <v>floor area m2264</v>
      </c>
      <c r="G532" s="119" t="s">
        <v>517</v>
      </c>
    </row>
    <row r="533" spans="6:17" x14ac:dyDescent="0.25">
      <c r="F533" s="79" t="str">
        <f>"floor area m2"&amp;D264</f>
        <v>floor area m2263</v>
      </c>
      <c r="G533" s="119" t="s">
        <v>522</v>
      </c>
    </row>
    <row r="534" spans="6:17" x14ac:dyDescent="0.25">
      <c r="F534" s="79" t="str">
        <f>"floor area m2"&amp;D265</f>
        <v>floor area m2260</v>
      </c>
      <c r="G534" s="119" t="s">
        <v>509</v>
      </c>
    </row>
    <row r="535" spans="6:17" x14ac:dyDescent="0.25">
      <c r="F535" s="79" t="str">
        <f t="shared" ref="F535:F536" si="29">"floor area m2"&amp;D266</f>
        <v>floor area m2261</v>
      </c>
      <c r="G535" s="119" t="s">
        <v>513</v>
      </c>
    </row>
    <row r="536" spans="6:17" x14ac:dyDescent="0.25">
      <c r="F536" s="79" t="str">
        <f t="shared" si="29"/>
        <v>floor area m2259</v>
      </c>
      <c r="G536" s="119" t="s">
        <v>511</v>
      </c>
    </row>
    <row r="537" spans="6:17" s="119" customFormat="1" x14ac:dyDescent="0.25">
      <c r="F537" s="79"/>
      <c r="L537" s="6"/>
      <c r="Q537" s="125"/>
    </row>
    <row r="538" spans="6:17" s="119" customFormat="1" x14ac:dyDescent="0.25">
      <c r="F538" s="79"/>
      <c r="L538" s="6"/>
      <c r="Q538" s="125"/>
    </row>
    <row r="539" spans="6:17" x14ac:dyDescent="0.25">
      <c r="F539" s="79"/>
      <c r="G539" s="119"/>
    </row>
    <row r="540" spans="6:17" x14ac:dyDescent="0.25">
      <c r="F540" s="83" t="s">
        <v>814</v>
      </c>
      <c r="G540" s="141">
        <f>'Floor Area'!C268</f>
        <v>934.93311111111109</v>
      </c>
    </row>
    <row r="541" spans="6:17" x14ac:dyDescent="0.25">
      <c r="F541" s="83" t="s">
        <v>815</v>
      </c>
      <c r="G541" s="141">
        <f>'Floor Area'!C269</f>
        <v>1334.5009375000002</v>
      </c>
    </row>
    <row r="542" spans="6:17" s="119" customFormat="1" x14ac:dyDescent="0.25">
      <c r="F542" s="83" t="s">
        <v>816</v>
      </c>
      <c r="G542" s="141">
        <f>'Floor Area'!C270</f>
        <v>864.29666666666697</v>
      </c>
      <c r="L542" s="6"/>
      <c r="Q542" s="125"/>
    </row>
    <row r="543" spans="6:17" s="119" customFormat="1" x14ac:dyDescent="0.25">
      <c r="F543" s="83" t="s">
        <v>812</v>
      </c>
      <c r="G543" s="141">
        <f>'Floor Area'!C271</f>
        <v>9834.887142857142</v>
      </c>
      <c r="L543" s="6"/>
      <c r="Q543" s="125"/>
    </row>
    <row r="544" spans="6:17" x14ac:dyDescent="0.25">
      <c r="F544" s="83" t="s">
        <v>811</v>
      </c>
      <c r="G544" s="141">
        <f>'Pupil Numbers'!C270</f>
        <v>151.00676803118904</v>
      </c>
    </row>
    <row r="545" spans="6:17" x14ac:dyDescent="0.25">
      <c r="F545" s="83" t="s">
        <v>810</v>
      </c>
      <c r="G545" s="141">
        <f>'Pupil Numbers'!C271</f>
        <v>219.96875</v>
      </c>
    </row>
    <row r="546" spans="6:17" x14ac:dyDescent="0.25">
      <c r="F546" s="83" t="s">
        <v>809</v>
      </c>
      <c r="G546" s="141">
        <f>'Pupil Numbers'!C272</f>
        <v>157.17250414880115</v>
      </c>
    </row>
    <row r="547" spans="6:17" x14ac:dyDescent="0.25">
      <c r="F547" s="83" t="s">
        <v>813</v>
      </c>
      <c r="G547" s="141">
        <f>'Pupil Numbers'!C273</f>
        <v>953.57142857142856</v>
      </c>
    </row>
    <row r="548" spans="6:17" x14ac:dyDescent="0.25">
      <c r="F548" s="79" t="str">
        <f t="shared" ref="F548:F592" si="30">"Deprivation %"&amp;E3</f>
        <v>Deprivation %16</v>
      </c>
      <c r="G548" s="119" t="s">
        <v>288</v>
      </c>
    </row>
    <row r="549" spans="6:17" x14ac:dyDescent="0.25">
      <c r="F549" s="79" t="str">
        <f t="shared" si="30"/>
        <v>Deprivation %21</v>
      </c>
      <c r="G549" s="119" t="s">
        <v>99</v>
      </c>
    </row>
    <row r="550" spans="6:17" x14ac:dyDescent="0.25">
      <c r="F550" s="79" t="str">
        <f t="shared" si="30"/>
        <v>Deprivation %29</v>
      </c>
      <c r="G550" s="119" t="s">
        <v>52</v>
      </c>
    </row>
    <row r="551" spans="6:17" x14ac:dyDescent="0.25">
      <c r="F551" s="79" t="str">
        <f t="shared" si="30"/>
        <v>Deprivation %6</v>
      </c>
      <c r="G551" s="119" t="s">
        <v>337</v>
      </c>
    </row>
    <row r="552" spans="6:17" x14ac:dyDescent="0.25">
      <c r="F552" s="79" t="str">
        <f t="shared" si="30"/>
        <v>Deprivation %28</v>
      </c>
      <c r="G552" s="119" t="s">
        <v>200</v>
      </c>
    </row>
    <row r="553" spans="6:17" x14ac:dyDescent="0.25">
      <c r="F553" s="79" t="str">
        <f t="shared" si="30"/>
        <v>Deprivation %7</v>
      </c>
      <c r="G553" s="119" t="s">
        <v>266</v>
      </c>
    </row>
    <row r="554" spans="6:17" x14ac:dyDescent="0.25">
      <c r="F554" s="79" t="str">
        <f t="shared" si="30"/>
        <v>Deprivation %25</v>
      </c>
      <c r="G554" s="119" t="s">
        <v>69</v>
      </c>
    </row>
    <row r="555" spans="6:17" x14ac:dyDescent="0.25">
      <c r="F555" s="79" t="str">
        <f t="shared" si="30"/>
        <v>Deprivation %31</v>
      </c>
      <c r="G555" s="119" t="s">
        <v>141</v>
      </c>
    </row>
    <row r="556" spans="6:17" x14ac:dyDescent="0.25">
      <c r="F556" s="79" t="str">
        <f t="shared" si="30"/>
        <v>Deprivation %24</v>
      </c>
      <c r="G556" s="119" t="s">
        <v>81</v>
      </c>
    </row>
    <row r="557" spans="6:17" s="6" customFormat="1" x14ac:dyDescent="0.25">
      <c r="F557" s="79" t="str">
        <f t="shared" si="30"/>
        <v>Deprivation %2</v>
      </c>
      <c r="G557" s="119" t="s">
        <v>73</v>
      </c>
      <c r="Q557" s="166"/>
    </row>
    <row r="558" spans="6:17" s="6" customFormat="1" x14ac:dyDescent="0.25">
      <c r="F558" s="79" t="str">
        <f t="shared" si="30"/>
        <v>Deprivation %39</v>
      </c>
      <c r="G558" s="119" t="s">
        <v>286</v>
      </c>
      <c r="Q558" s="166"/>
    </row>
    <row r="559" spans="6:17" s="6" customFormat="1" x14ac:dyDescent="0.25">
      <c r="F559" s="79" t="str">
        <f t="shared" si="30"/>
        <v>Deprivation %10</v>
      </c>
      <c r="G559" s="119" t="s">
        <v>377</v>
      </c>
      <c r="Q559" s="166"/>
    </row>
    <row r="560" spans="6:17" s="6" customFormat="1" x14ac:dyDescent="0.25">
      <c r="F560" s="79" t="str">
        <f t="shared" si="30"/>
        <v>Deprivation %46</v>
      </c>
      <c r="G560" s="119" t="s">
        <v>135</v>
      </c>
      <c r="Q560" s="166"/>
    </row>
    <row r="561" spans="1:17" s="6" customFormat="1" x14ac:dyDescent="0.25">
      <c r="F561" s="79" t="str">
        <f t="shared" si="30"/>
        <v>Deprivation %38</v>
      </c>
      <c r="G561" s="119" t="s">
        <v>355</v>
      </c>
      <c r="Q561" s="166"/>
    </row>
    <row r="562" spans="1:17" s="6" customFormat="1" x14ac:dyDescent="0.25">
      <c r="F562" s="79" t="str">
        <f t="shared" si="30"/>
        <v>Deprivation %12</v>
      </c>
      <c r="G562" s="119" t="s">
        <v>436</v>
      </c>
      <c r="Q562" s="166"/>
    </row>
    <row r="563" spans="1:17" s="6" customFormat="1" x14ac:dyDescent="0.25">
      <c r="F563" s="79" t="str">
        <f t="shared" si="30"/>
        <v>Deprivation %36</v>
      </c>
      <c r="G563" s="119" t="s">
        <v>18</v>
      </c>
      <c r="Q563" s="166"/>
    </row>
    <row r="564" spans="1:17" s="6" customFormat="1" x14ac:dyDescent="0.25">
      <c r="F564" s="79" t="str">
        <f t="shared" si="30"/>
        <v>Deprivation %5</v>
      </c>
      <c r="G564" s="119" t="s">
        <v>95</v>
      </c>
      <c r="Q564" s="166"/>
    </row>
    <row r="565" spans="1:17" x14ac:dyDescent="0.25">
      <c r="A565" s="21"/>
      <c r="B565" s="21"/>
      <c r="F565" s="79" t="str">
        <f t="shared" si="30"/>
        <v>Deprivation %41</v>
      </c>
      <c r="G565" s="119" t="s">
        <v>302</v>
      </c>
      <c r="K565" s="21"/>
      <c r="P565" s="21"/>
    </row>
    <row r="566" spans="1:17" x14ac:dyDescent="0.25">
      <c r="A566" s="21"/>
      <c r="B566" s="21"/>
      <c r="F566" s="79" t="str">
        <f t="shared" si="30"/>
        <v>Deprivation %32</v>
      </c>
      <c r="G566" s="119" t="s">
        <v>294</v>
      </c>
      <c r="K566" s="21"/>
      <c r="P566" s="21"/>
    </row>
    <row r="567" spans="1:17" x14ac:dyDescent="0.25">
      <c r="A567" s="21"/>
      <c r="B567" s="21"/>
      <c r="F567" s="79" t="str">
        <f t="shared" si="30"/>
        <v>Deprivation %17</v>
      </c>
      <c r="G567" s="119" t="s">
        <v>256</v>
      </c>
      <c r="K567" s="21"/>
      <c r="P567" s="21"/>
    </row>
    <row r="568" spans="1:17" x14ac:dyDescent="0.25">
      <c r="A568" s="21"/>
      <c r="B568" s="21"/>
      <c r="F568" s="79" t="str">
        <f t="shared" si="30"/>
        <v>Deprivation %33</v>
      </c>
      <c r="G568" s="119" t="s">
        <v>63</v>
      </c>
      <c r="K568" s="21"/>
      <c r="P568" s="21"/>
    </row>
    <row r="569" spans="1:17" x14ac:dyDescent="0.25">
      <c r="A569" s="21"/>
      <c r="B569" s="21"/>
      <c r="F569" s="79" t="str">
        <f t="shared" si="30"/>
        <v>Deprivation %27</v>
      </c>
      <c r="G569" s="119" t="s">
        <v>284</v>
      </c>
      <c r="K569" s="21"/>
      <c r="P569" s="21"/>
    </row>
    <row r="570" spans="1:17" x14ac:dyDescent="0.25">
      <c r="A570" s="21"/>
      <c r="B570" s="21"/>
      <c r="F570" s="79" t="str">
        <f t="shared" si="30"/>
        <v>Deprivation %4</v>
      </c>
      <c r="G570" s="119" t="s">
        <v>278</v>
      </c>
      <c r="K570" s="21"/>
      <c r="P570" s="21"/>
    </row>
    <row r="571" spans="1:17" x14ac:dyDescent="0.25">
      <c r="A571" s="21"/>
      <c r="B571" s="21"/>
      <c r="F571" s="79" t="str">
        <f t="shared" si="30"/>
        <v>Deprivation %9</v>
      </c>
      <c r="G571" s="119" t="s">
        <v>143</v>
      </c>
      <c r="K571" s="21"/>
      <c r="P571" s="21"/>
    </row>
    <row r="572" spans="1:17" x14ac:dyDescent="0.25">
      <c r="A572" s="21"/>
      <c r="B572" s="21"/>
      <c r="F572" s="79" t="str">
        <f t="shared" si="30"/>
        <v>Deprivation %22</v>
      </c>
      <c r="G572" s="119" t="s">
        <v>147</v>
      </c>
      <c r="K572" s="21"/>
      <c r="P572" s="21"/>
    </row>
    <row r="573" spans="1:17" x14ac:dyDescent="0.25">
      <c r="A573" s="21"/>
      <c r="B573" s="21"/>
      <c r="F573" s="79" t="str">
        <f t="shared" si="30"/>
        <v>Deprivation %30</v>
      </c>
      <c r="G573" s="119" t="s">
        <v>190</v>
      </c>
      <c r="K573" s="21"/>
      <c r="P573" s="21"/>
    </row>
    <row r="574" spans="1:17" x14ac:dyDescent="0.25">
      <c r="A574" s="21"/>
      <c r="B574" s="21"/>
      <c r="F574" s="79" t="str">
        <f t="shared" si="30"/>
        <v>Deprivation %19</v>
      </c>
      <c r="G574" s="119" t="s">
        <v>379</v>
      </c>
      <c r="K574" s="21"/>
      <c r="P574" s="21"/>
    </row>
    <row r="575" spans="1:17" x14ac:dyDescent="0.25">
      <c r="A575" s="21"/>
      <c r="B575" s="21"/>
      <c r="F575" s="79" t="str">
        <f t="shared" si="30"/>
        <v>Deprivation %37</v>
      </c>
      <c r="G575" s="119" t="s">
        <v>310</v>
      </c>
      <c r="K575" s="21"/>
      <c r="P575" s="21"/>
    </row>
    <row r="576" spans="1:17" x14ac:dyDescent="0.25">
      <c r="A576" s="21"/>
      <c r="B576" s="21"/>
      <c r="F576" s="79" t="str">
        <f t="shared" si="30"/>
        <v>Deprivation %26</v>
      </c>
      <c r="G576" s="119" t="s">
        <v>296</v>
      </c>
      <c r="K576" s="21"/>
      <c r="P576" s="21"/>
    </row>
    <row r="577" spans="1:16" x14ac:dyDescent="0.25">
      <c r="A577" s="21"/>
      <c r="B577" s="21"/>
      <c r="F577" s="79" t="str">
        <f t="shared" si="30"/>
        <v>Deprivation %8</v>
      </c>
      <c r="G577" s="119" t="s">
        <v>312</v>
      </c>
      <c r="K577" s="21"/>
      <c r="P577" s="21"/>
    </row>
    <row r="578" spans="1:16" x14ac:dyDescent="0.25">
      <c r="A578" s="21"/>
      <c r="B578" s="21"/>
      <c r="F578" s="79" t="str">
        <f t="shared" si="30"/>
        <v>Deprivation %15</v>
      </c>
      <c r="G578" s="119" t="s">
        <v>125</v>
      </c>
      <c r="K578" s="21"/>
      <c r="P578" s="21"/>
    </row>
    <row r="579" spans="1:16" x14ac:dyDescent="0.25">
      <c r="A579" s="21"/>
      <c r="B579" s="21"/>
      <c r="F579" s="79" t="str">
        <f t="shared" si="30"/>
        <v>Deprivation %3</v>
      </c>
      <c r="G579" s="119" t="s">
        <v>166</v>
      </c>
      <c r="K579" s="21"/>
      <c r="P579" s="21"/>
    </row>
    <row r="580" spans="1:16" x14ac:dyDescent="0.25">
      <c r="A580" s="21"/>
      <c r="B580" s="21"/>
      <c r="F580" s="79" t="str">
        <f t="shared" si="30"/>
        <v>Deprivation %45</v>
      </c>
      <c r="G580" s="119" t="s">
        <v>270</v>
      </c>
      <c r="K580" s="21"/>
      <c r="P580" s="21"/>
    </row>
    <row r="581" spans="1:16" x14ac:dyDescent="0.25">
      <c r="A581" s="21"/>
      <c r="B581" s="21"/>
      <c r="F581" s="79" t="str">
        <f t="shared" si="30"/>
        <v>Deprivation %35</v>
      </c>
      <c r="G581" s="119" t="s">
        <v>218</v>
      </c>
      <c r="K581" s="21"/>
      <c r="P581" s="21"/>
    </row>
    <row r="582" spans="1:16" x14ac:dyDescent="0.25">
      <c r="A582" s="21"/>
      <c r="B582" s="21"/>
      <c r="F582" s="79" t="str">
        <f t="shared" si="30"/>
        <v>Deprivation %1</v>
      </c>
      <c r="G582" s="119" t="s">
        <v>475</v>
      </c>
      <c r="K582" s="21"/>
      <c r="P582" s="21"/>
    </row>
    <row r="583" spans="1:16" x14ac:dyDescent="0.25">
      <c r="A583" s="21"/>
      <c r="B583" s="21"/>
      <c r="F583" s="79" t="str">
        <f t="shared" si="30"/>
        <v>Deprivation %20</v>
      </c>
      <c r="G583" s="119" t="s">
        <v>264</v>
      </c>
      <c r="K583" s="21"/>
      <c r="P583" s="21"/>
    </row>
    <row r="584" spans="1:16" x14ac:dyDescent="0.25">
      <c r="A584" s="21"/>
      <c r="B584" s="21"/>
      <c r="F584" s="79" t="str">
        <f t="shared" si="30"/>
        <v>Deprivation %18</v>
      </c>
      <c r="G584" s="119" t="s">
        <v>153</v>
      </c>
      <c r="K584" s="21"/>
      <c r="P584" s="21"/>
    </row>
    <row r="585" spans="1:16" x14ac:dyDescent="0.25">
      <c r="A585" s="21"/>
      <c r="B585" s="21"/>
      <c r="F585" s="79" t="str">
        <f t="shared" si="30"/>
        <v>Deprivation %34</v>
      </c>
      <c r="G585" s="119" t="s">
        <v>22</v>
      </c>
      <c r="K585" s="21"/>
      <c r="P585" s="21"/>
    </row>
    <row r="586" spans="1:16" x14ac:dyDescent="0.25">
      <c r="A586" s="21"/>
      <c r="B586" s="21"/>
      <c r="F586" s="79" t="str">
        <f t="shared" si="30"/>
        <v>Deprivation %42</v>
      </c>
      <c r="G586" s="119" t="s">
        <v>188</v>
      </c>
      <c r="K586" s="21"/>
      <c r="P586" s="21"/>
    </row>
    <row r="587" spans="1:16" x14ac:dyDescent="0.25">
      <c r="A587" s="21"/>
      <c r="B587" s="21"/>
      <c r="F587" s="79" t="str">
        <f t="shared" si="30"/>
        <v>Deprivation %43</v>
      </c>
      <c r="G587" s="119" t="s">
        <v>208</v>
      </c>
      <c r="K587" s="21"/>
      <c r="P587" s="21"/>
    </row>
    <row r="588" spans="1:16" x14ac:dyDescent="0.25">
      <c r="A588" s="21"/>
      <c r="B588" s="21"/>
      <c r="F588" s="79" t="str">
        <f t="shared" si="30"/>
        <v>Deprivation %44</v>
      </c>
      <c r="G588" s="119" t="s">
        <v>250</v>
      </c>
      <c r="K588" s="21"/>
      <c r="P588" s="21"/>
    </row>
    <row r="589" spans="1:16" x14ac:dyDescent="0.25">
      <c r="A589" s="21"/>
      <c r="B589" s="21"/>
      <c r="F589" s="79" t="str">
        <f t="shared" si="30"/>
        <v>Deprivation %13</v>
      </c>
      <c r="G589" s="119" t="s">
        <v>329</v>
      </c>
      <c r="K589" s="21"/>
      <c r="P589" s="21"/>
    </row>
    <row r="590" spans="1:16" x14ac:dyDescent="0.25">
      <c r="A590" s="21"/>
      <c r="B590" s="21"/>
      <c r="F590" s="79" t="str">
        <f t="shared" si="30"/>
        <v>Deprivation %14</v>
      </c>
      <c r="G590" s="119" t="s">
        <v>224</v>
      </c>
      <c r="K590" s="21"/>
      <c r="P590" s="21"/>
    </row>
    <row r="591" spans="1:16" x14ac:dyDescent="0.25">
      <c r="A591" s="21"/>
      <c r="B591" s="21"/>
      <c r="F591" s="79" t="str">
        <f t="shared" si="30"/>
        <v>Deprivation %40</v>
      </c>
      <c r="G591" s="119" t="s">
        <v>228</v>
      </c>
      <c r="K591" s="21"/>
      <c r="P591" s="21"/>
    </row>
    <row r="592" spans="1:16" x14ac:dyDescent="0.25">
      <c r="A592" s="21"/>
      <c r="B592" s="21"/>
      <c r="F592" s="79" t="str">
        <f t="shared" si="30"/>
        <v>Deprivation %11</v>
      </c>
      <c r="G592" s="119" t="s">
        <v>431</v>
      </c>
      <c r="K592" s="21"/>
      <c r="P592" s="21"/>
    </row>
    <row r="593" spans="1:16" x14ac:dyDescent="0.25">
      <c r="A593" s="21"/>
      <c r="B593" s="21"/>
      <c r="F593" s="79" t="str">
        <f t="shared" ref="F593:F598" si="31">"Deprivation %"&amp;E48</f>
        <v>Deprivation %</v>
      </c>
      <c r="G593" s="119"/>
      <c r="K593" s="21"/>
      <c r="P593" s="21"/>
    </row>
    <row r="594" spans="1:16" x14ac:dyDescent="0.25">
      <c r="A594" s="21"/>
      <c r="B594" s="21"/>
      <c r="F594" s="79" t="str">
        <f t="shared" si="31"/>
        <v>Deprivation %</v>
      </c>
      <c r="G594" s="119"/>
      <c r="K594" s="21"/>
      <c r="P594" s="21"/>
    </row>
    <row r="595" spans="1:16" x14ac:dyDescent="0.25">
      <c r="A595" s="21"/>
      <c r="B595" s="21"/>
      <c r="F595" s="79" t="str">
        <f t="shared" si="31"/>
        <v>Deprivation %</v>
      </c>
      <c r="G595" s="119"/>
      <c r="K595" s="21"/>
      <c r="P595" s="21"/>
    </row>
    <row r="596" spans="1:16" x14ac:dyDescent="0.25">
      <c r="A596" s="21"/>
      <c r="B596" s="21"/>
      <c r="F596" s="79" t="str">
        <f t="shared" si="31"/>
        <v>Deprivation %</v>
      </c>
      <c r="G596" s="119"/>
      <c r="K596" s="21"/>
      <c r="P596" s="21"/>
    </row>
    <row r="597" spans="1:16" x14ac:dyDescent="0.25">
      <c r="A597" s="21"/>
      <c r="B597" s="21"/>
      <c r="F597" s="79" t="str">
        <f t="shared" si="31"/>
        <v>Deprivation %</v>
      </c>
      <c r="G597" s="119"/>
      <c r="K597" s="21"/>
      <c r="P597" s="21"/>
    </row>
    <row r="598" spans="1:16" x14ac:dyDescent="0.25">
      <c r="A598" s="21"/>
      <c r="B598" s="21"/>
      <c r="F598" s="79" t="str">
        <f t="shared" si="31"/>
        <v>Deprivation %</v>
      </c>
      <c r="G598" s="119"/>
      <c r="K598" s="21"/>
      <c r="P598" s="21"/>
    </row>
    <row r="599" spans="1:16" x14ac:dyDescent="0.25">
      <c r="A599" s="21"/>
      <c r="B599" s="21"/>
      <c r="F599" s="79" t="str">
        <f t="shared" ref="F599:F630" si="32">"Deprivation %"&amp;E54</f>
        <v>Deprivation %55</v>
      </c>
      <c r="G599" s="119" t="s">
        <v>292</v>
      </c>
      <c r="K599" s="21"/>
      <c r="P599" s="21"/>
    </row>
    <row r="600" spans="1:16" x14ac:dyDescent="0.25">
      <c r="A600" s="21"/>
      <c r="B600" s="21"/>
      <c r="F600" s="79" t="str">
        <f t="shared" si="32"/>
        <v>Deprivation %61</v>
      </c>
      <c r="G600" s="119" t="s">
        <v>67</v>
      </c>
      <c r="K600" s="21"/>
      <c r="P600" s="21"/>
    </row>
    <row r="601" spans="1:16" x14ac:dyDescent="0.25">
      <c r="A601" s="21"/>
      <c r="B601" s="21"/>
      <c r="F601" s="79" t="str">
        <f t="shared" si="32"/>
        <v>Deprivation %79</v>
      </c>
      <c r="G601" s="119" t="s">
        <v>248</v>
      </c>
      <c r="K601" s="21"/>
      <c r="P601" s="21"/>
    </row>
    <row r="602" spans="1:16" x14ac:dyDescent="0.25">
      <c r="A602" s="21"/>
      <c r="B602" s="21"/>
      <c r="F602" s="79" t="str">
        <f t="shared" si="32"/>
        <v>Deprivation %64</v>
      </c>
      <c r="G602" s="119" t="s">
        <v>79</v>
      </c>
      <c r="K602" s="21"/>
      <c r="P602" s="21"/>
    </row>
    <row r="603" spans="1:16" x14ac:dyDescent="0.25">
      <c r="A603" s="21"/>
      <c r="B603" s="21"/>
      <c r="F603" s="79" t="str">
        <f t="shared" si="32"/>
        <v>Deprivation %83</v>
      </c>
      <c r="G603" s="119" t="s">
        <v>133</v>
      </c>
      <c r="K603" s="21"/>
      <c r="P603" s="21"/>
    </row>
    <row r="604" spans="1:16" x14ac:dyDescent="0.25">
      <c r="A604" s="21"/>
      <c r="B604" s="21"/>
      <c r="F604" s="79" t="str">
        <f t="shared" si="32"/>
        <v>Deprivation %80</v>
      </c>
      <c r="G604" s="119" t="s">
        <v>109</v>
      </c>
      <c r="K604" s="21"/>
      <c r="P604" s="21"/>
    </row>
    <row r="605" spans="1:16" x14ac:dyDescent="0.25">
      <c r="A605" s="21"/>
      <c r="B605" s="21"/>
      <c r="F605" s="79" t="str">
        <f t="shared" si="32"/>
        <v>Deprivation %59</v>
      </c>
      <c r="G605" s="119" t="s">
        <v>83</v>
      </c>
      <c r="K605" s="21"/>
      <c r="P605" s="21"/>
    </row>
    <row r="606" spans="1:16" x14ac:dyDescent="0.25">
      <c r="A606" s="21"/>
      <c r="B606" s="21"/>
      <c r="F606" s="79" t="str">
        <f t="shared" si="32"/>
        <v>Deprivation %53</v>
      </c>
      <c r="G606" s="119" t="s">
        <v>93</v>
      </c>
      <c r="K606" s="21"/>
      <c r="P606" s="21"/>
    </row>
    <row r="607" spans="1:16" x14ac:dyDescent="0.25">
      <c r="A607" s="21"/>
      <c r="B607" s="21"/>
      <c r="F607" s="79" t="str">
        <f t="shared" si="32"/>
        <v>Deprivation %78</v>
      </c>
      <c r="G607" s="119" t="s">
        <v>343</v>
      </c>
      <c r="K607" s="21"/>
      <c r="P607" s="21"/>
    </row>
    <row r="608" spans="1:16" x14ac:dyDescent="0.25">
      <c r="A608" s="21"/>
      <c r="B608" s="21"/>
      <c r="F608" s="79" t="str">
        <f t="shared" si="32"/>
        <v>Deprivation %69</v>
      </c>
      <c r="G608" s="119" t="s">
        <v>202</v>
      </c>
      <c r="K608" s="21"/>
      <c r="P608" s="21"/>
    </row>
    <row r="609" spans="1:16" x14ac:dyDescent="0.25">
      <c r="A609" s="21"/>
      <c r="B609" s="21"/>
      <c r="F609" s="79" t="str">
        <f t="shared" si="32"/>
        <v>Deprivation %65</v>
      </c>
      <c r="G609" s="119" t="s">
        <v>137</v>
      </c>
      <c r="K609" s="21"/>
      <c r="P609" s="21"/>
    </row>
    <row r="610" spans="1:16" x14ac:dyDescent="0.25">
      <c r="A610" s="21"/>
      <c r="B610" s="21"/>
      <c r="F610" s="79" t="str">
        <f t="shared" si="32"/>
        <v>Deprivation %68</v>
      </c>
      <c r="G610" s="119" t="s">
        <v>139</v>
      </c>
      <c r="K610" s="21"/>
      <c r="P610" s="21"/>
    </row>
    <row r="611" spans="1:16" x14ac:dyDescent="0.25">
      <c r="A611" s="21"/>
      <c r="B611" s="21"/>
      <c r="F611" s="79" t="str">
        <f t="shared" si="32"/>
        <v>Deprivation %67</v>
      </c>
      <c r="G611" s="119" t="s">
        <v>151</v>
      </c>
      <c r="K611" s="21"/>
      <c r="P611" s="21"/>
    </row>
    <row r="612" spans="1:16" x14ac:dyDescent="0.25">
      <c r="A612" s="21"/>
      <c r="B612" s="21"/>
      <c r="F612" s="79" t="str">
        <f t="shared" si="32"/>
        <v>Deprivation %57</v>
      </c>
      <c r="G612" s="119" t="s">
        <v>254</v>
      </c>
      <c r="K612" s="21"/>
      <c r="P612" s="21"/>
    </row>
    <row r="613" spans="1:16" x14ac:dyDescent="0.25">
      <c r="A613" s="21"/>
      <c r="B613" s="21"/>
      <c r="F613" s="79" t="str">
        <f t="shared" si="32"/>
        <v>Deprivation %73</v>
      </c>
      <c r="G613" s="119" t="s">
        <v>145</v>
      </c>
      <c r="K613" s="21"/>
      <c r="P613" s="21"/>
    </row>
    <row r="614" spans="1:16" x14ac:dyDescent="0.25">
      <c r="A614" s="21"/>
      <c r="B614" s="21"/>
      <c r="F614" s="79" t="str">
        <f t="shared" si="32"/>
        <v>Deprivation %76</v>
      </c>
      <c r="G614" s="119" t="s">
        <v>16</v>
      </c>
      <c r="K614" s="21"/>
      <c r="P614" s="21"/>
    </row>
    <row r="615" spans="1:16" x14ac:dyDescent="0.25">
      <c r="A615" s="21"/>
      <c r="B615" s="21"/>
      <c r="F615" s="79" t="str">
        <f t="shared" si="32"/>
        <v>Deprivation %74</v>
      </c>
      <c r="G615" s="119" t="s">
        <v>123</v>
      </c>
      <c r="K615" s="21"/>
      <c r="P615" s="21"/>
    </row>
    <row r="616" spans="1:16" x14ac:dyDescent="0.25">
      <c r="A616" s="21"/>
      <c r="B616" s="21"/>
      <c r="F616" s="79" t="str">
        <f t="shared" si="32"/>
        <v>Deprivation %52</v>
      </c>
      <c r="G616" s="119" t="s">
        <v>164</v>
      </c>
      <c r="K616" s="21"/>
      <c r="P616" s="21"/>
    </row>
    <row r="617" spans="1:16" x14ac:dyDescent="0.25">
      <c r="A617" s="21"/>
      <c r="B617" s="21"/>
      <c r="F617" s="79" t="str">
        <f t="shared" si="32"/>
        <v>Deprivation %60</v>
      </c>
      <c r="G617" s="119" t="s">
        <v>381</v>
      </c>
      <c r="K617" s="21"/>
      <c r="P617" s="21"/>
    </row>
    <row r="618" spans="1:16" x14ac:dyDescent="0.25">
      <c r="A618" s="21"/>
      <c r="B618" s="21"/>
      <c r="F618" s="79" t="str">
        <f t="shared" si="32"/>
        <v>Deprivation %75</v>
      </c>
      <c r="G618" s="119" t="s">
        <v>216</v>
      </c>
      <c r="K618" s="21"/>
      <c r="P618" s="21"/>
    </row>
    <row r="619" spans="1:16" x14ac:dyDescent="0.25">
      <c r="A619" s="21"/>
      <c r="B619" s="21"/>
      <c r="F619" s="79" t="str">
        <f t="shared" si="32"/>
        <v>Deprivation %54</v>
      </c>
      <c r="G619" s="119" t="s">
        <v>282</v>
      </c>
      <c r="K619" s="21"/>
      <c r="P619" s="21"/>
    </row>
    <row r="620" spans="1:16" x14ac:dyDescent="0.25">
      <c r="A620" s="21"/>
      <c r="B620" s="21"/>
      <c r="F620" s="79" t="str">
        <f t="shared" si="32"/>
        <v>Deprivation %66</v>
      </c>
      <c r="G620" s="119" t="s">
        <v>280</v>
      </c>
      <c r="K620" s="21"/>
      <c r="P620" s="21"/>
    </row>
    <row r="621" spans="1:16" x14ac:dyDescent="0.25">
      <c r="A621" s="21"/>
      <c r="B621" s="21"/>
      <c r="F621" s="79" t="str">
        <f t="shared" si="32"/>
        <v>Deprivation %62</v>
      </c>
      <c r="G621" s="119" t="s">
        <v>274</v>
      </c>
      <c r="K621" s="21"/>
      <c r="P621" s="21"/>
    </row>
    <row r="622" spans="1:16" x14ac:dyDescent="0.25">
      <c r="A622" s="21"/>
      <c r="B622" s="21"/>
      <c r="F622" s="79" t="str">
        <f t="shared" si="32"/>
        <v>Deprivation %70</v>
      </c>
      <c r="G622" s="119" t="s">
        <v>186</v>
      </c>
      <c r="K622" s="21"/>
      <c r="P622" s="21"/>
    </row>
    <row r="623" spans="1:16" x14ac:dyDescent="0.25">
      <c r="A623" s="21"/>
      <c r="B623" s="21"/>
      <c r="F623" s="79" t="str">
        <f t="shared" si="32"/>
        <v>Deprivation %81</v>
      </c>
      <c r="G623" s="119" t="s">
        <v>252</v>
      </c>
      <c r="K623" s="21"/>
      <c r="P623" s="21"/>
    </row>
    <row r="624" spans="1:16" x14ac:dyDescent="0.25">
      <c r="A624" s="21"/>
      <c r="B624" s="21"/>
      <c r="F624" s="79" t="str">
        <f t="shared" si="32"/>
        <v>Deprivation %71</v>
      </c>
      <c r="G624" s="119" t="s">
        <v>440</v>
      </c>
      <c r="K624" s="21"/>
      <c r="P624" s="21"/>
    </row>
    <row r="625" spans="1:21" x14ac:dyDescent="0.25">
      <c r="A625" s="21"/>
      <c r="B625" s="21"/>
      <c r="F625" s="79" t="str">
        <f t="shared" si="32"/>
        <v>Deprivation %82</v>
      </c>
      <c r="G625" s="119" t="s">
        <v>206</v>
      </c>
      <c r="K625" s="21"/>
      <c r="P625" s="21"/>
    </row>
    <row r="626" spans="1:21" x14ac:dyDescent="0.25">
      <c r="A626" s="21"/>
      <c r="B626" s="21"/>
      <c r="F626" s="79" t="str">
        <f t="shared" si="32"/>
        <v>Deprivation %63</v>
      </c>
      <c r="G626" s="119" t="s">
        <v>300</v>
      </c>
      <c r="K626" s="21"/>
      <c r="P626" s="21"/>
    </row>
    <row r="627" spans="1:21" x14ac:dyDescent="0.25">
      <c r="A627" s="21"/>
      <c r="B627" s="21"/>
      <c r="F627" s="79" t="str">
        <f t="shared" si="32"/>
        <v>Deprivation %58</v>
      </c>
      <c r="G627" s="119" t="s">
        <v>222</v>
      </c>
      <c r="K627" s="21"/>
      <c r="P627" s="21"/>
    </row>
    <row r="628" spans="1:21" x14ac:dyDescent="0.25">
      <c r="A628" s="21"/>
      <c r="B628" s="21"/>
      <c r="F628" s="79" t="str">
        <f t="shared" si="32"/>
        <v>Deprivation %77</v>
      </c>
      <c r="G628" s="119" t="s">
        <v>226</v>
      </c>
      <c r="K628" s="21"/>
      <c r="P628" s="21"/>
    </row>
    <row r="629" spans="1:21" x14ac:dyDescent="0.25">
      <c r="A629" s="21"/>
      <c r="B629" s="21"/>
      <c r="F629" s="79" t="str">
        <f t="shared" si="32"/>
        <v>Deprivation %56</v>
      </c>
      <c r="G629" s="119" t="s">
        <v>240</v>
      </c>
      <c r="K629" s="21"/>
      <c r="P629" s="21"/>
    </row>
    <row r="630" spans="1:21" x14ac:dyDescent="0.25">
      <c r="A630" s="21"/>
      <c r="B630" s="21"/>
      <c r="F630" s="79" t="str">
        <f t="shared" si="32"/>
        <v>Deprivation %72</v>
      </c>
      <c r="G630" s="119" t="s">
        <v>20</v>
      </c>
      <c r="K630" s="21"/>
      <c r="P630" s="21"/>
    </row>
    <row r="631" spans="1:21" x14ac:dyDescent="0.25">
      <c r="A631" s="21"/>
      <c r="B631" s="21"/>
      <c r="F631" s="79" t="str">
        <f>"Deprivation %"&amp;E86</f>
        <v>Deprivation %</v>
      </c>
      <c r="G631" s="119"/>
      <c r="K631" s="21"/>
      <c r="P631" s="21"/>
    </row>
    <row r="632" spans="1:21" x14ac:dyDescent="0.25">
      <c r="A632" s="21"/>
      <c r="B632" s="21"/>
      <c r="F632" s="79" t="str">
        <f>"Deprivation %"&amp;E87</f>
        <v>Deprivation %</v>
      </c>
      <c r="G632" s="119"/>
      <c r="K632" s="21"/>
      <c r="P632" s="21"/>
    </row>
    <row r="633" spans="1:21" x14ac:dyDescent="0.25">
      <c r="A633" s="21"/>
      <c r="B633" s="21"/>
      <c r="F633" s="79" t="str">
        <f t="shared" ref="F633:F664" si="33">"Deprivation %"&amp;E88</f>
        <v>Deprivation %</v>
      </c>
      <c r="G633" s="119"/>
      <c r="K633" s="21"/>
      <c r="P633" s="21"/>
    </row>
    <row r="634" spans="1:21" x14ac:dyDescent="0.25">
      <c r="A634" s="21"/>
      <c r="B634" s="21"/>
      <c r="F634" s="79" t="str">
        <f t="shared" si="33"/>
        <v>Deprivation %</v>
      </c>
      <c r="G634" s="119"/>
      <c r="K634" s="21"/>
      <c r="P634" s="21"/>
    </row>
    <row r="635" spans="1:21" x14ac:dyDescent="0.25">
      <c r="A635" s="21"/>
      <c r="B635" s="21"/>
      <c r="F635" s="79" t="str">
        <f t="shared" si="33"/>
        <v>Deprivation %</v>
      </c>
      <c r="G635" s="119"/>
      <c r="K635" s="21"/>
      <c r="P635" s="21"/>
    </row>
    <row r="636" spans="1:21" x14ac:dyDescent="0.25">
      <c r="A636" s="21"/>
      <c r="B636" s="21"/>
      <c r="F636" s="79" t="str">
        <f t="shared" si="33"/>
        <v>Deprivation %208</v>
      </c>
      <c r="G636" s="119" t="s">
        <v>262</v>
      </c>
      <c r="K636" s="21"/>
      <c r="P636" s="21"/>
    </row>
    <row r="637" spans="1:21" ht="13.5" customHeight="1" x14ac:dyDescent="0.25">
      <c r="A637" s="21"/>
      <c r="B637" s="21"/>
      <c r="F637" s="79" t="str">
        <f t="shared" si="33"/>
        <v>Deprivation %96</v>
      </c>
      <c r="G637" s="119" t="s">
        <v>321</v>
      </c>
      <c r="K637" s="21"/>
      <c r="P637" s="21"/>
    </row>
    <row r="638" spans="1:21" x14ac:dyDescent="0.25">
      <c r="A638" s="21"/>
      <c r="B638" s="21"/>
      <c r="F638" s="79" t="str">
        <f t="shared" si="33"/>
        <v>Deprivation %238</v>
      </c>
      <c r="G638" s="119" t="s">
        <v>184</v>
      </c>
      <c r="K638" s="21"/>
      <c r="P638" s="21"/>
    </row>
    <row r="639" spans="1:21" x14ac:dyDescent="0.25">
      <c r="A639" s="21"/>
      <c r="B639" s="21"/>
      <c r="F639" s="79" t="str">
        <f t="shared" si="33"/>
        <v>Deprivation %230</v>
      </c>
      <c r="G639" s="119" t="s">
        <v>214</v>
      </c>
      <c r="K639" s="21"/>
      <c r="P639" s="21"/>
    </row>
    <row r="640" spans="1:21" x14ac:dyDescent="0.25">
      <c r="A640" s="21"/>
      <c r="B640" s="21"/>
      <c r="F640" s="79" t="str">
        <f t="shared" si="33"/>
        <v>Deprivation %156</v>
      </c>
      <c r="G640" s="119" t="s">
        <v>32</v>
      </c>
      <c r="K640" s="21"/>
      <c r="P640" s="21"/>
      <c r="R640" s="21"/>
      <c r="S640" s="21"/>
      <c r="T640" s="21"/>
      <c r="U640" s="21"/>
    </row>
    <row r="641" spans="6:17" s="21" customFormat="1" x14ac:dyDescent="0.25">
      <c r="F641" s="79" t="str">
        <f t="shared" si="33"/>
        <v>Deprivation %112</v>
      </c>
      <c r="G641" s="119" t="s">
        <v>34</v>
      </c>
      <c r="L641" s="6"/>
      <c r="Q641" s="125"/>
    </row>
    <row r="642" spans="6:17" s="21" customFormat="1" x14ac:dyDescent="0.25">
      <c r="F642" s="79" t="str">
        <f t="shared" si="33"/>
        <v>Deprivation %146</v>
      </c>
      <c r="G642" s="119" t="s">
        <v>38</v>
      </c>
      <c r="L642" s="6"/>
      <c r="Q642" s="125"/>
    </row>
    <row r="643" spans="6:17" s="21" customFormat="1" x14ac:dyDescent="0.25">
      <c r="F643" s="79" t="str">
        <f t="shared" si="33"/>
        <v>Deprivation %177</v>
      </c>
      <c r="G643" s="119" t="s">
        <v>40</v>
      </c>
      <c r="L643" s="6"/>
      <c r="Q643" s="125"/>
    </row>
    <row r="644" spans="6:17" s="21" customFormat="1" x14ac:dyDescent="0.25">
      <c r="F644" s="79" t="str">
        <f t="shared" si="33"/>
        <v>Deprivation %118</v>
      </c>
      <c r="G644" s="119" t="s">
        <v>331</v>
      </c>
      <c r="L644" s="6"/>
      <c r="Q644" s="125"/>
    </row>
    <row r="645" spans="6:17" s="21" customFormat="1" x14ac:dyDescent="0.25">
      <c r="F645" s="79" t="str">
        <f t="shared" si="33"/>
        <v>Deprivation %121</v>
      </c>
      <c r="G645" s="119" t="s">
        <v>333</v>
      </c>
      <c r="L645" s="6"/>
      <c r="Q645" s="125"/>
    </row>
    <row r="646" spans="6:17" s="21" customFormat="1" x14ac:dyDescent="0.25">
      <c r="F646" s="79" t="str">
        <f t="shared" si="33"/>
        <v>Deprivation %196</v>
      </c>
      <c r="G646" s="119" t="s">
        <v>495</v>
      </c>
      <c r="L646" s="6"/>
      <c r="Q646" s="125"/>
    </row>
    <row r="647" spans="6:17" s="21" customFormat="1" x14ac:dyDescent="0.25">
      <c r="F647" s="79" t="str">
        <f t="shared" si="33"/>
        <v>Deprivation %170</v>
      </c>
      <c r="G647" s="119" t="s">
        <v>319</v>
      </c>
      <c r="L647" s="6"/>
      <c r="Q647" s="125"/>
    </row>
    <row r="648" spans="6:17" s="21" customFormat="1" x14ac:dyDescent="0.25">
      <c r="F648" s="79" t="str">
        <f t="shared" si="33"/>
        <v>Deprivation %209</v>
      </c>
      <c r="G648" s="119" t="s">
        <v>371</v>
      </c>
      <c r="L648" s="6"/>
      <c r="Q648" s="125"/>
    </row>
    <row r="649" spans="6:17" s="21" customFormat="1" x14ac:dyDescent="0.25">
      <c r="F649" s="79" t="str">
        <f t="shared" si="33"/>
        <v>Deprivation %227</v>
      </c>
      <c r="G649" s="119" t="s">
        <v>42</v>
      </c>
      <c r="L649" s="6"/>
      <c r="Q649" s="125"/>
    </row>
    <row r="650" spans="6:17" s="21" customFormat="1" x14ac:dyDescent="0.25">
      <c r="F650" s="79" t="str">
        <f t="shared" si="33"/>
        <v>Deprivation %130</v>
      </c>
      <c r="G650" s="119" t="s">
        <v>473</v>
      </c>
      <c r="L650" s="6"/>
      <c r="Q650" s="125"/>
    </row>
    <row r="651" spans="6:17" s="21" customFormat="1" x14ac:dyDescent="0.25">
      <c r="F651" s="79" t="str">
        <f t="shared" si="33"/>
        <v>Deprivation %190</v>
      </c>
      <c r="G651" s="119" t="s">
        <v>335</v>
      </c>
      <c r="L651" s="6"/>
      <c r="Q651" s="125"/>
    </row>
    <row r="652" spans="6:17" s="21" customFormat="1" x14ac:dyDescent="0.25">
      <c r="F652" s="79" t="str">
        <f t="shared" si="33"/>
        <v>Deprivation %127</v>
      </c>
      <c r="G652" s="119" t="s">
        <v>339</v>
      </c>
      <c r="L652" s="6"/>
      <c r="Q652" s="125"/>
    </row>
    <row r="653" spans="6:17" s="21" customFormat="1" x14ac:dyDescent="0.25">
      <c r="F653" s="79" t="str">
        <f t="shared" si="33"/>
        <v>Deprivation %245</v>
      </c>
      <c r="G653" s="119" t="s">
        <v>36</v>
      </c>
      <c r="L653" s="6"/>
      <c r="Q653" s="125"/>
    </row>
    <row r="654" spans="6:17" s="21" customFormat="1" x14ac:dyDescent="0.25">
      <c r="F654" s="79" t="str">
        <f t="shared" si="33"/>
        <v>Deprivation %241</v>
      </c>
      <c r="G654" s="119" t="s">
        <v>26</v>
      </c>
      <c r="L654" s="6"/>
      <c r="Q654" s="125"/>
    </row>
    <row r="655" spans="6:17" s="21" customFormat="1" x14ac:dyDescent="0.25">
      <c r="F655" s="79" t="str">
        <f t="shared" si="33"/>
        <v>Deprivation %189</v>
      </c>
      <c r="G655" s="119" t="s">
        <v>59</v>
      </c>
      <c r="L655" s="6"/>
      <c r="Q655" s="125"/>
    </row>
    <row r="656" spans="6:17" s="21" customFormat="1" x14ac:dyDescent="0.25">
      <c r="F656" s="79" t="str">
        <f t="shared" si="33"/>
        <v>Deprivation %136</v>
      </c>
      <c r="G656" s="119" t="s">
        <v>341</v>
      </c>
      <c r="L656" s="6"/>
      <c r="Q656" s="125"/>
    </row>
    <row r="657" spans="6:17" s="21" customFormat="1" x14ac:dyDescent="0.25">
      <c r="F657" s="79" t="str">
        <f t="shared" si="33"/>
        <v>Deprivation %239</v>
      </c>
      <c r="G657" s="119" t="s">
        <v>50</v>
      </c>
      <c r="L657" s="6"/>
      <c r="Q657" s="125"/>
    </row>
    <row r="658" spans="6:17" s="21" customFormat="1" x14ac:dyDescent="0.25">
      <c r="F658" s="79" t="str">
        <f t="shared" si="33"/>
        <v>Deprivation %251</v>
      </c>
      <c r="G658" s="119" t="s">
        <v>195</v>
      </c>
      <c r="L658" s="6"/>
      <c r="Q658" s="125"/>
    </row>
    <row r="659" spans="6:17" s="21" customFormat="1" x14ac:dyDescent="0.25">
      <c r="F659" s="79" t="str">
        <f t="shared" si="33"/>
        <v>Deprivation %143</v>
      </c>
      <c r="G659" s="119" t="s">
        <v>65</v>
      </c>
      <c r="L659" s="6"/>
      <c r="Q659" s="125"/>
    </row>
    <row r="660" spans="6:17" s="21" customFormat="1" x14ac:dyDescent="0.25">
      <c r="F660" s="79" t="str">
        <f t="shared" si="33"/>
        <v>Deprivation %183</v>
      </c>
      <c r="G660" s="119" t="s">
        <v>75</v>
      </c>
      <c r="L660" s="6"/>
      <c r="Q660" s="125"/>
    </row>
    <row r="661" spans="6:17" s="21" customFormat="1" x14ac:dyDescent="0.25">
      <c r="F661" s="79" t="str">
        <f t="shared" si="33"/>
        <v>Deprivation %229</v>
      </c>
      <c r="G661" s="119" t="s">
        <v>449</v>
      </c>
      <c r="L661" s="6"/>
      <c r="Q661" s="125"/>
    </row>
    <row r="662" spans="6:17" s="21" customFormat="1" x14ac:dyDescent="0.25">
      <c r="F662" s="79" t="str">
        <f t="shared" si="33"/>
        <v>Deprivation %126</v>
      </c>
      <c r="G662" s="119" t="s">
        <v>455</v>
      </c>
      <c r="L662" s="6"/>
      <c r="Q662" s="125"/>
    </row>
    <row r="663" spans="6:17" s="21" customFormat="1" x14ac:dyDescent="0.25">
      <c r="F663" s="79" t="str">
        <f t="shared" si="33"/>
        <v>Deprivation %169</v>
      </c>
      <c r="G663" s="119" t="s">
        <v>345</v>
      </c>
      <c r="L663" s="6"/>
      <c r="Q663" s="125"/>
    </row>
    <row r="664" spans="6:17" s="21" customFormat="1" x14ac:dyDescent="0.25">
      <c r="F664" s="79" t="str">
        <f t="shared" si="33"/>
        <v>Deprivation %205</v>
      </c>
      <c r="G664" s="119" t="s">
        <v>30</v>
      </c>
      <c r="L664" s="6"/>
      <c r="Q664" s="125"/>
    </row>
    <row r="665" spans="6:17" s="21" customFormat="1" x14ac:dyDescent="0.25">
      <c r="F665" s="79" t="str">
        <f t="shared" ref="F665:F696" si="34">"Deprivation %"&amp;E120</f>
        <v>Deprivation %180</v>
      </c>
      <c r="G665" s="119" t="s">
        <v>451</v>
      </c>
      <c r="L665" s="6"/>
      <c r="Q665" s="125"/>
    </row>
    <row r="666" spans="6:17" s="21" customFormat="1" x14ac:dyDescent="0.25">
      <c r="F666" s="79" t="str">
        <f t="shared" si="34"/>
        <v>Deprivation %150</v>
      </c>
      <c r="G666" s="119" t="s">
        <v>505</v>
      </c>
      <c r="L666" s="6"/>
      <c r="Q666" s="125"/>
    </row>
    <row r="667" spans="6:17" s="21" customFormat="1" x14ac:dyDescent="0.25">
      <c r="F667" s="79" t="str">
        <f t="shared" si="34"/>
        <v>Deprivation %133</v>
      </c>
      <c r="G667" s="119" t="s">
        <v>443</v>
      </c>
      <c r="L667" s="6"/>
      <c r="Q667" s="125"/>
    </row>
    <row r="668" spans="6:17" s="21" customFormat="1" x14ac:dyDescent="0.25">
      <c r="F668" s="79" t="str">
        <f t="shared" si="34"/>
        <v>Deprivation %167</v>
      </c>
      <c r="G668" s="119" t="s">
        <v>349</v>
      </c>
      <c r="L668" s="6"/>
      <c r="Q668" s="125"/>
    </row>
    <row r="669" spans="6:17" s="21" customFormat="1" x14ac:dyDescent="0.25">
      <c r="F669" s="79" t="str">
        <f t="shared" si="34"/>
        <v>Deprivation %217</v>
      </c>
      <c r="G669" s="119" t="s">
        <v>453</v>
      </c>
      <c r="L669" s="6"/>
      <c r="Q669" s="125"/>
    </row>
    <row r="670" spans="6:17" s="21" customFormat="1" x14ac:dyDescent="0.25">
      <c r="F670" s="79" t="str">
        <f t="shared" si="34"/>
        <v>Deprivation %237</v>
      </c>
      <c r="G670" s="119" t="s">
        <v>127</v>
      </c>
      <c r="L670" s="6"/>
      <c r="Q670" s="125"/>
    </row>
    <row r="671" spans="6:17" s="21" customFormat="1" x14ac:dyDescent="0.25">
      <c r="F671" s="79" t="str">
        <f t="shared" si="34"/>
        <v>Deprivation %155</v>
      </c>
      <c r="G671" s="119" t="s">
        <v>351</v>
      </c>
      <c r="L671" s="6"/>
      <c r="Q671" s="125"/>
    </row>
    <row r="672" spans="6:17" s="21" customFormat="1" x14ac:dyDescent="0.25">
      <c r="F672" s="79" t="str">
        <f t="shared" si="34"/>
        <v>Deprivation %94</v>
      </c>
      <c r="G672" s="119" t="s">
        <v>434</v>
      </c>
      <c r="L672" s="6"/>
      <c r="Q672" s="125"/>
    </row>
    <row r="673" spans="6:17" s="21" customFormat="1" x14ac:dyDescent="0.25">
      <c r="F673" s="79" t="str">
        <f t="shared" si="34"/>
        <v>Deprivation %166</v>
      </c>
      <c r="G673" s="119" t="s">
        <v>395</v>
      </c>
      <c r="L673" s="6"/>
      <c r="Q673" s="125"/>
    </row>
    <row r="674" spans="6:17" s="21" customFormat="1" x14ac:dyDescent="0.25">
      <c r="F674" s="79" t="str">
        <f t="shared" si="34"/>
        <v>Deprivation %99</v>
      </c>
      <c r="G674" s="119" t="s">
        <v>85</v>
      </c>
      <c r="L674" s="6"/>
      <c r="Q674" s="125"/>
    </row>
    <row r="675" spans="6:17" s="21" customFormat="1" x14ac:dyDescent="0.25">
      <c r="F675" s="79" t="str">
        <f t="shared" si="34"/>
        <v>Deprivation %103</v>
      </c>
      <c r="G675" s="119" t="s">
        <v>55</v>
      </c>
      <c r="L675" s="6"/>
      <c r="Q675" s="125"/>
    </row>
    <row r="676" spans="6:17" s="21" customFormat="1" x14ac:dyDescent="0.25">
      <c r="F676" s="79" t="str">
        <f t="shared" si="34"/>
        <v>Deprivation %240</v>
      </c>
      <c r="G676" s="119" t="s">
        <v>268</v>
      </c>
      <c r="L676" s="6"/>
      <c r="Q676" s="125"/>
    </row>
    <row r="677" spans="6:17" s="21" customFormat="1" x14ac:dyDescent="0.25">
      <c r="F677" s="79" t="str">
        <f t="shared" si="34"/>
        <v>Deprivation %165</v>
      </c>
      <c r="G677" s="119" t="s">
        <v>160</v>
      </c>
      <c r="L677" s="6"/>
      <c r="Q677" s="125"/>
    </row>
    <row r="678" spans="6:17" s="21" customFormat="1" x14ac:dyDescent="0.25">
      <c r="F678" s="79" t="str">
        <f t="shared" si="34"/>
        <v>Deprivation %115</v>
      </c>
      <c r="G678" s="119" t="s">
        <v>238</v>
      </c>
      <c r="L678" s="6"/>
      <c r="Q678" s="125"/>
    </row>
    <row r="679" spans="6:17" s="21" customFormat="1" x14ac:dyDescent="0.25">
      <c r="F679" s="79" t="str">
        <f t="shared" si="34"/>
        <v>Deprivation %104</v>
      </c>
      <c r="G679" s="119" t="s">
        <v>459</v>
      </c>
      <c r="L679" s="6"/>
      <c r="Q679" s="125"/>
    </row>
    <row r="680" spans="6:17" s="21" customFormat="1" x14ac:dyDescent="0.25">
      <c r="F680" s="79" t="str">
        <f t="shared" si="34"/>
        <v>Deprivation %175</v>
      </c>
      <c r="G680" s="119" t="s">
        <v>465</v>
      </c>
      <c r="L680" s="6"/>
      <c r="Q680" s="125"/>
    </row>
    <row r="681" spans="6:17" s="21" customFormat="1" x14ac:dyDescent="0.25">
      <c r="F681" s="79" t="str">
        <f t="shared" si="34"/>
        <v>Deprivation %187</v>
      </c>
      <c r="G681" s="119" t="s">
        <v>347</v>
      </c>
      <c r="L681" s="6"/>
      <c r="Q681" s="125"/>
    </row>
    <row r="682" spans="6:17" s="21" customFormat="1" x14ac:dyDescent="0.25">
      <c r="F682" s="79" t="str">
        <f t="shared" si="34"/>
        <v>Deprivation %119</v>
      </c>
      <c r="G682" s="119" t="s">
        <v>89</v>
      </c>
      <c r="L682" s="6"/>
      <c r="Q682" s="125"/>
    </row>
    <row r="683" spans="6:17" s="21" customFormat="1" x14ac:dyDescent="0.25">
      <c r="F683" s="79" t="str">
        <f t="shared" si="34"/>
        <v>Deprivation %228</v>
      </c>
      <c r="G683" s="119" t="s">
        <v>91</v>
      </c>
      <c r="L683" s="6"/>
      <c r="Q683" s="125"/>
    </row>
    <row r="684" spans="6:17" s="21" customFormat="1" x14ac:dyDescent="0.25">
      <c r="F684" s="79" t="str">
        <f t="shared" si="34"/>
        <v>Deprivation %248</v>
      </c>
      <c r="G684" s="119" t="s">
        <v>210</v>
      </c>
      <c r="L684" s="6"/>
      <c r="Q684" s="125"/>
    </row>
    <row r="685" spans="6:17" s="21" customFormat="1" x14ac:dyDescent="0.25">
      <c r="F685" s="79" t="str">
        <f t="shared" si="34"/>
        <v>Deprivation %106</v>
      </c>
      <c r="G685" s="119" t="s">
        <v>290</v>
      </c>
      <c r="L685" s="6"/>
      <c r="Q685" s="125"/>
    </row>
    <row r="686" spans="6:17" s="21" customFormat="1" x14ac:dyDescent="0.25">
      <c r="F686" s="79" t="str">
        <f t="shared" si="34"/>
        <v>Deprivation %212</v>
      </c>
      <c r="G686" s="119" t="s">
        <v>369</v>
      </c>
      <c r="L686" s="6"/>
      <c r="Q686" s="125"/>
    </row>
    <row r="687" spans="6:17" s="21" customFormat="1" x14ac:dyDescent="0.25">
      <c r="F687" s="79" t="str">
        <f t="shared" si="34"/>
        <v>Deprivation %233</v>
      </c>
      <c r="G687" s="119" t="s">
        <v>461</v>
      </c>
      <c r="L687" s="6"/>
      <c r="Q687" s="125"/>
    </row>
    <row r="688" spans="6:17" s="21" customFormat="1" x14ac:dyDescent="0.25">
      <c r="F688" s="79" t="str">
        <f t="shared" si="34"/>
        <v>Deprivation %89</v>
      </c>
      <c r="G688" s="119" t="s">
        <v>353</v>
      </c>
      <c r="L688" s="6"/>
      <c r="Q688" s="125"/>
    </row>
    <row r="689" spans="6:17" s="21" customFormat="1" x14ac:dyDescent="0.25">
      <c r="F689" s="79" t="str">
        <f t="shared" si="34"/>
        <v>Deprivation %206</v>
      </c>
      <c r="G689" s="119" t="s">
        <v>107</v>
      </c>
      <c r="L689" s="6"/>
      <c r="Q689" s="125"/>
    </row>
    <row r="690" spans="6:17" s="21" customFormat="1" x14ac:dyDescent="0.25">
      <c r="F690" s="79" t="str">
        <f t="shared" si="34"/>
        <v>Deprivation %210</v>
      </c>
      <c r="G690" s="119" t="s">
        <v>357</v>
      </c>
      <c r="L690" s="6"/>
      <c r="Q690" s="125"/>
    </row>
    <row r="691" spans="6:17" s="21" customFormat="1" x14ac:dyDescent="0.25">
      <c r="F691" s="79" t="str">
        <f t="shared" si="34"/>
        <v>Deprivation %137</v>
      </c>
      <c r="G691" s="119" t="s">
        <v>111</v>
      </c>
      <c r="L691" s="6"/>
      <c r="Q691" s="125"/>
    </row>
    <row r="692" spans="6:17" s="21" customFormat="1" x14ac:dyDescent="0.25">
      <c r="F692" s="79" t="str">
        <f t="shared" si="34"/>
        <v>Deprivation %211</v>
      </c>
      <c r="G692" s="119" t="s">
        <v>272</v>
      </c>
      <c r="L692" s="6"/>
      <c r="Q692" s="125"/>
    </row>
    <row r="693" spans="6:17" s="21" customFormat="1" x14ac:dyDescent="0.25">
      <c r="F693" s="79" t="str">
        <f t="shared" si="34"/>
        <v>Deprivation %120</v>
      </c>
      <c r="G693" s="119" t="s">
        <v>359</v>
      </c>
      <c r="L693" s="6"/>
      <c r="Q693" s="125"/>
    </row>
    <row r="694" spans="6:17" s="21" customFormat="1" x14ac:dyDescent="0.25">
      <c r="F694" s="79" t="str">
        <f t="shared" si="34"/>
        <v>Deprivation %232</v>
      </c>
      <c r="G694" s="119" t="s">
        <v>503</v>
      </c>
      <c r="L694" s="6"/>
      <c r="Q694" s="125"/>
    </row>
    <row r="695" spans="6:17" s="21" customFormat="1" x14ac:dyDescent="0.25">
      <c r="F695" s="79" t="str">
        <f t="shared" si="34"/>
        <v>Deprivation %105</v>
      </c>
      <c r="G695" s="119" t="s">
        <v>115</v>
      </c>
      <c r="L695" s="6"/>
      <c r="Q695" s="125"/>
    </row>
    <row r="696" spans="6:17" s="21" customFormat="1" x14ac:dyDescent="0.25">
      <c r="F696" s="79" t="str">
        <f t="shared" si="34"/>
        <v>Deprivation %134</v>
      </c>
      <c r="G696" s="119" t="s">
        <v>61</v>
      </c>
      <c r="L696" s="6"/>
      <c r="Q696" s="125"/>
    </row>
    <row r="697" spans="6:17" s="21" customFormat="1" x14ac:dyDescent="0.25">
      <c r="F697" s="79" t="str">
        <f t="shared" ref="F697:F725" si="35">"Deprivation %"&amp;E152</f>
        <v>Deprivation %207</v>
      </c>
      <c r="G697" s="119" t="s">
        <v>457</v>
      </c>
      <c r="L697" s="6"/>
      <c r="Q697" s="125"/>
    </row>
    <row r="698" spans="6:17" s="21" customFormat="1" x14ac:dyDescent="0.25">
      <c r="F698" s="79" t="str">
        <f t="shared" si="35"/>
        <v>Deprivation %204</v>
      </c>
      <c r="G698" s="119" t="s">
        <v>234</v>
      </c>
      <c r="L698" s="6"/>
      <c r="Q698" s="125"/>
    </row>
    <row r="699" spans="6:17" s="21" customFormat="1" x14ac:dyDescent="0.25">
      <c r="F699" s="79" t="str">
        <f t="shared" si="35"/>
        <v>Deprivation %117</v>
      </c>
      <c r="G699" s="119" t="s">
        <v>28</v>
      </c>
      <c r="L699" s="6"/>
      <c r="Q699" s="125"/>
    </row>
    <row r="700" spans="6:17" s="21" customFormat="1" x14ac:dyDescent="0.25">
      <c r="F700" s="79" t="str">
        <f t="shared" si="35"/>
        <v>Deprivation %226</v>
      </c>
      <c r="G700" s="119" t="s">
        <v>155</v>
      </c>
      <c r="L700" s="6"/>
      <c r="Q700" s="125"/>
    </row>
    <row r="701" spans="6:17" s="21" customFormat="1" x14ac:dyDescent="0.25">
      <c r="F701" s="79" t="str">
        <f t="shared" si="35"/>
        <v>Deprivation %244</v>
      </c>
      <c r="G701" s="119" t="s">
        <v>119</v>
      </c>
      <c r="L701" s="6"/>
      <c r="Q701" s="125"/>
    </row>
    <row r="702" spans="6:17" s="21" customFormat="1" x14ac:dyDescent="0.25">
      <c r="F702" s="79" t="str">
        <f t="shared" si="35"/>
        <v>Deprivation %179</v>
      </c>
      <c r="G702" s="119" t="s">
        <v>365</v>
      </c>
      <c r="L702" s="6"/>
      <c r="Q702" s="125"/>
    </row>
    <row r="703" spans="6:17" s="21" customFormat="1" x14ac:dyDescent="0.25">
      <c r="F703" s="79" t="str">
        <f t="shared" si="35"/>
        <v>Deprivation %100</v>
      </c>
      <c r="G703" s="119" t="s">
        <v>113</v>
      </c>
      <c r="L703" s="6"/>
      <c r="Q703" s="125"/>
    </row>
    <row r="704" spans="6:17" s="21" customFormat="1" x14ac:dyDescent="0.25">
      <c r="F704" s="79" t="str">
        <f t="shared" si="35"/>
        <v>Deprivation %163</v>
      </c>
      <c r="G704" s="119" t="s">
        <v>258</v>
      </c>
      <c r="L704" s="6"/>
      <c r="Q704" s="125"/>
    </row>
    <row r="705" spans="6:17" s="21" customFormat="1" x14ac:dyDescent="0.25">
      <c r="F705" s="79" t="str">
        <f t="shared" si="35"/>
        <v>Deprivation %199</v>
      </c>
      <c r="G705" s="119" t="s">
        <v>71</v>
      </c>
      <c r="L705" s="6"/>
      <c r="Q705" s="125"/>
    </row>
    <row r="706" spans="6:17" s="21" customFormat="1" x14ac:dyDescent="0.25">
      <c r="F706" s="79" t="str">
        <f t="shared" si="35"/>
        <v>Deprivation %109</v>
      </c>
      <c r="G706" s="119" t="s">
        <v>373</v>
      </c>
      <c r="L706" s="6"/>
      <c r="Q706" s="125"/>
    </row>
    <row r="707" spans="6:17" s="21" customFormat="1" x14ac:dyDescent="0.25">
      <c r="F707" s="79" t="str">
        <f t="shared" si="35"/>
        <v>Deprivation %213</v>
      </c>
      <c r="G707" s="119" t="s">
        <v>375</v>
      </c>
      <c r="L707" s="6"/>
      <c r="Q707" s="125"/>
    </row>
    <row r="708" spans="6:17" s="21" customFormat="1" x14ac:dyDescent="0.25">
      <c r="F708" s="79" t="str">
        <f t="shared" si="35"/>
        <v>Deprivation %153</v>
      </c>
      <c r="G708" s="119" t="s">
        <v>467</v>
      </c>
      <c r="L708" s="6"/>
      <c r="Q708" s="125"/>
    </row>
    <row r="709" spans="6:17" s="21" customFormat="1" x14ac:dyDescent="0.25">
      <c r="F709" s="79" t="str">
        <f t="shared" si="35"/>
        <v>Deprivation %168</v>
      </c>
      <c r="G709" s="119" t="s">
        <v>121</v>
      </c>
      <c r="L709" s="6"/>
      <c r="Q709" s="125"/>
    </row>
    <row r="710" spans="6:17" s="21" customFormat="1" x14ac:dyDescent="0.25">
      <c r="F710" s="79" t="str">
        <f t="shared" si="35"/>
        <v>Deprivation %147</v>
      </c>
      <c r="G710" s="119" t="s">
        <v>314</v>
      </c>
      <c r="L710" s="6"/>
      <c r="Q710" s="125"/>
    </row>
    <row r="711" spans="6:17" s="21" customFormat="1" x14ac:dyDescent="0.25">
      <c r="F711" s="79" t="str">
        <f t="shared" si="35"/>
        <v>Deprivation %195</v>
      </c>
      <c r="G711" s="119" t="s">
        <v>276</v>
      </c>
      <c r="L711" s="6"/>
      <c r="Q711" s="125"/>
    </row>
    <row r="712" spans="6:17" s="21" customFormat="1" x14ac:dyDescent="0.25">
      <c r="F712" s="79" t="str">
        <f t="shared" si="35"/>
        <v>Deprivation %221</v>
      </c>
      <c r="G712" s="119" t="s">
        <v>327</v>
      </c>
      <c r="L712" s="6"/>
      <c r="Q712" s="125"/>
    </row>
    <row r="713" spans="6:17" s="21" customFormat="1" x14ac:dyDescent="0.25">
      <c r="F713" s="79" t="str">
        <f t="shared" si="35"/>
        <v>Deprivation %219</v>
      </c>
      <c r="G713" s="119" t="s">
        <v>260</v>
      </c>
      <c r="L713" s="6"/>
      <c r="Q713" s="125"/>
    </row>
    <row r="714" spans="6:17" s="21" customFormat="1" x14ac:dyDescent="0.25">
      <c r="F714" s="79" t="str">
        <f t="shared" si="35"/>
        <v>Deprivation %236</v>
      </c>
      <c r="G714" s="119" t="s">
        <v>77</v>
      </c>
      <c r="L714" s="6"/>
      <c r="Q714" s="125"/>
    </row>
    <row r="715" spans="6:17" s="21" customFormat="1" x14ac:dyDescent="0.25">
      <c r="F715" s="79" t="str">
        <f t="shared" si="35"/>
        <v>Deprivation %114</v>
      </c>
      <c r="G715" s="119" t="s">
        <v>131</v>
      </c>
      <c r="L715" s="6"/>
      <c r="Q715" s="125"/>
    </row>
    <row r="716" spans="6:17" s="21" customFormat="1" x14ac:dyDescent="0.25">
      <c r="F716" s="79" t="str">
        <f t="shared" si="35"/>
        <v>Deprivation %152</v>
      </c>
      <c r="G716" s="119" t="s">
        <v>383</v>
      </c>
      <c r="L716" s="6"/>
      <c r="Q716" s="125"/>
    </row>
    <row r="717" spans="6:17" s="21" customFormat="1" x14ac:dyDescent="0.25">
      <c r="F717" s="79" t="str">
        <f t="shared" si="35"/>
        <v>Deprivation %128</v>
      </c>
      <c r="G717" s="119" t="s">
        <v>385</v>
      </c>
      <c r="L717" s="6"/>
      <c r="Q717" s="125"/>
    </row>
    <row r="718" spans="6:17" s="21" customFormat="1" x14ac:dyDescent="0.25">
      <c r="F718" s="79" t="str">
        <f t="shared" si="35"/>
        <v>Deprivation %132</v>
      </c>
      <c r="G718" s="119" t="s">
        <v>298</v>
      </c>
      <c r="L718" s="6"/>
      <c r="Q718" s="125"/>
    </row>
    <row r="719" spans="6:17" s="21" customFormat="1" x14ac:dyDescent="0.25">
      <c r="F719" s="79" t="str">
        <f t="shared" si="35"/>
        <v>Deprivation %125</v>
      </c>
      <c r="G719" s="119" t="s">
        <v>387</v>
      </c>
      <c r="L719" s="6"/>
      <c r="Q719" s="125"/>
    </row>
    <row r="720" spans="6:17" s="21" customFormat="1" x14ac:dyDescent="0.25">
      <c r="F720" s="79" t="str">
        <f t="shared" si="35"/>
        <v>Deprivation %123</v>
      </c>
      <c r="G720" s="119" t="s">
        <v>389</v>
      </c>
      <c r="L720" s="6"/>
      <c r="Q720" s="125"/>
    </row>
    <row r="721" spans="6:17" s="21" customFormat="1" x14ac:dyDescent="0.25">
      <c r="F721" s="79" t="str">
        <f t="shared" si="35"/>
        <v>Deprivation %141</v>
      </c>
      <c r="G721" s="119" t="s">
        <v>391</v>
      </c>
      <c r="L721" s="6"/>
      <c r="Q721" s="125"/>
    </row>
    <row r="722" spans="6:17" s="21" customFormat="1" x14ac:dyDescent="0.25">
      <c r="F722" s="79" t="str">
        <f t="shared" si="35"/>
        <v>Deprivation %110</v>
      </c>
      <c r="G722" s="119" t="s">
        <v>87</v>
      </c>
      <c r="L722" s="6"/>
      <c r="Q722" s="125"/>
    </row>
    <row r="723" spans="6:17" s="21" customFormat="1" x14ac:dyDescent="0.25">
      <c r="F723" s="79" t="str">
        <f t="shared" si="35"/>
        <v>Deprivation %222</v>
      </c>
      <c r="G723" s="119" t="s">
        <v>499</v>
      </c>
      <c r="L723" s="6"/>
      <c r="Q723" s="125"/>
    </row>
    <row r="724" spans="6:17" s="21" customFormat="1" x14ac:dyDescent="0.25">
      <c r="F724" s="79" t="str">
        <f t="shared" si="35"/>
        <v>Deprivation %92</v>
      </c>
      <c r="G724" s="119" t="s">
        <v>149</v>
      </c>
      <c r="L724" s="6"/>
      <c r="Q724" s="125"/>
    </row>
    <row r="725" spans="6:17" s="21" customFormat="1" x14ac:dyDescent="0.25">
      <c r="F725" s="79" t="str">
        <f t="shared" si="35"/>
        <v>Deprivation %129</v>
      </c>
      <c r="G725" s="119" t="s">
        <v>469</v>
      </c>
      <c r="L725" s="6"/>
      <c r="Q725" s="125"/>
    </row>
    <row r="726" spans="6:17" s="21" customFormat="1" x14ac:dyDescent="0.25">
      <c r="F726" s="79" t="str">
        <f>"Deprivation %"&amp;E181</f>
        <v>Deprivation %220</v>
      </c>
      <c r="G726" s="119" t="s">
        <v>157</v>
      </c>
      <c r="L726" s="6"/>
      <c r="Q726" s="125"/>
    </row>
    <row r="727" spans="6:17" s="21" customFormat="1" x14ac:dyDescent="0.25">
      <c r="F727" s="79" t="str">
        <f>"Deprivation %"&amp;E182</f>
        <v>Deprivation %173</v>
      </c>
      <c r="G727" s="119" t="s">
        <v>471</v>
      </c>
      <c r="L727" s="6"/>
      <c r="Q727" s="125"/>
    </row>
    <row r="728" spans="6:17" s="21" customFormat="1" x14ac:dyDescent="0.25">
      <c r="F728" s="79" t="str">
        <f>"Deprivation %"&amp;E183</f>
        <v>Deprivation %192</v>
      </c>
      <c r="G728" s="119" t="s">
        <v>393</v>
      </c>
      <c r="L728" s="6"/>
      <c r="Q728" s="125"/>
    </row>
    <row r="729" spans="6:17" s="21" customFormat="1" x14ac:dyDescent="0.25">
      <c r="F729" s="79" t="str">
        <f>"Deprivation %"&amp;E184</f>
        <v>Deprivation %140</v>
      </c>
      <c r="G729" s="119" t="s">
        <v>101</v>
      </c>
      <c r="L729" s="6"/>
      <c r="Q729" s="125"/>
    </row>
    <row r="730" spans="6:17" s="21" customFormat="1" x14ac:dyDescent="0.25">
      <c r="F730" s="79" t="str">
        <f t="shared" ref="F730:F761" si="36">"Deprivation %"&amp;E185</f>
        <v>Deprivation %151</v>
      </c>
      <c r="G730" s="119" t="s">
        <v>397</v>
      </c>
      <c r="L730" s="6"/>
      <c r="Q730" s="125"/>
    </row>
    <row r="731" spans="6:17" s="21" customFormat="1" x14ac:dyDescent="0.25">
      <c r="F731" s="79" t="str">
        <f t="shared" si="36"/>
        <v>Deprivation %203</v>
      </c>
      <c r="G731" s="119" t="s">
        <v>243</v>
      </c>
      <c r="L731" s="6"/>
      <c r="Q731" s="125"/>
    </row>
    <row r="732" spans="6:17" s="21" customFormat="1" x14ac:dyDescent="0.25">
      <c r="F732" s="79" t="str">
        <f t="shared" si="36"/>
        <v>Deprivation %131</v>
      </c>
      <c r="G732" s="119" t="s">
        <v>325</v>
      </c>
      <c r="L732" s="6"/>
      <c r="Q732" s="125"/>
    </row>
    <row r="733" spans="6:17" s="21" customFormat="1" x14ac:dyDescent="0.25">
      <c r="F733" s="79" t="str">
        <f t="shared" si="36"/>
        <v>Deprivation %154</v>
      </c>
      <c r="G733" s="119" t="s">
        <v>401</v>
      </c>
      <c r="L733" s="6"/>
      <c r="Q733" s="125"/>
    </row>
    <row r="734" spans="6:17" s="21" customFormat="1" x14ac:dyDescent="0.25">
      <c r="F734" s="79" t="str">
        <f t="shared" si="36"/>
        <v>Deprivation %108</v>
      </c>
      <c r="G734" s="119" t="s">
        <v>168</v>
      </c>
      <c r="L734" s="6"/>
      <c r="Q734" s="125"/>
    </row>
    <row r="735" spans="6:17" s="21" customFormat="1" x14ac:dyDescent="0.25">
      <c r="F735" s="79" t="str">
        <f t="shared" si="36"/>
        <v>Deprivation %145</v>
      </c>
      <c r="G735" s="119" t="s">
        <v>427</v>
      </c>
      <c r="L735" s="6"/>
      <c r="Q735" s="125"/>
    </row>
    <row r="736" spans="6:17" s="21" customFormat="1" x14ac:dyDescent="0.25">
      <c r="F736" s="79" t="str">
        <f t="shared" si="36"/>
        <v>Deprivation %178</v>
      </c>
      <c r="G736" s="119" t="s">
        <v>403</v>
      </c>
      <c r="L736" s="6"/>
      <c r="Q736" s="125"/>
    </row>
    <row r="737" spans="6:17" s="21" customFormat="1" x14ac:dyDescent="0.25">
      <c r="F737" s="79" t="str">
        <f t="shared" si="36"/>
        <v>Deprivation %250</v>
      </c>
      <c r="G737" s="119" t="s">
        <v>48</v>
      </c>
      <c r="L737" s="6"/>
      <c r="Q737" s="125"/>
    </row>
    <row r="738" spans="6:17" s="21" customFormat="1" x14ac:dyDescent="0.25">
      <c r="F738" s="79" t="str">
        <f t="shared" si="36"/>
        <v>Deprivation %185</v>
      </c>
      <c r="G738" s="119" t="s">
        <v>170</v>
      </c>
      <c r="L738" s="6"/>
      <c r="Q738" s="125"/>
    </row>
    <row r="739" spans="6:17" s="21" customFormat="1" x14ac:dyDescent="0.25">
      <c r="F739" s="79" t="str">
        <f t="shared" si="36"/>
        <v>Deprivation %159</v>
      </c>
      <c r="G739" s="119" t="s">
        <v>44</v>
      </c>
      <c r="L739" s="6"/>
      <c r="Q739" s="125"/>
    </row>
    <row r="740" spans="6:17" s="21" customFormat="1" x14ac:dyDescent="0.25">
      <c r="F740" s="79" t="str">
        <f t="shared" si="36"/>
        <v>Deprivation %225</v>
      </c>
      <c r="G740" s="119" t="s">
        <v>172</v>
      </c>
      <c r="L740" s="6"/>
      <c r="Q740" s="125"/>
    </row>
    <row r="741" spans="6:17" s="21" customFormat="1" x14ac:dyDescent="0.25">
      <c r="F741" s="79" t="str">
        <f t="shared" si="36"/>
        <v>Deprivation %249</v>
      </c>
      <c r="G741" s="119" t="s">
        <v>306</v>
      </c>
      <c r="L741" s="6"/>
      <c r="Q741" s="125"/>
    </row>
    <row r="742" spans="6:17" s="21" customFormat="1" x14ac:dyDescent="0.25">
      <c r="F742" s="79" t="str">
        <f t="shared" si="36"/>
        <v>Deprivation %176</v>
      </c>
      <c r="G742" s="119" t="s">
        <v>405</v>
      </c>
      <c r="L742" s="6"/>
      <c r="Q742" s="125"/>
    </row>
    <row r="743" spans="6:17" s="21" customFormat="1" x14ac:dyDescent="0.25">
      <c r="F743" s="79" t="str">
        <f t="shared" si="36"/>
        <v>Deprivation %97</v>
      </c>
      <c r="G743" s="119" t="s">
        <v>408</v>
      </c>
      <c r="L743" s="6"/>
      <c r="Q743" s="125"/>
    </row>
    <row r="744" spans="6:17" s="21" customFormat="1" x14ac:dyDescent="0.25">
      <c r="F744" s="79" t="str">
        <f t="shared" si="36"/>
        <v>Deprivation %197</v>
      </c>
      <c r="G744" s="119" t="s">
        <v>176</v>
      </c>
      <c r="L744" s="6"/>
      <c r="Q744" s="125"/>
    </row>
    <row r="745" spans="6:17" s="21" customFormat="1" x14ac:dyDescent="0.25">
      <c r="F745" s="79" t="str">
        <f t="shared" si="36"/>
        <v>Deprivation %157</v>
      </c>
      <c r="G745" s="119" t="s">
        <v>117</v>
      </c>
      <c r="L745" s="6"/>
      <c r="Q745" s="125"/>
    </row>
    <row r="746" spans="6:17" s="21" customFormat="1" x14ac:dyDescent="0.25">
      <c r="F746" s="79" t="str">
        <f t="shared" si="36"/>
        <v>Deprivation %188</v>
      </c>
      <c r="G746" s="119" t="s">
        <v>193</v>
      </c>
      <c r="L746" s="6"/>
      <c r="Q746" s="125"/>
    </row>
    <row r="747" spans="6:17" s="21" customFormat="1" x14ac:dyDescent="0.25">
      <c r="F747" s="79" t="str">
        <f t="shared" si="36"/>
        <v>Deprivation %122</v>
      </c>
      <c r="G747" s="119" t="s">
        <v>182</v>
      </c>
      <c r="L747" s="6"/>
      <c r="Q747" s="125"/>
    </row>
    <row r="748" spans="6:17" s="21" customFormat="1" x14ac:dyDescent="0.25">
      <c r="F748" s="79" t="str">
        <f t="shared" si="36"/>
        <v>Deprivation %148</v>
      </c>
      <c r="G748" s="119" t="s">
        <v>178</v>
      </c>
      <c r="L748" s="6"/>
      <c r="Q748" s="125"/>
    </row>
    <row r="749" spans="6:17" s="21" customFormat="1" x14ac:dyDescent="0.25">
      <c r="F749" s="79" t="str">
        <f t="shared" si="36"/>
        <v>Deprivation %171</v>
      </c>
      <c r="G749" s="119" t="s">
        <v>246</v>
      </c>
      <c r="L749" s="6"/>
      <c r="Q749" s="125"/>
    </row>
    <row r="750" spans="6:17" s="21" customFormat="1" x14ac:dyDescent="0.25">
      <c r="F750" s="79" t="str">
        <f t="shared" si="36"/>
        <v>Deprivation %91</v>
      </c>
      <c r="G750" s="119" t="s">
        <v>410</v>
      </c>
      <c r="L750" s="6"/>
      <c r="Q750" s="125"/>
    </row>
    <row r="751" spans="6:17" s="21" customFormat="1" x14ac:dyDescent="0.25">
      <c r="F751" s="79" t="str">
        <f t="shared" si="36"/>
        <v>Deprivation %124</v>
      </c>
      <c r="G751" s="119" t="s">
        <v>129</v>
      </c>
      <c r="L751" s="6"/>
      <c r="Q751" s="125"/>
    </row>
    <row r="752" spans="6:17" s="21" customFormat="1" x14ac:dyDescent="0.25">
      <c r="F752" s="79" t="str">
        <f t="shared" si="36"/>
        <v>Deprivation %90</v>
      </c>
      <c r="G752" s="119" t="s">
        <v>477</v>
      </c>
      <c r="L752" s="6"/>
      <c r="Q752" s="125"/>
    </row>
    <row r="753" spans="6:17" s="21" customFormat="1" x14ac:dyDescent="0.25">
      <c r="F753" s="79" t="str">
        <f t="shared" si="36"/>
        <v>Deprivation %214</v>
      </c>
      <c r="G753" s="119" t="s">
        <v>180</v>
      </c>
      <c r="L753" s="6"/>
      <c r="Q753" s="125"/>
    </row>
    <row r="754" spans="6:17" s="21" customFormat="1" x14ac:dyDescent="0.25">
      <c r="F754" s="79" t="str">
        <f t="shared" si="36"/>
        <v>Deprivation %198</v>
      </c>
      <c r="G754" s="119" t="s">
        <v>323</v>
      </c>
      <c r="L754" s="6"/>
      <c r="Q754" s="125"/>
    </row>
    <row r="755" spans="6:17" s="21" customFormat="1" x14ac:dyDescent="0.25">
      <c r="F755" s="79" t="str">
        <f t="shared" si="36"/>
        <v>Deprivation %216</v>
      </c>
      <c r="G755" s="119" t="s">
        <v>103</v>
      </c>
      <c r="L755" s="6"/>
      <c r="Q755" s="125"/>
    </row>
    <row r="756" spans="6:17" s="21" customFormat="1" x14ac:dyDescent="0.25">
      <c r="F756" s="79" t="str">
        <f t="shared" si="36"/>
        <v>Deprivation %107</v>
      </c>
      <c r="G756" s="119" t="s">
        <v>497</v>
      </c>
      <c r="L756" s="6"/>
      <c r="Q756" s="125"/>
    </row>
    <row r="757" spans="6:17" s="21" customFormat="1" x14ac:dyDescent="0.25">
      <c r="F757" s="79" t="str">
        <f t="shared" si="36"/>
        <v>Deprivation %158</v>
      </c>
      <c r="G757" s="119" t="s">
        <v>105</v>
      </c>
      <c r="L757" s="6"/>
      <c r="Q757" s="125"/>
    </row>
    <row r="758" spans="6:17" s="21" customFormat="1" x14ac:dyDescent="0.25">
      <c r="F758" s="79" t="str">
        <f t="shared" si="36"/>
        <v>Deprivation %235</v>
      </c>
      <c r="G758" s="119" t="s">
        <v>412</v>
      </c>
      <c r="L758" s="6"/>
      <c r="Q758" s="125"/>
    </row>
    <row r="759" spans="6:17" s="21" customFormat="1" x14ac:dyDescent="0.25">
      <c r="F759" s="79" t="str">
        <f t="shared" si="36"/>
        <v>Deprivation %160</v>
      </c>
      <c r="G759" s="119" t="s">
        <v>414</v>
      </c>
      <c r="L759" s="6"/>
      <c r="Q759" s="125"/>
    </row>
    <row r="760" spans="6:17" s="21" customFormat="1" x14ac:dyDescent="0.25">
      <c r="F760" s="79" t="str">
        <f t="shared" si="36"/>
        <v>Deprivation %102</v>
      </c>
      <c r="G760" s="119" t="s">
        <v>416</v>
      </c>
      <c r="L760" s="6"/>
      <c r="Q760" s="125"/>
    </row>
    <row r="761" spans="6:17" s="21" customFormat="1" x14ac:dyDescent="0.25">
      <c r="F761" s="79" t="str">
        <f t="shared" si="36"/>
        <v>Deprivation %234</v>
      </c>
      <c r="G761" s="119" t="s">
        <v>367</v>
      </c>
      <c r="L761" s="6"/>
      <c r="Q761" s="125"/>
    </row>
    <row r="762" spans="6:17" s="21" customFormat="1" x14ac:dyDescent="0.25">
      <c r="F762" s="79" t="str">
        <f t="shared" ref="F762:F772" si="37">"Deprivation %"&amp;E217</f>
        <v>Deprivation %247</v>
      </c>
      <c r="G762" s="119" t="s">
        <v>493</v>
      </c>
      <c r="L762" s="6"/>
      <c r="Q762" s="125"/>
    </row>
    <row r="763" spans="6:17" s="21" customFormat="1" x14ac:dyDescent="0.25">
      <c r="F763" s="79" t="str">
        <f t="shared" si="37"/>
        <v>Deprivation %223</v>
      </c>
      <c r="G763" s="119" t="s">
        <v>197</v>
      </c>
      <c r="L763" s="6"/>
      <c r="Q763" s="125"/>
    </row>
    <row r="764" spans="6:17" s="21" customFormat="1" x14ac:dyDescent="0.25">
      <c r="F764" s="79" t="str">
        <f t="shared" si="37"/>
        <v>Deprivation %116</v>
      </c>
      <c r="G764" s="119" t="s">
        <v>308</v>
      </c>
      <c r="L764" s="6"/>
      <c r="Q764" s="125"/>
    </row>
    <row r="765" spans="6:17" s="21" customFormat="1" x14ac:dyDescent="0.25">
      <c r="F765" s="79" t="str">
        <f t="shared" si="37"/>
        <v>Deprivation %193</v>
      </c>
      <c r="G765" s="119" t="s">
        <v>399</v>
      </c>
      <c r="L765" s="6"/>
      <c r="Q765" s="125"/>
    </row>
    <row r="766" spans="6:17" s="21" customFormat="1" x14ac:dyDescent="0.25">
      <c r="F766" s="79" t="str">
        <f t="shared" si="37"/>
        <v>Deprivation %98</v>
      </c>
      <c r="G766" s="119" t="s">
        <v>204</v>
      </c>
      <c r="L766" s="6"/>
      <c r="Q766" s="125"/>
    </row>
    <row r="767" spans="6:17" s="21" customFormat="1" x14ac:dyDescent="0.25">
      <c r="F767" s="79" t="str">
        <f t="shared" si="37"/>
        <v>Deprivation %101</v>
      </c>
      <c r="G767" s="119" t="s">
        <v>485</v>
      </c>
      <c r="L767" s="6"/>
      <c r="Q767" s="125"/>
    </row>
    <row r="768" spans="6:17" s="21" customFormat="1" x14ac:dyDescent="0.25">
      <c r="F768" s="79" t="str">
        <f t="shared" si="37"/>
        <v>Deprivation %224</v>
      </c>
      <c r="G768" s="119" t="s">
        <v>363</v>
      </c>
      <c r="L768" s="6"/>
      <c r="Q768" s="125"/>
    </row>
    <row r="769" spans="6:17" s="21" customFormat="1" x14ac:dyDescent="0.25">
      <c r="F769" s="79" t="str">
        <f t="shared" si="37"/>
        <v>Deprivation %149</v>
      </c>
      <c r="G769" s="119" t="s">
        <v>447</v>
      </c>
      <c r="L769" s="6"/>
      <c r="Q769" s="125"/>
    </row>
    <row r="770" spans="6:17" s="21" customFormat="1" x14ac:dyDescent="0.25">
      <c r="F770" s="79" t="str">
        <f t="shared" si="37"/>
        <v>Deprivation %242</v>
      </c>
      <c r="G770" s="119" t="s">
        <v>491</v>
      </c>
      <c r="L770" s="6"/>
      <c r="Q770" s="125"/>
    </row>
    <row r="771" spans="6:17" s="21" customFormat="1" x14ac:dyDescent="0.25">
      <c r="F771" s="79" t="str">
        <f t="shared" si="37"/>
        <v>Deprivation %174</v>
      </c>
      <c r="G771" s="119" t="s">
        <v>361</v>
      </c>
      <c r="L771" s="6"/>
      <c r="Q771" s="125"/>
    </row>
    <row r="772" spans="6:17" s="21" customFormat="1" x14ac:dyDescent="0.25">
      <c r="F772" s="79" t="str">
        <f t="shared" si="37"/>
        <v>Deprivation %138</v>
      </c>
      <c r="G772" s="119" t="s">
        <v>483</v>
      </c>
      <c r="L772" s="6"/>
      <c r="Q772" s="125"/>
    </row>
    <row r="773" spans="6:17" s="21" customFormat="1" x14ac:dyDescent="0.25">
      <c r="F773" s="79" t="str">
        <f>"Deprivation %"&amp;E228</f>
        <v>Deprivation %161</v>
      </c>
      <c r="G773" s="119" t="s">
        <v>418</v>
      </c>
      <c r="L773" s="6"/>
      <c r="Q773" s="125"/>
    </row>
    <row r="774" spans="6:17" s="21" customFormat="1" x14ac:dyDescent="0.25">
      <c r="F774" s="79" t="str">
        <f>"Deprivation %"&amp;E229</f>
        <v>Deprivation %144</v>
      </c>
      <c r="G774" s="119" t="s">
        <v>421</v>
      </c>
      <c r="L774" s="6"/>
      <c r="Q774" s="125"/>
    </row>
    <row r="775" spans="6:17" s="21" customFormat="1" x14ac:dyDescent="0.25">
      <c r="F775" s="79" t="str">
        <f>"Deprivation %"&amp;E230</f>
        <v>Deprivation %200</v>
      </c>
      <c r="G775" s="119" t="s">
        <v>220</v>
      </c>
      <c r="L775" s="6"/>
      <c r="Q775" s="125"/>
    </row>
    <row r="776" spans="6:17" s="21" customFormat="1" x14ac:dyDescent="0.25">
      <c r="F776" s="79" t="str">
        <f>"Deprivation %"&amp;E231</f>
        <v>Deprivation %194</v>
      </c>
      <c r="G776" s="119" t="s">
        <v>316</v>
      </c>
      <c r="L776" s="6"/>
      <c r="Q776" s="125"/>
    </row>
    <row r="777" spans="6:17" s="21" customFormat="1" x14ac:dyDescent="0.25">
      <c r="F777" s="79" t="str">
        <f t="shared" ref="F777:F805" si="38">"Deprivation %"&amp;E232</f>
        <v>Deprivation %246</v>
      </c>
      <c r="G777" s="119" t="s">
        <v>423</v>
      </c>
      <c r="L777" s="6"/>
      <c r="Q777" s="125"/>
    </row>
    <row r="778" spans="6:17" s="21" customFormat="1" x14ac:dyDescent="0.25">
      <c r="F778" s="79" t="str">
        <f t="shared" si="38"/>
        <v>Deprivation %184</v>
      </c>
      <c r="G778" s="119" t="s">
        <v>425</v>
      </c>
      <c r="L778" s="6"/>
      <c r="Q778" s="125"/>
    </row>
    <row r="779" spans="6:17" s="21" customFormat="1" x14ac:dyDescent="0.25">
      <c r="F779" s="79" t="str">
        <f t="shared" si="38"/>
        <v>Deprivation %181</v>
      </c>
      <c r="G779" s="119" t="s">
        <v>212</v>
      </c>
      <c r="L779" s="6"/>
      <c r="Q779" s="125"/>
    </row>
    <row r="780" spans="6:17" s="21" customFormat="1" x14ac:dyDescent="0.25">
      <c r="F780" s="79" t="str">
        <f t="shared" si="38"/>
        <v>Deprivation %186</v>
      </c>
      <c r="G780" s="119" t="s">
        <v>24</v>
      </c>
      <c r="L780" s="6"/>
      <c r="Q780" s="125"/>
    </row>
    <row r="781" spans="6:17" s="21" customFormat="1" x14ac:dyDescent="0.25">
      <c r="F781" s="79" t="str">
        <f t="shared" si="38"/>
        <v>Deprivation %135</v>
      </c>
      <c r="G781" s="119" t="s">
        <v>479</v>
      </c>
      <c r="L781" s="6"/>
      <c r="Q781" s="125"/>
    </row>
    <row r="782" spans="6:17" s="21" customFormat="1" x14ac:dyDescent="0.25">
      <c r="F782" s="79" t="str">
        <f t="shared" si="38"/>
        <v>Deprivation %172</v>
      </c>
      <c r="G782" s="119" t="s">
        <v>162</v>
      </c>
      <c r="L782" s="6"/>
      <c r="Q782" s="125"/>
    </row>
    <row r="783" spans="6:17" s="21" customFormat="1" x14ac:dyDescent="0.25">
      <c r="F783" s="79" t="str">
        <f t="shared" si="38"/>
        <v>Deprivation %162</v>
      </c>
      <c r="G783" s="119" t="s">
        <v>445</v>
      </c>
      <c r="L783" s="6"/>
      <c r="Q783" s="125"/>
    </row>
    <row r="784" spans="6:17" s="21" customFormat="1" x14ac:dyDescent="0.25">
      <c r="F784" s="79" t="str">
        <f t="shared" si="38"/>
        <v>Deprivation %95</v>
      </c>
      <c r="G784" s="119" t="s">
        <v>501</v>
      </c>
      <c r="L784" s="6"/>
      <c r="Q784" s="125"/>
    </row>
    <row r="785" spans="6:17" s="21" customFormat="1" x14ac:dyDescent="0.25">
      <c r="F785" s="79" t="str">
        <f t="shared" si="38"/>
        <v>Deprivation %164</v>
      </c>
      <c r="G785" s="119" t="s">
        <v>438</v>
      </c>
      <c r="L785" s="6"/>
      <c r="Q785" s="125"/>
    </row>
    <row r="786" spans="6:17" s="21" customFormat="1" x14ac:dyDescent="0.25">
      <c r="F786" s="79" t="str">
        <f t="shared" si="38"/>
        <v>Deprivation %201</v>
      </c>
      <c r="G786" s="119" t="s">
        <v>463</v>
      </c>
      <c r="L786" s="6"/>
      <c r="Q786" s="125"/>
    </row>
    <row r="787" spans="6:17" s="21" customFormat="1" x14ac:dyDescent="0.25">
      <c r="F787" s="79" t="str">
        <f t="shared" si="38"/>
        <v>Deprivation %231</v>
      </c>
      <c r="G787" s="119" t="s">
        <v>174</v>
      </c>
      <c r="L787" s="6"/>
      <c r="Q787" s="125"/>
    </row>
    <row r="788" spans="6:17" s="21" customFormat="1" x14ac:dyDescent="0.25">
      <c r="F788" s="79" t="str">
        <f t="shared" si="38"/>
        <v>Deprivation %182</v>
      </c>
      <c r="G788" s="119" t="s">
        <v>487</v>
      </c>
      <c r="L788" s="6"/>
      <c r="Q788" s="125"/>
    </row>
    <row r="789" spans="6:17" s="21" customFormat="1" x14ac:dyDescent="0.25">
      <c r="F789" s="79" t="str">
        <f t="shared" si="38"/>
        <v>Deprivation %93</v>
      </c>
      <c r="G789" s="119" t="s">
        <v>230</v>
      </c>
      <c r="L789" s="6"/>
      <c r="Q789" s="125"/>
    </row>
    <row r="790" spans="6:17" s="21" customFormat="1" x14ac:dyDescent="0.25">
      <c r="F790" s="79" t="str">
        <f t="shared" si="38"/>
        <v>Deprivation %202</v>
      </c>
      <c r="G790" s="119" t="s">
        <v>46</v>
      </c>
      <c r="L790" s="6"/>
      <c r="Q790" s="125"/>
    </row>
    <row r="791" spans="6:17" s="21" customFormat="1" x14ac:dyDescent="0.25">
      <c r="F791" s="79" t="str">
        <f t="shared" si="38"/>
        <v>Deprivation %113</v>
      </c>
      <c r="G791" s="119" t="s">
        <v>481</v>
      </c>
      <c r="L791" s="6"/>
      <c r="Q791" s="125"/>
    </row>
    <row r="792" spans="6:17" s="21" customFormat="1" x14ac:dyDescent="0.25">
      <c r="F792" s="79" t="str">
        <f t="shared" si="38"/>
        <v>Deprivation %191</v>
      </c>
      <c r="G792" s="119" t="s">
        <v>232</v>
      </c>
      <c r="L792" s="6"/>
      <c r="Q792" s="125"/>
    </row>
    <row r="793" spans="6:17" s="21" customFormat="1" x14ac:dyDescent="0.25">
      <c r="F793" s="79" t="str">
        <f t="shared" si="38"/>
        <v>Deprivation %243</v>
      </c>
      <c r="G793" s="119" t="s">
        <v>236</v>
      </c>
      <c r="L793" s="6"/>
      <c r="Q793" s="125"/>
    </row>
    <row r="794" spans="6:17" s="21" customFormat="1" x14ac:dyDescent="0.25">
      <c r="F794" s="79" t="str">
        <f t="shared" si="38"/>
        <v>Deprivation %139</v>
      </c>
      <c r="G794" s="119" t="s">
        <v>57</v>
      </c>
      <c r="L794" s="6"/>
      <c r="Q794" s="125"/>
    </row>
    <row r="795" spans="6:17" s="21" customFormat="1" x14ac:dyDescent="0.25">
      <c r="F795" s="79" t="str">
        <f t="shared" si="38"/>
        <v>Deprivation %111</v>
      </c>
      <c r="G795" s="119" t="s">
        <v>97</v>
      </c>
      <c r="L795" s="6"/>
      <c r="Q795" s="125"/>
    </row>
    <row r="796" spans="6:17" s="21" customFormat="1" x14ac:dyDescent="0.25">
      <c r="F796" s="79" t="str">
        <f t="shared" si="38"/>
        <v>Deprivation %142</v>
      </c>
      <c r="G796" s="119" t="s">
        <v>304</v>
      </c>
      <c r="L796" s="6"/>
      <c r="Q796" s="125"/>
    </row>
    <row r="797" spans="6:17" s="21" customFormat="1" x14ac:dyDescent="0.25">
      <c r="F797" s="79" t="str">
        <f t="shared" si="38"/>
        <v>Deprivation %215</v>
      </c>
      <c r="G797" s="119" t="s">
        <v>429</v>
      </c>
      <c r="L797" s="6"/>
      <c r="Q797" s="125"/>
    </row>
    <row r="798" spans="6:17" s="21" customFormat="1" x14ac:dyDescent="0.25">
      <c r="F798" s="79" t="str">
        <f t="shared" si="38"/>
        <v>Deprivation %218</v>
      </c>
      <c r="G798" s="119" t="s">
        <v>489</v>
      </c>
      <c r="L798" s="6"/>
      <c r="Q798" s="125"/>
    </row>
    <row r="799" spans="6:17" s="21" customFormat="1" x14ac:dyDescent="0.25">
      <c r="F799" s="79" t="str">
        <f t="shared" si="38"/>
        <v>Deprivation %</v>
      </c>
      <c r="G799" s="119"/>
      <c r="L799" s="6"/>
      <c r="Q799" s="125"/>
    </row>
    <row r="800" spans="6:17" s="21" customFormat="1" x14ac:dyDescent="0.25">
      <c r="F800" s="79" t="str">
        <f t="shared" si="38"/>
        <v>Deprivation %</v>
      </c>
      <c r="G800" s="119"/>
      <c r="L800" s="6"/>
      <c r="Q800" s="125"/>
    </row>
    <row r="801" spans="6:17" s="21" customFormat="1" x14ac:dyDescent="0.25">
      <c r="F801" s="79" t="str">
        <f t="shared" si="38"/>
        <v>Deprivation %</v>
      </c>
      <c r="G801" s="119"/>
      <c r="L801" s="6"/>
      <c r="Q801" s="125"/>
    </row>
    <row r="802" spans="6:17" s="21" customFormat="1" x14ac:dyDescent="0.25">
      <c r="F802" s="79" t="str">
        <f t="shared" si="38"/>
        <v>Deprivation %</v>
      </c>
      <c r="G802" s="119"/>
      <c r="L802" s="6"/>
      <c r="Q802" s="125"/>
    </row>
    <row r="803" spans="6:17" s="21" customFormat="1" x14ac:dyDescent="0.25">
      <c r="F803" s="79" t="str">
        <f t="shared" si="38"/>
        <v>Deprivation %</v>
      </c>
      <c r="G803" s="119"/>
      <c r="L803" s="6"/>
      <c r="Q803" s="125"/>
    </row>
    <row r="804" spans="6:17" s="21" customFormat="1" x14ac:dyDescent="0.25">
      <c r="F804" s="79" t="str">
        <f t="shared" si="38"/>
        <v>Deprivation %</v>
      </c>
      <c r="G804" s="119"/>
      <c r="L804" s="6"/>
      <c r="Q804" s="125"/>
    </row>
    <row r="805" spans="6:17" s="21" customFormat="1" x14ac:dyDescent="0.25">
      <c r="F805" s="79" t="str">
        <f t="shared" si="38"/>
        <v>Deprivation %</v>
      </c>
      <c r="G805" s="119"/>
      <c r="L805" s="6"/>
      <c r="Q805" s="125"/>
    </row>
    <row r="806" spans="6:17" s="21" customFormat="1" x14ac:dyDescent="0.25">
      <c r="F806" s="79" t="str">
        <f>"Deprivation %"&amp;E261</f>
        <v>Deprivation %259</v>
      </c>
      <c r="G806" s="119" t="s">
        <v>520</v>
      </c>
      <c r="L806" s="6"/>
      <c r="Q806" s="125"/>
    </row>
    <row r="807" spans="6:17" s="21" customFormat="1" x14ac:dyDescent="0.25">
      <c r="F807" s="79" t="str">
        <f>"Deprivation %"&amp;E262</f>
        <v>Deprivation %260</v>
      </c>
      <c r="G807" s="119" t="s">
        <v>507</v>
      </c>
      <c r="L807" s="6"/>
      <c r="Q807" s="125"/>
    </row>
    <row r="808" spans="6:17" s="21" customFormat="1" x14ac:dyDescent="0.25">
      <c r="F808" s="79" t="str">
        <f>"Deprivation %"&amp;E263</f>
        <v>Deprivation %258</v>
      </c>
      <c r="G808" s="119" t="s">
        <v>517</v>
      </c>
      <c r="L808" s="6"/>
      <c r="Q808" s="125"/>
    </row>
    <row r="809" spans="6:17" s="21" customFormat="1" x14ac:dyDescent="0.25">
      <c r="F809" s="79" t="str">
        <f>"Deprivation %"&amp;E264</f>
        <v>Deprivation %257</v>
      </c>
      <c r="G809" s="119" t="s">
        <v>522</v>
      </c>
      <c r="L809" s="6"/>
      <c r="Q809" s="125"/>
    </row>
    <row r="810" spans="6:17" s="21" customFormat="1" x14ac:dyDescent="0.25">
      <c r="F810" s="79" t="str">
        <f>"Deprivation %"&amp;E265</f>
        <v>Deprivation %261</v>
      </c>
      <c r="G810" s="119" t="s">
        <v>509</v>
      </c>
      <c r="L810" s="6"/>
      <c r="Q810" s="125"/>
    </row>
    <row r="811" spans="6:17" s="21" customFormat="1" x14ac:dyDescent="0.25">
      <c r="F811" s="79" t="str">
        <f t="shared" ref="F811:F812" si="39">"Deprivation %"&amp;E266</f>
        <v>Deprivation %263</v>
      </c>
      <c r="G811" s="119" t="s">
        <v>513</v>
      </c>
      <c r="L811" s="6"/>
      <c r="Q811" s="125"/>
    </row>
    <row r="812" spans="6:17" s="21" customFormat="1" x14ac:dyDescent="0.25">
      <c r="F812" s="79" t="str">
        <f t="shared" si="39"/>
        <v>Deprivation %262</v>
      </c>
      <c r="G812" s="119" t="s">
        <v>511</v>
      </c>
      <c r="L812" s="6"/>
      <c r="Q812" s="125"/>
    </row>
    <row r="813" spans="6:17" s="21" customFormat="1" x14ac:dyDescent="0.25">
      <c r="F813" s="79" t="str">
        <f t="shared" ref="F813:F815" si="40">"Deprivation %"&amp;E268</f>
        <v>Deprivation %</v>
      </c>
      <c r="G813" s="119"/>
      <c r="L813" s="6"/>
      <c r="Q813" s="125"/>
    </row>
    <row r="814" spans="6:17" s="21" customFormat="1" x14ac:dyDescent="0.25">
      <c r="F814" s="79" t="str">
        <f t="shared" si="40"/>
        <v>Deprivation %</v>
      </c>
      <c r="G814" s="119"/>
      <c r="L814" s="6"/>
      <c r="Q814" s="125"/>
    </row>
    <row r="815" spans="6:17" s="21" customFormat="1" x14ac:dyDescent="0.25">
      <c r="F815" s="79" t="str">
        <f t="shared" si="40"/>
        <v>Deprivation %</v>
      </c>
      <c r="G815" s="119"/>
      <c r="L815" s="6"/>
      <c r="Q815" s="125"/>
    </row>
    <row r="816" spans="6:17" s="21" customFormat="1" x14ac:dyDescent="0.25">
      <c r="F816" s="79" t="s">
        <v>820</v>
      </c>
      <c r="G816" s="140">
        <f>Deprivation!D269</f>
        <v>31.345187199668267</v>
      </c>
      <c r="L816" s="6"/>
      <c r="Q816" s="125"/>
    </row>
    <row r="817" spans="6:17" s="21" customFormat="1" x14ac:dyDescent="0.25">
      <c r="F817" s="79" t="s">
        <v>821</v>
      </c>
      <c r="G817" s="140">
        <f>Deprivation!D270</f>
        <v>36.516058320959516</v>
      </c>
      <c r="L817" s="6"/>
      <c r="Q817" s="125"/>
    </row>
    <row r="818" spans="6:17" s="21" customFormat="1" x14ac:dyDescent="0.25">
      <c r="F818" s="79" t="s">
        <v>822</v>
      </c>
      <c r="G818" s="140">
        <f>Deprivation!D271</f>
        <v>21.107961505878656</v>
      </c>
      <c r="L818" s="6"/>
      <c r="Q818" s="125"/>
    </row>
    <row r="819" spans="6:17" s="21" customFormat="1" x14ac:dyDescent="0.25">
      <c r="F819" s="80" t="s">
        <v>823</v>
      </c>
      <c r="G819" s="140">
        <f>Deprivation!D272</f>
        <v>20.741664650149914</v>
      </c>
      <c r="L819" s="6"/>
      <c r="Q819" s="125"/>
    </row>
    <row r="820" spans="6:17" s="21" customFormat="1" x14ac:dyDescent="0.25">
      <c r="G820"/>
      <c r="L820" s="6"/>
      <c r="Q820" s="125"/>
    </row>
    <row r="821" spans="6:17" s="21" customFormat="1" x14ac:dyDescent="0.25">
      <c r="G821"/>
      <c r="L821" s="6"/>
      <c r="Q821" s="125"/>
    </row>
    <row r="822" spans="6:17" s="21" customFormat="1" x14ac:dyDescent="0.25">
      <c r="F822"/>
      <c r="G822"/>
      <c r="L822" s="6"/>
      <c r="Q822" s="125"/>
    </row>
    <row r="823" spans="6:17" s="21" customFormat="1" x14ac:dyDescent="0.25">
      <c r="F823"/>
      <c r="G823"/>
      <c r="L823" s="6"/>
      <c r="Q823" s="125"/>
    </row>
    <row r="824" spans="6:17" s="21" customFormat="1" x14ac:dyDescent="0.25">
      <c r="F824"/>
      <c r="G824"/>
      <c r="L824" s="6"/>
      <c r="Q824" s="125"/>
    </row>
    <row r="825" spans="6:17" s="21" customFormat="1" x14ac:dyDescent="0.25">
      <c r="F825"/>
      <c r="G825"/>
      <c r="L825" s="6"/>
      <c r="Q825" s="125"/>
    </row>
    <row r="826" spans="6:17" s="21" customFormat="1" x14ac:dyDescent="0.25">
      <c r="F826"/>
      <c r="G826"/>
      <c r="L826" s="6"/>
      <c r="Q826" s="125"/>
    </row>
    <row r="827" spans="6:17" s="21" customFormat="1" x14ac:dyDescent="0.25">
      <c r="F827"/>
      <c r="G827"/>
      <c r="L827" s="6"/>
      <c r="Q827" s="125"/>
    </row>
    <row r="828" spans="6:17" s="21" customFormat="1" x14ac:dyDescent="0.25">
      <c r="F828"/>
      <c r="G828"/>
      <c r="L828" s="6"/>
      <c r="Q828" s="125"/>
    </row>
    <row r="829" spans="6:17" s="21" customFormat="1" x14ac:dyDescent="0.25">
      <c r="F829"/>
      <c r="G829"/>
      <c r="L829" s="6"/>
      <c r="Q829" s="125"/>
    </row>
    <row r="830" spans="6:17" s="21" customFormat="1" x14ac:dyDescent="0.25">
      <c r="F830"/>
      <c r="G830"/>
      <c r="L830" s="6"/>
      <c r="Q830" s="125"/>
    </row>
    <row r="831" spans="6:17" s="21" customFormat="1" x14ac:dyDescent="0.25">
      <c r="F831"/>
      <c r="G831"/>
      <c r="L831" s="6"/>
      <c r="Q831" s="125"/>
    </row>
    <row r="832" spans="6:17" s="21" customFormat="1" x14ac:dyDescent="0.25">
      <c r="F832"/>
      <c r="G832"/>
      <c r="L832" s="6"/>
      <c r="Q832" s="125"/>
    </row>
    <row r="833" spans="6:17" s="21" customFormat="1" x14ac:dyDescent="0.25">
      <c r="F833"/>
      <c r="G833"/>
      <c r="L833" s="6"/>
      <c r="Q833" s="125"/>
    </row>
    <row r="834" spans="6:17" s="21" customFormat="1" x14ac:dyDescent="0.25">
      <c r="F834"/>
      <c r="G834"/>
      <c r="L834" s="6"/>
      <c r="Q834" s="125"/>
    </row>
    <row r="835" spans="6:17" s="21" customFormat="1" x14ac:dyDescent="0.25">
      <c r="F835"/>
      <c r="G835"/>
      <c r="L835" s="6"/>
      <c r="Q835" s="125"/>
    </row>
    <row r="836" spans="6:17" s="21" customFormat="1" x14ac:dyDescent="0.25">
      <c r="F836"/>
      <c r="G836"/>
      <c r="L836" s="6"/>
      <c r="Q836" s="125"/>
    </row>
    <row r="837" spans="6:17" s="21" customFormat="1" x14ac:dyDescent="0.25">
      <c r="F837"/>
      <c r="G837"/>
      <c r="L837" s="6"/>
      <c r="Q837" s="125"/>
    </row>
    <row r="838" spans="6:17" s="21" customFormat="1" x14ac:dyDescent="0.25">
      <c r="F838"/>
      <c r="G838"/>
      <c r="L838" s="6"/>
      <c r="Q838" s="125"/>
    </row>
    <row r="839" spans="6:17" s="21" customFormat="1" x14ac:dyDescent="0.25">
      <c r="F839"/>
      <c r="G839"/>
      <c r="L839" s="6"/>
      <c r="Q839" s="125"/>
    </row>
    <row r="840" spans="6:17" s="21" customFormat="1" x14ac:dyDescent="0.25">
      <c r="F840"/>
      <c r="G840"/>
      <c r="L840" s="6"/>
      <c r="Q840" s="125"/>
    </row>
    <row r="841" spans="6:17" s="21" customFormat="1" x14ac:dyDescent="0.25">
      <c r="F841"/>
      <c r="G841"/>
      <c r="L841" s="6"/>
      <c r="Q841" s="125"/>
    </row>
    <row r="842" spans="6:17" s="21" customFormat="1" x14ac:dyDescent="0.25">
      <c r="F842"/>
      <c r="G842"/>
      <c r="L842" s="6"/>
      <c r="Q842" s="125"/>
    </row>
    <row r="843" spans="6:17" s="21" customFormat="1" x14ac:dyDescent="0.25">
      <c r="F843"/>
      <c r="G843"/>
      <c r="L843" s="6"/>
      <c r="Q843" s="125"/>
    </row>
    <row r="844" spans="6:17" s="21" customFormat="1" x14ac:dyDescent="0.25">
      <c r="F844"/>
      <c r="G844"/>
      <c r="L844" s="6"/>
      <c r="Q844" s="125"/>
    </row>
    <row r="845" spans="6:17" s="21" customFormat="1" x14ac:dyDescent="0.25">
      <c r="F845"/>
      <c r="G845"/>
      <c r="L845" s="6"/>
      <c r="Q845" s="125"/>
    </row>
    <row r="846" spans="6:17" s="21" customFormat="1" x14ac:dyDescent="0.25">
      <c r="F846"/>
      <c r="G846"/>
      <c r="L846" s="6"/>
      <c r="Q846" s="125"/>
    </row>
    <row r="847" spans="6:17" s="21" customFormat="1" x14ac:dyDescent="0.25">
      <c r="F847"/>
      <c r="G847"/>
      <c r="L847" s="6"/>
      <c r="Q847" s="125"/>
    </row>
    <row r="848" spans="6:17" s="21" customFormat="1" x14ac:dyDescent="0.25">
      <c r="F848"/>
      <c r="G848"/>
      <c r="L848" s="6"/>
      <c r="Q848" s="125"/>
    </row>
    <row r="849" spans="6:17" s="21" customFormat="1" x14ac:dyDescent="0.25">
      <c r="F849"/>
      <c r="G849"/>
      <c r="L849" s="6"/>
      <c r="Q849" s="125"/>
    </row>
    <row r="850" spans="6:17" s="21" customFormat="1" x14ac:dyDescent="0.25">
      <c r="F850"/>
      <c r="G850"/>
      <c r="L850" s="6"/>
      <c r="Q850" s="125"/>
    </row>
    <row r="851" spans="6:17" s="21" customFormat="1" x14ac:dyDescent="0.25">
      <c r="F851"/>
      <c r="G851"/>
      <c r="L851" s="6"/>
      <c r="Q851" s="125"/>
    </row>
    <row r="852" spans="6:17" s="21" customFormat="1" x14ac:dyDescent="0.25">
      <c r="F852"/>
      <c r="G852"/>
      <c r="L852" s="6"/>
      <c r="Q852" s="125"/>
    </row>
    <row r="853" spans="6:17" s="21" customFormat="1" x14ac:dyDescent="0.25">
      <c r="F853"/>
      <c r="G853"/>
      <c r="L853" s="6"/>
      <c r="Q853" s="125"/>
    </row>
    <row r="854" spans="6:17" s="21" customFormat="1" x14ac:dyDescent="0.25">
      <c r="F854"/>
      <c r="G854"/>
      <c r="L854" s="6"/>
      <c r="Q854" s="125"/>
    </row>
    <row r="855" spans="6:17" s="21" customFormat="1" x14ac:dyDescent="0.25">
      <c r="F855"/>
      <c r="G855"/>
      <c r="L855" s="6"/>
      <c r="Q855" s="125"/>
    </row>
    <row r="856" spans="6:17" s="21" customFormat="1" x14ac:dyDescent="0.25">
      <c r="F856"/>
      <c r="G856"/>
      <c r="L856" s="6"/>
      <c r="Q856" s="125"/>
    </row>
    <row r="857" spans="6:17" s="21" customFormat="1" x14ac:dyDescent="0.25">
      <c r="F857"/>
      <c r="G857"/>
      <c r="L857" s="6"/>
      <c r="Q857" s="125"/>
    </row>
    <row r="858" spans="6:17" s="21" customFormat="1" x14ac:dyDescent="0.25">
      <c r="F858"/>
      <c r="G858"/>
      <c r="L858" s="6"/>
      <c r="Q858" s="125"/>
    </row>
    <row r="859" spans="6:17" s="21" customFormat="1" x14ac:dyDescent="0.25">
      <c r="F859"/>
      <c r="G859"/>
      <c r="L859" s="6"/>
      <c r="Q859" s="125"/>
    </row>
    <row r="860" spans="6:17" s="21" customFormat="1" x14ac:dyDescent="0.25">
      <c r="F860"/>
      <c r="G860"/>
      <c r="L860" s="6"/>
      <c r="Q860" s="125"/>
    </row>
    <row r="861" spans="6:17" s="21" customFormat="1" x14ac:dyDescent="0.25">
      <c r="F861"/>
      <c r="G861"/>
      <c r="L861" s="6"/>
      <c r="Q861" s="125"/>
    </row>
    <row r="862" spans="6:17" s="21" customFormat="1" x14ac:dyDescent="0.25">
      <c r="F862"/>
      <c r="G862"/>
      <c r="L862" s="6"/>
      <c r="Q862" s="125"/>
    </row>
    <row r="863" spans="6:17" s="21" customFormat="1" x14ac:dyDescent="0.25">
      <c r="F863"/>
      <c r="G863"/>
      <c r="L863" s="6"/>
      <c r="Q863" s="125"/>
    </row>
    <row r="864" spans="6:17" s="21" customFormat="1" x14ac:dyDescent="0.25">
      <c r="F864"/>
      <c r="G864"/>
      <c r="L864" s="6"/>
      <c r="Q864" s="125"/>
    </row>
    <row r="865" spans="6:17" s="21" customFormat="1" x14ac:dyDescent="0.25">
      <c r="F865"/>
      <c r="G865"/>
      <c r="L865" s="6"/>
      <c r="Q865" s="125"/>
    </row>
    <row r="866" spans="6:17" s="21" customFormat="1" x14ac:dyDescent="0.25">
      <c r="F866"/>
      <c r="G866"/>
      <c r="L866" s="6"/>
      <c r="Q866" s="125"/>
    </row>
    <row r="867" spans="6:17" s="21" customFormat="1" x14ac:dyDescent="0.25">
      <c r="F867"/>
      <c r="G867"/>
      <c r="L867" s="6"/>
      <c r="Q867" s="125"/>
    </row>
    <row r="868" spans="6:17" s="21" customFormat="1" x14ac:dyDescent="0.25">
      <c r="F868"/>
      <c r="G868"/>
      <c r="L868" s="6"/>
      <c r="Q868" s="125"/>
    </row>
    <row r="869" spans="6:17" s="21" customFormat="1" x14ac:dyDescent="0.25">
      <c r="F869"/>
      <c r="G869"/>
      <c r="L869" s="6"/>
      <c r="Q869" s="125"/>
    </row>
    <row r="870" spans="6:17" s="21" customFormat="1" x14ac:dyDescent="0.25">
      <c r="F870"/>
      <c r="G870"/>
      <c r="L870" s="6"/>
      <c r="Q870" s="125"/>
    </row>
    <row r="871" spans="6:17" s="21" customFormat="1" x14ac:dyDescent="0.25">
      <c r="F871"/>
      <c r="G871"/>
      <c r="L871" s="6"/>
      <c r="Q871" s="125"/>
    </row>
    <row r="872" spans="6:17" s="21" customFormat="1" x14ac:dyDescent="0.25">
      <c r="F872"/>
      <c r="G872"/>
      <c r="L872" s="6"/>
      <c r="Q872" s="125"/>
    </row>
    <row r="873" spans="6:17" s="21" customFormat="1" x14ac:dyDescent="0.25">
      <c r="F873"/>
      <c r="G873"/>
      <c r="L873" s="6"/>
      <c r="Q873" s="125"/>
    </row>
    <row r="874" spans="6:17" s="21" customFormat="1" x14ac:dyDescent="0.25">
      <c r="F874"/>
      <c r="G874"/>
      <c r="L874" s="6"/>
      <c r="Q874" s="125"/>
    </row>
    <row r="875" spans="6:17" s="21" customFormat="1" x14ac:dyDescent="0.25">
      <c r="F875"/>
      <c r="G875"/>
      <c r="L875" s="6"/>
      <c r="Q875" s="125"/>
    </row>
    <row r="876" spans="6:17" s="21" customFormat="1" x14ac:dyDescent="0.25">
      <c r="F876"/>
      <c r="G876"/>
      <c r="L876" s="6"/>
      <c r="Q876" s="125"/>
    </row>
    <row r="877" spans="6:17" s="21" customFormat="1" x14ac:dyDescent="0.25">
      <c r="F877"/>
      <c r="G877"/>
      <c r="L877" s="6"/>
      <c r="Q877" s="125"/>
    </row>
    <row r="878" spans="6:17" s="21" customFormat="1" x14ac:dyDescent="0.25">
      <c r="F878"/>
      <c r="G878"/>
      <c r="L878" s="6"/>
      <c r="Q878" s="125"/>
    </row>
    <row r="879" spans="6:17" s="21" customFormat="1" x14ac:dyDescent="0.25">
      <c r="F879"/>
      <c r="G879"/>
      <c r="L879" s="6"/>
      <c r="Q879" s="125"/>
    </row>
    <row r="880" spans="6:17" s="21" customFormat="1" x14ac:dyDescent="0.25">
      <c r="F880"/>
      <c r="G880"/>
      <c r="L880" s="6"/>
      <c r="Q880" s="125"/>
    </row>
    <row r="881" spans="6:17" s="21" customFormat="1" x14ac:dyDescent="0.25">
      <c r="F881"/>
      <c r="G881"/>
      <c r="L881" s="6"/>
      <c r="Q881" s="125"/>
    </row>
    <row r="882" spans="6:17" s="21" customFormat="1" x14ac:dyDescent="0.25">
      <c r="F882"/>
      <c r="G882"/>
      <c r="L882" s="6"/>
      <c r="Q882" s="125"/>
    </row>
    <row r="883" spans="6:17" s="21" customFormat="1" x14ac:dyDescent="0.25">
      <c r="F883"/>
      <c r="G883"/>
      <c r="L883" s="6"/>
      <c r="Q883" s="125"/>
    </row>
    <row r="884" spans="6:17" s="21" customFormat="1" x14ac:dyDescent="0.25">
      <c r="F884"/>
      <c r="G884"/>
      <c r="L884" s="6"/>
      <c r="Q884" s="125"/>
    </row>
    <row r="885" spans="6:17" s="21" customFormat="1" x14ac:dyDescent="0.25">
      <c r="F885"/>
      <c r="G885"/>
      <c r="L885" s="6"/>
      <c r="Q885" s="125"/>
    </row>
    <row r="886" spans="6:17" s="21" customFormat="1" x14ac:dyDescent="0.25">
      <c r="F886"/>
      <c r="G886"/>
      <c r="L886" s="6"/>
      <c r="Q886" s="125"/>
    </row>
    <row r="887" spans="6:17" s="21" customFormat="1" x14ac:dyDescent="0.25">
      <c r="F887"/>
      <c r="G887"/>
      <c r="L887" s="6"/>
      <c r="Q887" s="125"/>
    </row>
    <row r="888" spans="6:17" s="21" customFormat="1" x14ac:dyDescent="0.25">
      <c r="F888"/>
      <c r="G888"/>
      <c r="L888" s="6"/>
      <c r="Q888" s="125"/>
    </row>
    <row r="889" spans="6:17" s="21" customFormat="1" x14ac:dyDescent="0.25">
      <c r="F889"/>
      <c r="G889"/>
      <c r="L889" s="6"/>
      <c r="Q889" s="125"/>
    </row>
    <row r="890" spans="6:17" s="21" customFormat="1" x14ac:dyDescent="0.25">
      <c r="F890"/>
      <c r="G890"/>
      <c r="L890" s="6"/>
      <c r="Q890" s="125"/>
    </row>
    <row r="891" spans="6:17" s="21" customFormat="1" x14ac:dyDescent="0.25">
      <c r="F891"/>
      <c r="G891"/>
      <c r="L891" s="6"/>
      <c r="Q891" s="125"/>
    </row>
    <row r="892" spans="6:17" s="21" customFormat="1" x14ac:dyDescent="0.25">
      <c r="F892"/>
      <c r="G892"/>
      <c r="L892" s="6"/>
      <c r="Q892" s="125"/>
    </row>
    <row r="893" spans="6:17" s="21" customFormat="1" x14ac:dyDescent="0.25">
      <c r="F893"/>
      <c r="G893"/>
      <c r="L893" s="6"/>
      <c r="Q893" s="125"/>
    </row>
    <row r="894" spans="6:17" s="21" customFormat="1" x14ac:dyDescent="0.25">
      <c r="F894"/>
      <c r="G894"/>
      <c r="L894" s="6"/>
      <c r="Q894" s="125"/>
    </row>
    <row r="895" spans="6:17" s="21" customFormat="1" x14ac:dyDescent="0.25">
      <c r="F895"/>
      <c r="G895"/>
      <c r="L895" s="6"/>
      <c r="Q895" s="125"/>
    </row>
    <row r="896" spans="6:17" s="21" customFormat="1" x14ac:dyDescent="0.25">
      <c r="F896"/>
      <c r="G896"/>
      <c r="L896" s="6"/>
      <c r="Q896" s="125"/>
    </row>
    <row r="897" spans="1:17" s="21" customFormat="1" x14ac:dyDescent="0.25">
      <c r="F897"/>
      <c r="G897"/>
      <c r="L897" s="6"/>
      <c r="Q897" s="125"/>
    </row>
    <row r="898" spans="1:17" s="21" customFormat="1" x14ac:dyDescent="0.25">
      <c r="F898"/>
      <c r="G898"/>
      <c r="L898" s="6"/>
      <c r="Q898" s="125"/>
    </row>
    <row r="899" spans="1:17" s="21" customFormat="1" x14ac:dyDescent="0.25">
      <c r="F899"/>
      <c r="G899"/>
      <c r="L899" s="6"/>
      <c r="Q899" s="125"/>
    </row>
    <row r="900" spans="1:17" s="21" customFormat="1" x14ac:dyDescent="0.25">
      <c r="F900"/>
      <c r="G900"/>
      <c r="L900" s="6"/>
      <c r="Q900" s="125"/>
    </row>
    <row r="901" spans="1:17" s="21" customFormat="1" x14ac:dyDescent="0.25">
      <c r="F901"/>
      <c r="G901"/>
      <c r="L901" s="6"/>
      <c r="Q901" s="125"/>
    </row>
    <row r="902" spans="1:17" s="21" customFormat="1" x14ac:dyDescent="0.25">
      <c r="F902"/>
      <c r="G902"/>
      <c r="L902" s="6"/>
      <c r="Q902" s="125"/>
    </row>
    <row r="903" spans="1:17" s="21" customFormat="1" x14ac:dyDescent="0.25">
      <c r="F903"/>
      <c r="G903"/>
      <c r="L903" s="6"/>
      <c r="Q903" s="125"/>
    </row>
    <row r="904" spans="1:17" s="21" customFormat="1" x14ac:dyDescent="0.25">
      <c r="F904"/>
      <c r="G904"/>
      <c r="L904" s="6"/>
      <c r="Q904" s="125"/>
    </row>
    <row r="905" spans="1:17" s="21" customFormat="1" x14ac:dyDescent="0.25">
      <c r="B905"/>
      <c r="F905"/>
      <c r="G905"/>
      <c r="L905" s="6"/>
      <c r="Q905" s="125"/>
    </row>
    <row r="906" spans="1:17" s="21" customFormat="1" x14ac:dyDescent="0.25">
      <c r="A906"/>
      <c r="B906"/>
      <c r="F906"/>
      <c r="G906"/>
      <c r="L906" s="6"/>
      <c r="Q906" s="125"/>
    </row>
    <row r="907" spans="1:17" s="21" customFormat="1" x14ac:dyDescent="0.25">
      <c r="A907"/>
      <c r="B907"/>
      <c r="F907"/>
      <c r="G907"/>
      <c r="L907" s="6"/>
      <c r="Q907" s="125"/>
    </row>
    <row r="908" spans="1:17" s="21" customFormat="1" x14ac:dyDescent="0.25">
      <c r="A908"/>
      <c r="B908"/>
      <c r="F908"/>
      <c r="G908"/>
      <c r="L908" s="6"/>
      <c r="Q908" s="125"/>
    </row>
    <row r="909" spans="1:17" s="21" customFormat="1" x14ac:dyDescent="0.25">
      <c r="A909"/>
      <c r="B909"/>
      <c r="F909"/>
      <c r="G909"/>
      <c r="L909" s="6"/>
      <c r="Q909" s="125"/>
    </row>
    <row r="910" spans="1:17" s="21" customFormat="1" x14ac:dyDescent="0.25">
      <c r="A910"/>
      <c r="B910"/>
      <c r="F910"/>
      <c r="G910"/>
      <c r="L910" s="6"/>
      <c r="Q910" s="125"/>
    </row>
    <row r="911" spans="1:17" s="21" customFormat="1" x14ac:dyDescent="0.25">
      <c r="A911"/>
      <c r="B911"/>
      <c r="F911"/>
      <c r="G911"/>
      <c r="K911"/>
      <c r="L911" s="6"/>
      <c r="P911"/>
      <c r="Q911" s="125"/>
    </row>
    <row r="912" spans="1:17" s="21" customFormat="1" x14ac:dyDescent="0.25">
      <c r="A912"/>
      <c r="B912"/>
      <c r="F912"/>
      <c r="G912"/>
      <c r="K912"/>
      <c r="L912" s="6"/>
      <c r="P912"/>
      <c r="Q912" s="125"/>
    </row>
    <row r="913" spans="1:17" s="21" customFormat="1" x14ac:dyDescent="0.25">
      <c r="A913"/>
      <c r="B913"/>
      <c r="F913"/>
      <c r="G913"/>
      <c r="K913"/>
      <c r="L913" s="6"/>
      <c r="P913"/>
      <c r="Q913" s="125"/>
    </row>
    <row r="914" spans="1:17" s="21" customFormat="1" x14ac:dyDescent="0.25">
      <c r="A914"/>
      <c r="B914"/>
      <c r="F914"/>
      <c r="G914"/>
      <c r="K914"/>
      <c r="L914" s="6"/>
      <c r="P914"/>
      <c r="Q914" s="125"/>
    </row>
    <row r="915" spans="1:17" s="21" customFormat="1" x14ac:dyDescent="0.25">
      <c r="A915"/>
      <c r="B915"/>
      <c r="F915"/>
      <c r="G915"/>
      <c r="K915"/>
      <c r="L915" s="6"/>
      <c r="P915"/>
      <c r="Q915" s="125"/>
    </row>
    <row r="916" spans="1:17" s="21" customFormat="1" x14ac:dyDescent="0.25">
      <c r="A916"/>
      <c r="B916"/>
      <c r="F916"/>
      <c r="G916"/>
      <c r="K916"/>
      <c r="L916" s="6"/>
      <c r="P916"/>
      <c r="Q916" s="125"/>
    </row>
    <row r="917" spans="1:17" s="21" customFormat="1" x14ac:dyDescent="0.25">
      <c r="A917"/>
      <c r="B917"/>
      <c r="F917"/>
      <c r="G917"/>
      <c r="K917"/>
      <c r="L917" s="6"/>
      <c r="P917"/>
      <c r="Q917" s="125"/>
    </row>
    <row r="918" spans="1:17" s="21" customFormat="1" x14ac:dyDescent="0.25">
      <c r="A918"/>
      <c r="B918"/>
      <c r="F918"/>
      <c r="G918"/>
      <c r="K918"/>
      <c r="L918" s="6"/>
      <c r="P918"/>
      <c r="Q918" s="125"/>
    </row>
    <row r="919" spans="1:17" s="21" customFormat="1" x14ac:dyDescent="0.25">
      <c r="A919"/>
      <c r="B919"/>
      <c r="F919"/>
      <c r="G919"/>
      <c r="K919"/>
      <c r="L919" s="6"/>
      <c r="P919"/>
      <c r="Q919" s="125"/>
    </row>
    <row r="920" spans="1:17" s="21" customFormat="1" x14ac:dyDescent="0.25">
      <c r="A920"/>
      <c r="B920"/>
      <c r="F920"/>
      <c r="G920"/>
      <c r="K920"/>
      <c r="L920" s="6"/>
      <c r="P920"/>
      <c r="Q920" s="125"/>
    </row>
    <row r="921" spans="1:17" s="21" customFormat="1" x14ac:dyDescent="0.25">
      <c r="A921"/>
      <c r="B921"/>
      <c r="F921"/>
      <c r="G921"/>
      <c r="K921"/>
      <c r="L921" s="6"/>
      <c r="P921"/>
      <c r="Q921" s="125"/>
    </row>
    <row r="922" spans="1:17" s="21" customFormat="1" x14ac:dyDescent="0.25">
      <c r="A922"/>
      <c r="B922"/>
      <c r="F922"/>
      <c r="G922"/>
      <c r="K922"/>
      <c r="L922" s="6"/>
      <c r="P922"/>
      <c r="Q922" s="125"/>
    </row>
    <row r="923" spans="1:17" s="21" customFormat="1" x14ac:dyDescent="0.25">
      <c r="A923"/>
      <c r="B923"/>
      <c r="F923"/>
      <c r="G923"/>
      <c r="K923"/>
      <c r="L923" s="6"/>
      <c r="P923"/>
      <c r="Q923" s="125"/>
    </row>
    <row r="924" spans="1:17" s="21" customFormat="1" x14ac:dyDescent="0.25">
      <c r="A924"/>
      <c r="B924"/>
      <c r="F924"/>
      <c r="G924"/>
      <c r="K924"/>
      <c r="L924" s="6"/>
      <c r="P924"/>
      <c r="Q924" s="125"/>
    </row>
    <row r="925" spans="1:17" s="21" customFormat="1" x14ac:dyDescent="0.25">
      <c r="A925"/>
      <c r="B925"/>
      <c r="F925"/>
      <c r="G925"/>
      <c r="K925"/>
      <c r="L925" s="6"/>
      <c r="P925"/>
      <c r="Q925" s="125"/>
    </row>
    <row r="926" spans="1:17" s="21" customFormat="1" x14ac:dyDescent="0.25">
      <c r="A926"/>
      <c r="B926"/>
      <c r="F926"/>
      <c r="G926"/>
      <c r="K926"/>
      <c r="L926" s="6"/>
      <c r="P926"/>
      <c r="Q926" s="125"/>
    </row>
    <row r="927" spans="1:17" s="21" customFormat="1" x14ac:dyDescent="0.25">
      <c r="A927"/>
      <c r="B927"/>
      <c r="F927"/>
      <c r="G927"/>
      <c r="K927"/>
      <c r="L927" s="6"/>
      <c r="P927"/>
      <c r="Q927" s="125"/>
    </row>
    <row r="928" spans="1:17" s="21" customFormat="1" x14ac:dyDescent="0.25">
      <c r="A928"/>
      <c r="B928"/>
      <c r="F928"/>
      <c r="G928"/>
      <c r="K928"/>
      <c r="L928" s="6"/>
      <c r="P928"/>
      <c r="Q928" s="125"/>
    </row>
    <row r="929" spans="1:17" s="21" customFormat="1" x14ac:dyDescent="0.25">
      <c r="A929"/>
      <c r="B929"/>
      <c r="F929"/>
      <c r="G929"/>
      <c r="K929"/>
      <c r="L929" s="6"/>
      <c r="P929"/>
      <c r="Q929" s="125"/>
    </row>
    <row r="930" spans="1:17" s="21" customFormat="1" x14ac:dyDescent="0.25">
      <c r="A930"/>
      <c r="B930"/>
      <c r="F930"/>
      <c r="G930"/>
      <c r="K930"/>
      <c r="L930" s="6"/>
      <c r="P930"/>
      <c r="Q930" s="125"/>
    </row>
    <row r="931" spans="1:17" s="21" customFormat="1" x14ac:dyDescent="0.25">
      <c r="A931"/>
      <c r="B931"/>
      <c r="F931"/>
      <c r="G931"/>
      <c r="K931"/>
      <c r="L931" s="6"/>
      <c r="P931"/>
      <c r="Q931" s="125"/>
    </row>
    <row r="932" spans="1:17" s="21" customFormat="1" x14ac:dyDescent="0.25">
      <c r="A932"/>
      <c r="B932"/>
      <c r="F932"/>
      <c r="G932"/>
      <c r="K932"/>
      <c r="L932" s="6"/>
      <c r="P932"/>
      <c r="Q932" s="125"/>
    </row>
    <row r="933" spans="1:17" s="21" customFormat="1" x14ac:dyDescent="0.25">
      <c r="A933"/>
      <c r="B933"/>
      <c r="F933"/>
      <c r="G933"/>
      <c r="K933"/>
      <c r="L933" s="6"/>
      <c r="P933"/>
      <c r="Q933" s="125"/>
    </row>
    <row r="934" spans="1:17" s="21" customFormat="1" x14ac:dyDescent="0.25">
      <c r="A934"/>
      <c r="B934"/>
      <c r="F934"/>
      <c r="G934"/>
      <c r="K934"/>
      <c r="L934" s="6"/>
      <c r="P934"/>
      <c r="Q934" s="125"/>
    </row>
    <row r="935" spans="1:17" s="21" customFormat="1" x14ac:dyDescent="0.25">
      <c r="A935"/>
      <c r="B935"/>
      <c r="F935"/>
      <c r="G935"/>
      <c r="K935"/>
      <c r="L935" s="6"/>
      <c r="P935"/>
      <c r="Q935" s="125"/>
    </row>
    <row r="936" spans="1:17" s="21" customFormat="1" x14ac:dyDescent="0.25">
      <c r="A936"/>
      <c r="B936"/>
      <c r="F936"/>
      <c r="G936"/>
      <c r="K936"/>
      <c r="L936" s="6"/>
      <c r="P936"/>
      <c r="Q936" s="125"/>
    </row>
    <row r="937" spans="1:17" s="21" customFormat="1" x14ac:dyDescent="0.25">
      <c r="A937"/>
      <c r="B937"/>
      <c r="F937"/>
      <c r="G937"/>
      <c r="K937"/>
      <c r="L937" s="6"/>
      <c r="P937"/>
      <c r="Q937" s="125"/>
    </row>
    <row r="938" spans="1:17" s="21" customFormat="1" x14ac:dyDescent="0.25">
      <c r="A938"/>
      <c r="B938"/>
      <c r="F938"/>
      <c r="G938"/>
      <c r="K938"/>
      <c r="L938" s="6"/>
      <c r="P938"/>
      <c r="Q938" s="125"/>
    </row>
    <row r="939" spans="1:17" s="21" customFormat="1" x14ac:dyDescent="0.25">
      <c r="A939"/>
      <c r="B939"/>
      <c r="F939"/>
      <c r="G939"/>
      <c r="K939"/>
      <c r="L939" s="6"/>
      <c r="P939"/>
      <c r="Q939" s="125"/>
    </row>
    <row r="940" spans="1:17" s="21" customFormat="1" x14ac:dyDescent="0.25">
      <c r="A940"/>
      <c r="B940"/>
      <c r="F940"/>
      <c r="G940"/>
      <c r="K940"/>
      <c r="L940" s="6"/>
      <c r="P940"/>
      <c r="Q940" s="125"/>
    </row>
    <row r="941" spans="1:17" s="21" customFormat="1" x14ac:dyDescent="0.25">
      <c r="A941"/>
      <c r="B941"/>
      <c r="F941"/>
      <c r="G941"/>
      <c r="K941"/>
      <c r="L941" s="6"/>
      <c r="P941"/>
      <c r="Q941" s="125"/>
    </row>
    <row r="942" spans="1:17" s="21" customFormat="1" x14ac:dyDescent="0.25">
      <c r="A942"/>
      <c r="B942"/>
      <c r="F942"/>
      <c r="G942"/>
      <c r="K942"/>
      <c r="L942" s="6"/>
      <c r="P942"/>
      <c r="Q942" s="125"/>
    </row>
    <row r="943" spans="1:17" s="21" customFormat="1" x14ac:dyDescent="0.25">
      <c r="A943"/>
      <c r="B943"/>
      <c r="F943"/>
      <c r="G943"/>
      <c r="K943"/>
      <c r="L943" s="6"/>
      <c r="P943"/>
      <c r="Q943" s="125"/>
    </row>
    <row r="944" spans="1:17" s="21" customFormat="1" x14ac:dyDescent="0.25">
      <c r="A944"/>
      <c r="B944"/>
      <c r="F944"/>
      <c r="G944"/>
      <c r="K944"/>
      <c r="L944" s="6"/>
      <c r="P944"/>
      <c r="Q944" s="125"/>
    </row>
    <row r="945" spans="1:17" s="21" customFormat="1" x14ac:dyDescent="0.25">
      <c r="A945"/>
      <c r="B945"/>
      <c r="F945"/>
      <c r="G945"/>
      <c r="K945"/>
      <c r="L945" s="6"/>
      <c r="P945"/>
      <c r="Q945" s="125"/>
    </row>
    <row r="946" spans="1:17" s="21" customFormat="1" x14ac:dyDescent="0.25">
      <c r="A946"/>
      <c r="B946"/>
      <c r="F946"/>
      <c r="G946"/>
      <c r="K946"/>
      <c r="L946" s="6"/>
      <c r="P946"/>
      <c r="Q946" s="125"/>
    </row>
    <row r="947" spans="1:17" s="21" customFormat="1" x14ac:dyDescent="0.25">
      <c r="A947"/>
      <c r="B947"/>
      <c r="F947"/>
      <c r="G947"/>
      <c r="K947"/>
      <c r="L947" s="6"/>
      <c r="P947"/>
      <c r="Q947" s="125"/>
    </row>
    <row r="948" spans="1:17" s="21" customFormat="1" x14ac:dyDescent="0.25">
      <c r="A948"/>
      <c r="B948"/>
      <c r="F948"/>
      <c r="G948"/>
      <c r="K948"/>
      <c r="L948" s="6"/>
      <c r="P948"/>
      <c r="Q948" s="125"/>
    </row>
    <row r="949" spans="1:17" s="21" customFormat="1" x14ac:dyDescent="0.25">
      <c r="A949"/>
      <c r="B949"/>
      <c r="F949"/>
      <c r="G949"/>
      <c r="K949"/>
      <c r="L949" s="6"/>
      <c r="P949"/>
      <c r="Q949" s="125"/>
    </row>
    <row r="950" spans="1:17" s="21" customFormat="1" x14ac:dyDescent="0.25">
      <c r="A950"/>
      <c r="B950"/>
      <c r="F950"/>
      <c r="G950"/>
      <c r="K950"/>
      <c r="L950" s="6"/>
      <c r="P950"/>
      <c r="Q950" s="125"/>
    </row>
    <row r="951" spans="1:17" s="21" customFormat="1" x14ac:dyDescent="0.25">
      <c r="A951"/>
      <c r="B951"/>
      <c r="F951"/>
      <c r="G951"/>
      <c r="K951"/>
      <c r="L951" s="6"/>
      <c r="P951"/>
      <c r="Q951" s="125"/>
    </row>
    <row r="952" spans="1:17" s="21" customFormat="1" x14ac:dyDescent="0.25">
      <c r="A952"/>
      <c r="B952"/>
      <c r="F952"/>
      <c r="G952"/>
      <c r="K952"/>
      <c r="L952" s="6"/>
      <c r="P952"/>
      <c r="Q952" s="125"/>
    </row>
    <row r="953" spans="1:17" s="21" customFormat="1" x14ac:dyDescent="0.25">
      <c r="A953"/>
      <c r="B953"/>
      <c r="F953"/>
      <c r="G953"/>
      <c r="K953"/>
      <c r="L953" s="6"/>
      <c r="P953"/>
      <c r="Q953" s="125"/>
    </row>
    <row r="954" spans="1:17" s="21" customFormat="1" x14ac:dyDescent="0.25">
      <c r="A954"/>
      <c r="B954"/>
      <c r="F954"/>
      <c r="G954"/>
      <c r="K954"/>
      <c r="L954" s="6"/>
      <c r="P954"/>
      <c r="Q954" s="125"/>
    </row>
    <row r="955" spans="1:17" s="21" customFormat="1" x14ac:dyDescent="0.25">
      <c r="A955"/>
      <c r="B955"/>
      <c r="F955"/>
      <c r="G955"/>
      <c r="K955"/>
      <c r="L955" s="6"/>
      <c r="P955"/>
      <c r="Q955" s="125"/>
    </row>
    <row r="956" spans="1:17" s="21" customFormat="1" x14ac:dyDescent="0.25">
      <c r="A956"/>
      <c r="B956"/>
      <c r="F956"/>
      <c r="G956"/>
      <c r="K956"/>
      <c r="L956" s="6"/>
      <c r="P956"/>
      <c r="Q956" s="125"/>
    </row>
    <row r="957" spans="1:17" s="21" customFormat="1" x14ac:dyDescent="0.25">
      <c r="A957"/>
      <c r="B957"/>
      <c r="F957"/>
      <c r="G957"/>
      <c r="K957"/>
      <c r="L957" s="6"/>
      <c r="P957"/>
      <c r="Q957" s="125"/>
    </row>
    <row r="958" spans="1:17" s="21" customFormat="1" x14ac:dyDescent="0.25">
      <c r="A958"/>
      <c r="B958"/>
      <c r="F958"/>
      <c r="G958"/>
      <c r="K958"/>
      <c r="L958" s="6"/>
      <c r="P958"/>
      <c r="Q958" s="125"/>
    </row>
    <row r="959" spans="1:17" s="21" customFormat="1" x14ac:dyDescent="0.25">
      <c r="A959"/>
      <c r="B959"/>
      <c r="F959"/>
      <c r="G959"/>
      <c r="K959"/>
      <c r="L959" s="6"/>
      <c r="P959"/>
      <c r="Q959" s="125"/>
    </row>
    <row r="960" spans="1:17" s="21" customFormat="1" x14ac:dyDescent="0.25">
      <c r="A960"/>
      <c r="B960"/>
      <c r="F960"/>
      <c r="G960"/>
      <c r="K960"/>
      <c r="L960" s="6"/>
      <c r="P960"/>
      <c r="Q960" s="125"/>
    </row>
    <row r="961" spans="1:17" s="21" customFormat="1" x14ac:dyDescent="0.25">
      <c r="A961"/>
      <c r="B961"/>
      <c r="F961"/>
      <c r="G961"/>
      <c r="K961"/>
      <c r="L961" s="6"/>
      <c r="P961"/>
      <c r="Q961" s="125"/>
    </row>
    <row r="962" spans="1:17" s="21" customFormat="1" x14ac:dyDescent="0.25">
      <c r="A962"/>
      <c r="B962"/>
      <c r="F962"/>
      <c r="G962"/>
      <c r="K962"/>
      <c r="L962" s="6"/>
      <c r="P962"/>
      <c r="Q962" s="125"/>
    </row>
    <row r="963" spans="1:17" s="21" customFormat="1" x14ac:dyDescent="0.25">
      <c r="A963"/>
      <c r="B963"/>
      <c r="F963"/>
      <c r="G963"/>
      <c r="K963"/>
      <c r="L963" s="6"/>
      <c r="P963"/>
      <c r="Q963" s="125"/>
    </row>
    <row r="964" spans="1:17" s="21" customFormat="1" x14ac:dyDescent="0.25">
      <c r="A964"/>
      <c r="B964"/>
      <c r="F964"/>
      <c r="G964"/>
      <c r="K964"/>
      <c r="L964" s="6"/>
      <c r="P964"/>
      <c r="Q964" s="125"/>
    </row>
    <row r="965" spans="1:17" s="21" customFormat="1" x14ac:dyDescent="0.25">
      <c r="A965"/>
      <c r="B965"/>
      <c r="F965"/>
      <c r="G965"/>
      <c r="K965"/>
      <c r="L965" s="6"/>
      <c r="P965"/>
      <c r="Q965" s="125"/>
    </row>
    <row r="966" spans="1:17" s="21" customFormat="1" x14ac:dyDescent="0.25">
      <c r="A966"/>
      <c r="B966"/>
      <c r="F966"/>
      <c r="G966"/>
      <c r="K966"/>
      <c r="L966" s="6"/>
      <c r="P966"/>
      <c r="Q966" s="125"/>
    </row>
    <row r="967" spans="1:17" s="21" customFormat="1" x14ac:dyDescent="0.25">
      <c r="A967"/>
      <c r="B967"/>
      <c r="F967"/>
      <c r="G967"/>
      <c r="K967"/>
      <c r="L967" s="6"/>
      <c r="P967"/>
      <c r="Q967" s="125"/>
    </row>
    <row r="968" spans="1:17" s="21" customFormat="1" x14ac:dyDescent="0.25">
      <c r="A968"/>
      <c r="B968"/>
      <c r="F968"/>
      <c r="G968"/>
      <c r="K968"/>
      <c r="L968" s="6"/>
      <c r="P968"/>
      <c r="Q968" s="125"/>
    </row>
    <row r="969" spans="1:17" s="21" customFormat="1" x14ac:dyDescent="0.25">
      <c r="A969"/>
      <c r="B969"/>
      <c r="F969"/>
      <c r="G969"/>
      <c r="K969"/>
      <c r="L969" s="6"/>
      <c r="P969"/>
      <c r="Q969" s="125"/>
    </row>
    <row r="970" spans="1:17" s="21" customFormat="1" x14ac:dyDescent="0.25">
      <c r="A970"/>
      <c r="B970"/>
      <c r="F970"/>
      <c r="G970"/>
      <c r="K970"/>
      <c r="L970" s="6"/>
      <c r="P970"/>
      <c r="Q970" s="125"/>
    </row>
    <row r="971" spans="1:17" s="21" customFormat="1" x14ac:dyDescent="0.25">
      <c r="A971"/>
      <c r="B971"/>
      <c r="F971"/>
      <c r="G971"/>
      <c r="K971"/>
      <c r="L971" s="6"/>
      <c r="P971"/>
      <c r="Q971" s="125"/>
    </row>
    <row r="972" spans="1:17" s="21" customFormat="1" x14ac:dyDescent="0.25">
      <c r="A972"/>
      <c r="B972"/>
      <c r="F972"/>
      <c r="G972"/>
      <c r="K972"/>
      <c r="L972" s="6"/>
      <c r="P972"/>
      <c r="Q972" s="125"/>
    </row>
    <row r="973" spans="1:17" s="21" customFormat="1" x14ac:dyDescent="0.25">
      <c r="A973"/>
      <c r="B973"/>
      <c r="F973"/>
      <c r="G973"/>
      <c r="K973"/>
      <c r="L973" s="6"/>
      <c r="P973"/>
      <c r="Q973" s="125"/>
    </row>
    <row r="974" spans="1:17" s="21" customFormat="1" x14ac:dyDescent="0.25">
      <c r="A974"/>
      <c r="B974"/>
      <c r="F974"/>
      <c r="G974"/>
      <c r="K974"/>
      <c r="L974" s="6"/>
      <c r="P974"/>
      <c r="Q974" s="125"/>
    </row>
    <row r="975" spans="1:17" s="21" customFormat="1" x14ac:dyDescent="0.25">
      <c r="A975"/>
      <c r="B975"/>
      <c r="F975"/>
      <c r="G975"/>
      <c r="K975"/>
      <c r="L975" s="6"/>
      <c r="P975"/>
      <c r="Q975" s="125"/>
    </row>
    <row r="976" spans="1:17" s="21" customFormat="1" x14ac:dyDescent="0.25">
      <c r="A976"/>
      <c r="B976"/>
      <c r="F976"/>
      <c r="G976"/>
      <c r="K976"/>
      <c r="L976" s="6"/>
      <c r="P976"/>
      <c r="Q976" s="125"/>
    </row>
    <row r="977" spans="1:17" s="21" customFormat="1" x14ac:dyDescent="0.25">
      <c r="A977"/>
      <c r="B977"/>
      <c r="F977"/>
      <c r="G977"/>
      <c r="K977"/>
      <c r="L977" s="6"/>
      <c r="P977"/>
      <c r="Q977" s="125"/>
    </row>
    <row r="978" spans="1:17" s="21" customFormat="1" x14ac:dyDescent="0.25">
      <c r="A978"/>
      <c r="B978"/>
      <c r="F978"/>
      <c r="G978"/>
      <c r="K978"/>
      <c r="L978" s="6"/>
      <c r="P978"/>
      <c r="Q978" s="125"/>
    </row>
    <row r="979" spans="1:17" s="21" customFormat="1" x14ac:dyDescent="0.25">
      <c r="A979"/>
      <c r="B979"/>
      <c r="F979"/>
      <c r="G979"/>
      <c r="K979"/>
      <c r="L979" s="6"/>
      <c r="P979"/>
      <c r="Q979" s="125"/>
    </row>
    <row r="980" spans="1:17" s="21" customFormat="1" x14ac:dyDescent="0.25">
      <c r="A980"/>
      <c r="B980"/>
      <c r="F980"/>
      <c r="G980"/>
      <c r="K980"/>
      <c r="L980" s="6"/>
      <c r="P980"/>
      <c r="Q980" s="125"/>
    </row>
    <row r="981" spans="1:17" s="21" customFormat="1" x14ac:dyDescent="0.25">
      <c r="A981"/>
      <c r="B981"/>
      <c r="F981"/>
      <c r="G981"/>
      <c r="K981"/>
      <c r="L981" s="6"/>
      <c r="P981"/>
      <c r="Q981" s="125"/>
    </row>
    <row r="982" spans="1:17" s="21" customFormat="1" x14ac:dyDescent="0.25">
      <c r="A982"/>
      <c r="B982"/>
      <c r="F982"/>
      <c r="G982"/>
      <c r="K982"/>
      <c r="L982" s="6"/>
      <c r="P982"/>
      <c r="Q982" s="125"/>
    </row>
    <row r="983" spans="1:17" s="21" customFormat="1" x14ac:dyDescent="0.25">
      <c r="A983"/>
      <c r="B983"/>
      <c r="F983"/>
      <c r="G983"/>
      <c r="K983"/>
      <c r="L983" s="6"/>
      <c r="P983"/>
      <c r="Q983" s="125"/>
    </row>
    <row r="984" spans="1:17" s="21" customFormat="1" x14ac:dyDescent="0.25">
      <c r="A984"/>
      <c r="B984"/>
      <c r="F984"/>
      <c r="G984"/>
      <c r="K984"/>
      <c r="L984" s="6"/>
      <c r="P984"/>
      <c r="Q984" s="125"/>
    </row>
    <row r="985" spans="1:17" s="21" customFormat="1" x14ac:dyDescent="0.25">
      <c r="A985"/>
      <c r="B985"/>
      <c r="F985"/>
      <c r="G985"/>
      <c r="K985"/>
      <c r="L985" s="6"/>
      <c r="P985"/>
      <c r="Q985" s="125"/>
    </row>
    <row r="986" spans="1:17" s="21" customFormat="1" x14ac:dyDescent="0.25">
      <c r="A986"/>
      <c r="B986"/>
      <c r="F986"/>
      <c r="G986"/>
      <c r="K986"/>
      <c r="L986" s="6"/>
      <c r="P986"/>
      <c r="Q986" s="125"/>
    </row>
    <row r="987" spans="1:17" s="21" customFormat="1" x14ac:dyDescent="0.25">
      <c r="A987"/>
      <c r="B987"/>
      <c r="F987"/>
      <c r="G987"/>
      <c r="K987"/>
      <c r="L987" s="6"/>
      <c r="P987"/>
      <c r="Q987" s="125"/>
    </row>
    <row r="988" spans="1:17" s="21" customFormat="1" x14ac:dyDescent="0.25">
      <c r="A988"/>
      <c r="B988"/>
      <c r="F988"/>
      <c r="G988"/>
      <c r="K988"/>
      <c r="L988" s="6"/>
      <c r="P988"/>
      <c r="Q988" s="125"/>
    </row>
    <row r="989" spans="1:17" s="21" customFormat="1" x14ac:dyDescent="0.25">
      <c r="A989"/>
      <c r="B989"/>
      <c r="F989"/>
      <c r="G989"/>
      <c r="K989"/>
      <c r="L989" s="6"/>
      <c r="P989"/>
      <c r="Q989" s="125"/>
    </row>
    <row r="990" spans="1:17" s="21" customFormat="1" x14ac:dyDescent="0.25">
      <c r="A990"/>
      <c r="B990"/>
      <c r="F990"/>
      <c r="G990"/>
      <c r="K990"/>
      <c r="L990" s="6"/>
      <c r="P990"/>
      <c r="Q990" s="125"/>
    </row>
    <row r="991" spans="1:17" s="21" customFormat="1" x14ac:dyDescent="0.25">
      <c r="A991"/>
      <c r="B991"/>
      <c r="F991"/>
      <c r="G991"/>
      <c r="K991"/>
      <c r="L991" s="6"/>
      <c r="P991"/>
      <c r="Q991" s="125"/>
    </row>
    <row r="992" spans="1:17" s="21" customFormat="1" x14ac:dyDescent="0.25">
      <c r="A992"/>
      <c r="B992"/>
      <c r="F992"/>
      <c r="G992"/>
      <c r="K992"/>
      <c r="L992" s="6"/>
      <c r="P992"/>
      <c r="Q992" s="125"/>
    </row>
    <row r="993" spans="1:21" s="21" customFormat="1" x14ac:dyDescent="0.25">
      <c r="A993"/>
      <c r="B993"/>
      <c r="F993"/>
      <c r="G993"/>
      <c r="K993"/>
      <c r="L993" s="6"/>
      <c r="P993"/>
      <c r="Q993" s="125"/>
    </row>
    <row r="994" spans="1:21" s="21" customFormat="1" x14ac:dyDescent="0.25">
      <c r="A994"/>
      <c r="B994"/>
      <c r="F994"/>
      <c r="G994"/>
      <c r="K994"/>
      <c r="L994" s="6"/>
      <c r="P994"/>
      <c r="Q994" s="125"/>
    </row>
    <row r="995" spans="1:21" s="21" customFormat="1" x14ac:dyDescent="0.25">
      <c r="A995"/>
      <c r="B995"/>
      <c r="F995"/>
      <c r="G995"/>
      <c r="K995"/>
      <c r="L995" s="6"/>
      <c r="P995"/>
      <c r="Q995" s="125"/>
    </row>
    <row r="996" spans="1:21" s="21" customFormat="1" x14ac:dyDescent="0.25">
      <c r="A996"/>
      <c r="B996"/>
      <c r="F996"/>
      <c r="G996"/>
      <c r="K996"/>
      <c r="L996" s="6"/>
      <c r="P996"/>
      <c r="Q996" s="125"/>
    </row>
    <row r="997" spans="1:21" s="21" customFormat="1" x14ac:dyDescent="0.25">
      <c r="A997"/>
      <c r="B997"/>
      <c r="F997"/>
      <c r="G997"/>
      <c r="K997"/>
      <c r="L997" s="6"/>
      <c r="P997"/>
      <c r="Q997" s="125"/>
    </row>
    <row r="998" spans="1:21" s="21" customFormat="1" x14ac:dyDescent="0.25">
      <c r="A998"/>
      <c r="B998"/>
      <c r="F998"/>
      <c r="G998"/>
      <c r="K998"/>
      <c r="L998" s="6"/>
      <c r="P998"/>
      <c r="Q998" s="125"/>
    </row>
    <row r="999" spans="1:21" s="21" customFormat="1" x14ac:dyDescent="0.25">
      <c r="A999"/>
      <c r="B999"/>
      <c r="F999"/>
      <c r="G999"/>
      <c r="K999"/>
      <c r="L999" s="6"/>
      <c r="P999"/>
      <c r="Q999" s="125"/>
    </row>
    <row r="1000" spans="1:21" s="21" customFormat="1" x14ac:dyDescent="0.25">
      <c r="A1000"/>
      <c r="B1000"/>
      <c r="F1000"/>
      <c r="G1000"/>
      <c r="K1000"/>
      <c r="L1000" s="6"/>
      <c r="P1000"/>
      <c r="Q1000" s="125"/>
    </row>
    <row r="1001" spans="1:21" s="21" customFormat="1" x14ac:dyDescent="0.25">
      <c r="A1001"/>
      <c r="B1001"/>
      <c r="F1001"/>
      <c r="G1001"/>
      <c r="K1001"/>
      <c r="L1001" s="6"/>
      <c r="P1001"/>
      <c r="Q1001" s="125"/>
    </row>
    <row r="1002" spans="1:21" s="21" customFormat="1" x14ac:dyDescent="0.25">
      <c r="A1002"/>
      <c r="B1002"/>
      <c r="F1002"/>
      <c r="G1002"/>
      <c r="K1002"/>
      <c r="L1002" s="6"/>
      <c r="P1002"/>
      <c r="Q1002" s="125"/>
    </row>
    <row r="1003" spans="1:21" s="21" customFormat="1" x14ac:dyDescent="0.25">
      <c r="A1003"/>
      <c r="B1003"/>
      <c r="F1003"/>
      <c r="G1003"/>
      <c r="K1003"/>
      <c r="L1003" s="6"/>
      <c r="P1003"/>
      <c r="Q1003" s="125"/>
      <c r="R1003"/>
      <c r="S1003"/>
      <c r="T1003"/>
      <c r="U1003"/>
    </row>
  </sheetData>
  <autoFilter ref="A2:Q268" xr:uid="{00000000-0001-0000-0700-000000000000}"/>
  <phoneticPr fontId="30" type="noConversion"/>
  <pageMargins left="0.7" right="0.7" top="0.75" bottom="0.75" header="0.3" footer="0.3"/>
  <pageSetup paperSize="9" orientation="portrait" r:id="rId1"/>
  <headerFooter>
    <oddFooter>&amp;C_x000D_&amp;1#&amp;"Calibri"&amp;10&amp;K000000 CONTROLLED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000"/>
    <pageSetUpPr fitToPage="1"/>
  </sheetPr>
  <dimension ref="A1:B158"/>
  <sheetViews>
    <sheetView topLeftCell="A73" workbookViewId="0">
      <selection activeCell="A253" sqref="A253"/>
    </sheetView>
  </sheetViews>
  <sheetFormatPr defaultRowHeight="15" x14ac:dyDescent="0.25"/>
  <cols>
    <col min="1" max="1" width="25.7109375" style="108" bestFit="1" customWidth="1"/>
    <col min="2" max="2" width="29" style="113" bestFit="1" customWidth="1"/>
    <col min="3" max="16384" width="9.140625" style="108"/>
  </cols>
  <sheetData>
    <row r="1" spans="1:2" s="9" customFormat="1" x14ac:dyDescent="0.25">
      <c r="A1" s="9" t="s">
        <v>1169</v>
      </c>
      <c r="B1" s="9" t="s">
        <v>1171</v>
      </c>
    </row>
    <row r="2" spans="1:2" x14ac:dyDescent="0.25">
      <c r="A2" s="108" t="s">
        <v>2</v>
      </c>
      <c r="B2" s="113" t="s">
        <v>920</v>
      </c>
    </row>
    <row r="3" spans="1:2" x14ac:dyDescent="0.25">
      <c r="B3" s="113" t="s">
        <v>921</v>
      </c>
    </row>
    <row r="4" spans="1:2" x14ac:dyDescent="0.25">
      <c r="B4" s="113" t="s">
        <v>922</v>
      </c>
    </row>
    <row r="5" spans="1:2" x14ac:dyDescent="0.25">
      <c r="B5" s="113" t="s">
        <v>923</v>
      </c>
    </row>
    <row r="6" spans="1:2" x14ac:dyDescent="0.25">
      <c r="B6" s="113" t="s">
        <v>924</v>
      </c>
    </row>
    <row r="7" spans="1:2" x14ac:dyDescent="0.25">
      <c r="B7" s="113" t="s">
        <v>925</v>
      </c>
    </row>
    <row r="8" spans="1:2" x14ac:dyDescent="0.25">
      <c r="B8" s="113" t="s">
        <v>926</v>
      </c>
    </row>
    <row r="9" spans="1:2" x14ac:dyDescent="0.25">
      <c r="B9" s="113" t="s">
        <v>927</v>
      </c>
    </row>
    <row r="10" spans="1:2" x14ac:dyDescent="0.25">
      <c r="B10" s="113" t="s">
        <v>928</v>
      </c>
    </row>
    <row r="11" spans="1:2" x14ac:dyDescent="0.25">
      <c r="B11" s="113" t="s">
        <v>929</v>
      </c>
    </row>
    <row r="12" spans="1:2" x14ac:dyDescent="0.25">
      <c r="B12" s="113" t="s">
        <v>930</v>
      </c>
    </row>
    <row r="14" spans="1:2" x14ac:dyDescent="0.25">
      <c r="A14" s="108" t="s">
        <v>874</v>
      </c>
      <c r="B14" s="113" t="s">
        <v>931</v>
      </c>
    </row>
    <row r="15" spans="1:2" x14ac:dyDescent="0.25">
      <c r="B15" s="113" t="s">
        <v>932</v>
      </c>
    </row>
    <row r="16" spans="1:2" x14ac:dyDescent="0.25">
      <c r="B16" s="113" t="s">
        <v>933</v>
      </c>
    </row>
    <row r="17" spans="1:2" x14ac:dyDescent="0.25">
      <c r="B17" s="113" t="s">
        <v>934</v>
      </c>
    </row>
    <row r="18" spans="1:2" x14ac:dyDescent="0.25">
      <c r="B18" s="113" t="s">
        <v>935</v>
      </c>
    </row>
    <row r="19" spans="1:2" x14ac:dyDescent="0.25">
      <c r="B19" s="113" t="s">
        <v>936</v>
      </c>
    </row>
    <row r="21" spans="1:2" x14ac:dyDescent="0.25">
      <c r="A21" s="108" t="s">
        <v>797</v>
      </c>
      <c r="B21" s="113" t="s">
        <v>937</v>
      </c>
    </row>
    <row r="22" spans="1:2" x14ac:dyDescent="0.25">
      <c r="B22" s="113" t="s">
        <v>938</v>
      </c>
    </row>
    <row r="23" spans="1:2" x14ac:dyDescent="0.25">
      <c r="B23" s="113" t="s">
        <v>939</v>
      </c>
    </row>
    <row r="24" spans="1:2" x14ac:dyDescent="0.25">
      <c r="B24" s="113" t="s">
        <v>940</v>
      </c>
    </row>
    <row r="25" spans="1:2" x14ac:dyDescent="0.25">
      <c r="B25" s="113" t="s">
        <v>941</v>
      </c>
    </row>
    <row r="27" spans="1:2" x14ac:dyDescent="0.25">
      <c r="A27" s="108" t="s">
        <v>875</v>
      </c>
      <c r="B27" s="113" t="s">
        <v>942</v>
      </c>
    </row>
    <row r="28" spans="1:2" x14ac:dyDescent="0.25">
      <c r="B28" s="113" t="s">
        <v>943</v>
      </c>
    </row>
    <row r="29" spans="1:2" x14ac:dyDescent="0.25">
      <c r="B29" s="113" t="s">
        <v>944</v>
      </c>
    </row>
    <row r="30" spans="1:2" x14ac:dyDescent="0.25">
      <c r="B30" s="113" t="s">
        <v>945</v>
      </c>
    </row>
    <row r="31" spans="1:2" x14ac:dyDescent="0.25">
      <c r="B31" s="113" t="s">
        <v>946</v>
      </c>
    </row>
    <row r="32" spans="1:2" x14ac:dyDescent="0.25">
      <c r="B32" s="113" t="s">
        <v>947</v>
      </c>
    </row>
    <row r="33" spans="1:2" x14ac:dyDescent="0.25">
      <c r="B33" s="113" t="s">
        <v>948</v>
      </c>
    </row>
    <row r="34" spans="1:2" x14ac:dyDescent="0.25">
      <c r="B34" s="113" t="s">
        <v>949</v>
      </c>
    </row>
    <row r="35" spans="1:2" x14ac:dyDescent="0.25">
      <c r="B35" s="113" t="s">
        <v>950</v>
      </c>
    </row>
    <row r="36" spans="1:2" x14ac:dyDescent="0.25">
      <c r="B36" s="113" t="s">
        <v>951</v>
      </c>
    </row>
    <row r="37" spans="1:2" x14ac:dyDescent="0.25">
      <c r="B37" s="113" t="s">
        <v>952</v>
      </c>
    </row>
    <row r="38" spans="1:2" x14ac:dyDescent="0.25">
      <c r="B38" s="113" t="s">
        <v>953</v>
      </c>
    </row>
    <row r="39" spans="1:2" x14ac:dyDescent="0.25">
      <c r="B39" s="113" t="s">
        <v>954</v>
      </c>
    </row>
    <row r="40" spans="1:2" x14ac:dyDescent="0.25">
      <c r="B40" s="113" t="s">
        <v>955</v>
      </c>
    </row>
    <row r="41" spans="1:2" x14ac:dyDescent="0.25">
      <c r="B41" s="113" t="s">
        <v>956</v>
      </c>
    </row>
    <row r="42" spans="1:2" x14ac:dyDescent="0.25">
      <c r="B42" s="113" t="s">
        <v>957</v>
      </c>
    </row>
    <row r="43" spans="1:2" x14ac:dyDescent="0.25">
      <c r="B43" s="113" t="s">
        <v>958</v>
      </c>
    </row>
    <row r="44" spans="1:2" x14ac:dyDescent="0.25">
      <c r="B44" s="113" t="s">
        <v>959</v>
      </c>
    </row>
    <row r="46" spans="1:2" x14ac:dyDescent="0.25">
      <c r="A46" s="108" t="s">
        <v>876</v>
      </c>
      <c r="B46" s="113" t="s">
        <v>960</v>
      </c>
    </row>
    <row r="47" spans="1:2" x14ac:dyDescent="0.25">
      <c r="B47" s="113" t="s">
        <v>961</v>
      </c>
    </row>
    <row r="48" spans="1:2" x14ac:dyDescent="0.25">
      <c r="B48" s="113" t="s">
        <v>962</v>
      </c>
    </row>
    <row r="49" spans="1:2" x14ac:dyDescent="0.25">
      <c r="B49" s="113" t="s">
        <v>963</v>
      </c>
    </row>
    <row r="50" spans="1:2" x14ac:dyDescent="0.25">
      <c r="B50" s="113" t="s">
        <v>964</v>
      </c>
    </row>
    <row r="51" spans="1:2" x14ac:dyDescent="0.25">
      <c r="B51" s="113" t="s">
        <v>965</v>
      </c>
    </row>
    <row r="53" spans="1:2" x14ac:dyDescent="0.25">
      <c r="A53" s="108" t="s">
        <v>877</v>
      </c>
      <c r="B53" s="113" t="s">
        <v>966</v>
      </c>
    </row>
    <row r="54" spans="1:2" x14ac:dyDescent="0.25">
      <c r="B54" s="113" t="s">
        <v>967</v>
      </c>
    </row>
    <row r="55" spans="1:2" x14ac:dyDescent="0.25">
      <c r="B55" s="113" t="s">
        <v>968</v>
      </c>
    </row>
    <row r="56" spans="1:2" x14ac:dyDescent="0.25">
      <c r="B56" s="113" t="s">
        <v>969</v>
      </c>
    </row>
    <row r="57" spans="1:2" x14ac:dyDescent="0.25">
      <c r="B57" s="113" t="s">
        <v>970</v>
      </c>
    </row>
    <row r="58" spans="1:2" x14ac:dyDescent="0.25">
      <c r="B58" s="113" t="s">
        <v>971</v>
      </c>
    </row>
    <row r="59" spans="1:2" x14ac:dyDescent="0.25">
      <c r="B59" s="113" t="s">
        <v>972</v>
      </c>
    </row>
    <row r="60" spans="1:2" x14ac:dyDescent="0.25">
      <c r="B60" s="113" t="s">
        <v>973</v>
      </c>
    </row>
    <row r="61" spans="1:2" x14ac:dyDescent="0.25">
      <c r="B61" s="113" t="s">
        <v>974</v>
      </c>
    </row>
    <row r="62" spans="1:2" x14ac:dyDescent="0.25">
      <c r="B62" s="113" t="s">
        <v>975</v>
      </c>
    </row>
    <row r="63" spans="1:2" x14ac:dyDescent="0.25">
      <c r="B63" s="113" t="s">
        <v>976</v>
      </c>
    </row>
    <row r="64" spans="1:2" x14ac:dyDescent="0.25">
      <c r="B64" s="113" t="s">
        <v>977</v>
      </c>
    </row>
    <row r="65" spans="1:2" x14ac:dyDescent="0.25">
      <c r="B65" s="113" t="s">
        <v>978</v>
      </c>
    </row>
    <row r="67" spans="1:2" x14ac:dyDescent="0.25">
      <c r="A67" s="108" t="s">
        <v>878</v>
      </c>
      <c r="B67" s="113" t="s">
        <v>979</v>
      </c>
    </row>
    <row r="68" spans="1:2" x14ac:dyDescent="0.25">
      <c r="B68" s="113" t="s">
        <v>980</v>
      </c>
    </row>
    <row r="69" spans="1:2" x14ac:dyDescent="0.25">
      <c r="B69" s="113" t="s">
        <v>981</v>
      </c>
    </row>
    <row r="70" spans="1:2" x14ac:dyDescent="0.25">
      <c r="B70" s="113" t="s">
        <v>982</v>
      </c>
    </row>
    <row r="71" spans="1:2" x14ac:dyDescent="0.25">
      <c r="B71" s="113" t="s">
        <v>983</v>
      </c>
    </row>
    <row r="73" spans="1:2" x14ac:dyDescent="0.25">
      <c r="A73" s="108" t="s">
        <v>3</v>
      </c>
      <c r="B73" s="113" t="s">
        <v>984</v>
      </c>
    </row>
    <row r="75" spans="1:2" x14ac:dyDescent="0.25">
      <c r="A75" s="108" t="s">
        <v>799</v>
      </c>
      <c r="B75" s="113" t="s">
        <v>985</v>
      </c>
    </row>
    <row r="76" spans="1:2" x14ac:dyDescent="0.25">
      <c r="B76" s="113" t="s">
        <v>986</v>
      </c>
    </row>
    <row r="77" spans="1:2" x14ac:dyDescent="0.25">
      <c r="B77" s="113" t="s">
        <v>987</v>
      </c>
    </row>
    <row r="78" spans="1:2" x14ac:dyDescent="0.25">
      <c r="B78" s="113" t="s">
        <v>988</v>
      </c>
    </row>
    <row r="79" spans="1:2" x14ac:dyDescent="0.25">
      <c r="B79" s="113" t="s">
        <v>989</v>
      </c>
    </row>
    <row r="80" spans="1:2" x14ac:dyDescent="0.25">
      <c r="B80" s="113" t="s">
        <v>990</v>
      </c>
    </row>
    <row r="82" spans="1:2" x14ac:dyDescent="0.25">
      <c r="A82" s="108" t="s">
        <v>4</v>
      </c>
      <c r="B82" s="113" t="s">
        <v>991</v>
      </c>
    </row>
    <row r="84" spans="1:2" x14ac:dyDescent="0.25">
      <c r="A84" s="108" t="s">
        <v>879</v>
      </c>
      <c r="B84" s="113" t="s">
        <v>992</v>
      </c>
    </row>
    <row r="85" spans="1:2" x14ac:dyDescent="0.25">
      <c r="B85" s="113" t="s">
        <v>993</v>
      </c>
    </row>
    <row r="86" spans="1:2" x14ac:dyDescent="0.25">
      <c r="B86" s="113" t="s">
        <v>994</v>
      </c>
    </row>
    <row r="87" spans="1:2" x14ac:dyDescent="0.25">
      <c r="B87" s="113" t="s">
        <v>995</v>
      </c>
    </row>
    <row r="88" spans="1:2" x14ac:dyDescent="0.25">
      <c r="B88" s="113" t="s">
        <v>996</v>
      </c>
    </row>
    <row r="89" spans="1:2" x14ac:dyDescent="0.25">
      <c r="B89" s="113" t="s">
        <v>997</v>
      </c>
    </row>
    <row r="91" spans="1:2" x14ac:dyDescent="0.25">
      <c r="A91" s="108" t="s">
        <v>1547</v>
      </c>
      <c r="B91" s="113" t="s">
        <v>998</v>
      </c>
    </row>
    <row r="92" spans="1:2" x14ac:dyDescent="0.25">
      <c r="B92" s="113" t="s">
        <v>1160</v>
      </c>
    </row>
    <row r="94" spans="1:2" x14ac:dyDescent="0.25">
      <c r="A94" s="108" t="s">
        <v>6</v>
      </c>
      <c r="B94" s="113" t="s">
        <v>999</v>
      </c>
    </row>
    <row r="95" spans="1:2" x14ac:dyDescent="0.25">
      <c r="B95" s="113" t="s">
        <v>1000</v>
      </c>
    </row>
    <row r="96" spans="1:2" x14ac:dyDescent="0.25">
      <c r="B96" s="113" t="s">
        <v>1001</v>
      </c>
    </row>
    <row r="97" spans="1:2" x14ac:dyDescent="0.25">
      <c r="B97" s="113" t="s">
        <v>1002</v>
      </c>
    </row>
    <row r="98" spans="1:2" x14ac:dyDescent="0.25">
      <c r="B98" s="113" t="s">
        <v>1003</v>
      </c>
    </row>
    <row r="99" spans="1:2" x14ac:dyDescent="0.25">
      <c r="B99" s="113" t="s">
        <v>1004</v>
      </c>
    </row>
    <row r="100" spans="1:2" x14ac:dyDescent="0.25">
      <c r="B100" s="113" t="s">
        <v>1005</v>
      </c>
    </row>
    <row r="102" spans="1:2" x14ac:dyDescent="0.25">
      <c r="A102" s="108" t="s">
        <v>781</v>
      </c>
      <c r="B102" s="113" t="s">
        <v>1006</v>
      </c>
    </row>
    <row r="103" spans="1:2" x14ac:dyDescent="0.25">
      <c r="B103" s="113" t="s">
        <v>1007</v>
      </c>
    </row>
    <row r="104" spans="1:2" x14ac:dyDescent="0.25">
      <c r="B104" s="113" t="s">
        <v>1008</v>
      </c>
    </row>
    <row r="105" spans="1:2" x14ac:dyDescent="0.25">
      <c r="B105" s="113" t="s">
        <v>1009</v>
      </c>
    </row>
    <row r="106" spans="1:2" x14ac:dyDescent="0.25">
      <c r="B106" s="113" t="s">
        <v>1010</v>
      </c>
    </row>
    <row r="107" spans="1:2" x14ac:dyDescent="0.25">
      <c r="B107" s="113" t="s">
        <v>1011</v>
      </c>
    </row>
    <row r="109" spans="1:2" x14ac:dyDescent="0.25">
      <c r="A109" s="108" t="s">
        <v>1170</v>
      </c>
      <c r="B109" s="113" t="s">
        <v>1161</v>
      </c>
    </row>
    <row r="110" spans="1:2" x14ac:dyDescent="0.25">
      <c r="B110" s="113" t="s">
        <v>1162</v>
      </c>
    </row>
    <row r="111" spans="1:2" s="119" customFormat="1" x14ac:dyDescent="0.25">
      <c r="B111" s="113" t="s">
        <v>1214</v>
      </c>
    </row>
    <row r="113" spans="1:2" x14ac:dyDescent="0.25">
      <c r="A113" s="108" t="s">
        <v>7</v>
      </c>
      <c r="B113" s="113" t="s">
        <v>1012</v>
      </c>
    </row>
    <row r="115" spans="1:2" x14ac:dyDescent="0.25">
      <c r="A115" s="108" t="s">
        <v>8</v>
      </c>
      <c r="B115" s="113" t="s">
        <v>1013</v>
      </c>
    </row>
    <row r="116" spans="1:2" x14ac:dyDescent="0.25">
      <c r="B116" s="113" t="s">
        <v>1014</v>
      </c>
    </row>
    <row r="117" spans="1:2" x14ac:dyDescent="0.25">
      <c r="B117" s="113" t="s">
        <v>1015</v>
      </c>
    </row>
    <row r="118" spans="1:2" x14ac:dyDescent="0.25">
      <c r="B118" s="113" t="s">
        <v>1016</v>
      </c>
    </row>
    <row r="119" spans="1:2" x14ac:dyDescent="0.25">
      <c r="B119" s="113" t="s">
        <v>1017</v>
      </c>
    </row>
    <row r="120" spans="1:2" x14ac:dyDescent="0.25">
      <c r="B120" s="113" t="s">
        <v>1018</v>
      </c>
    </row>
    <row r="122" spans="1:2" x14ac:dyDescent="0.25">
      <c r="A122" s="108" t="s">
        <v>9</v>
      </c>
      <c r="B122" s="113" t="s">
        <v>1019</v>
      </c>
    </row>
    <row r="124" spans="1:2" x14ac:dyDescent="0.25">
      <c r="A124" s="108" t="s">
        <v>15</v>
      </c>
      <c r="B124" s="113" t="s">
        <v>1020</v>
      </c>
    </row>
    <row r="125" spans="1:2" x14ac:dyDescent="0.25">
      <c r="B125" s="113" t="s">
        <v>1021</v>
      </c>
    </row>
    <row r="126" spans="1:2" x14ac:dyDescent="0.25">
      <c r="B126" s="113" t="s">
        <v>1022</v>
      </c>
    </row>
    <row r="127" spans="1:2" x14ac:dyDescent="0.25">
      <c r="B127" s="113" t="s">
        <v>1023</v>
      </c>
    </row>
    <row r="128" spans="1:2" x14ac:dyDescent="0.25">
      <c r="B128" s="113" t="s">
        <v>1024</v>
      </c>
    </row>
    <row r="129" spans="1:2" x14ac:dyDescent="0.25">
      <c r="B129" s="113" t="s">
        <v>1025</v>
      </c>
    </row>
    <row r="130" spans="1:2" x14ac:dyDescent="0.25">
      <c r="B130" s="113" t="s">
        <v>1026</v>
      </c>
    </row>
    <row r="131" spans="1:2" x14ac:dyDescent="0.25">
      <c r="B131" s="113" t="s">
        <v>1027</v>
      </c>
    </row>
    <row r="133" spans="1:2" x14ac:dyDescent="0.25">
      <c r="A133" s="108" t="s">
        <v>10</v>
      </c>
      <c r="B133" s="113" t="s">
        <v>1028</v>
      </c>
    </row>
    <row r="134" spans="1:2" x14ac:dyDescent="0.25">
      <c r="B134" s="113" t="s">
        <v>1029</v>
      </c>
    </row>
    <row r="135" spans="1:2" x14ac:dyDescent="0.25">
      <c r="B135" s="113" t="s">
        <v>1030</v>
      </c>
    </row>
    <row r="136" spans="1:2" x14ac:dyDescent="0.25">
      <c r="B136" s="113" t="s">
        <v>1031</v>
      </c>
    </row>
    <row r="137" spans="1:2" x14ac:dyDescent="0.25">
      <c r="B137" s="113" t="s">
        <v>1032</v>
      </c>
    </row>
    <row r="138" spans="1:2" x14ac:dyDescent="0.25">
      <c r="B138" s="113" t="s">
        <v>1033</v>
      </c>
    </row>
    <row r="140" spans="1:2" x14ac:dyDescent="0.25">
      <c r="A140" s="108" t="s">
        <v>11</v>
      </c>
      <c r="B140" s="113" t="s">
        <v>1034</v>
      </c>
    </row>
    <row r="141" spans="1:2" x14ac:dyDescent="0.25">
      <c r="B141" s="113" t="s">
        <v>1035</v>
      </c>
    </row>
    <row r="142" spans="1:2" x14ac:dyDescent="0.25">
      <c r="B142" s="113" t="s">
        <v>1036</v>
      </c>
    </row>
    <row r="143" spans="1:2" x14ac:dyDescent="0.25">
      <c r="B143" s="113" t="s">
        <v>1037</v>
      </c>
    </row>
    <row r="144" spans="1:2" x14ac:dyDescent="0.25">
      <c r="B144" s="113" t="s">
        <v>1038</v>
      </c>
    </row>
    <row r="145" spans="1:2" x14ac:dyDescent="0.25">
      <c r="B145" s="113" t="s">
        <v>1039</v>
      </c>
    </row>
    <row r="147" spans="1:2" x14ac:dyDescent="0.25">
      <c r="A147" s="108" t="s">
        <v>798</v>
      </c>
      <c r="B147" s="113" t="s">
        <v>1040</v>
      </c>
    </row>
    <row r="148" spans="1:2" x14ac:dyDescent="0.25">
      <c r="B148" s="113" t="s">
        <v>1041</v>
      </c>
    </row>
    <row r="149" spans="1:2" x14ac:dyDescent="0.25">
      <c r="B149" s="113" t="s">
        <v>1042</v>
      </c>
    </row>
    <row r="150" spans="1:2" x14ac:dyDescent="0.25">
      <c r="B150" s="113" t="s">
        <v>1043</v>
      </c>
    </row>
    <row r="151" spans="1:2" x14ac:dyDescent="0.25">
      <c r="B151" s="113" t="s">
        <v>1044</v>
      </c>
    </row>
    <row r="152" spans="1:2" x14ac:dyDescent="0.25">
      <c r="B152" s="113" t="s">
        <v>1045</v>
      </c>
    </row>
    <row r="154" spans="1:2" x14ac:dyDescent="0.25">
      <c r="A154" s="108" t="s">
        <v>12</v>
      </c>
      <c r="B154" s="113" t="s">
        <v>1046</v>
      </c>
    </row>
    <row r="155" spans="1:2" x14ac:dyDescent="0.25">
      <c r="B155" s="113" t="s">
        <v>1047</v>
      </c>
    </row>
    <row r="156" spans="1:2" x14ac:dyDescent="0.25">
      <c r="B156" s="113" t="s">
        <v>1166</v>
      </c>
    </row>
    <row r="157" spans="1:2" x14ac:dyDescent="0.25">
      <c r="B157" s="113" t="s">
        <v>1167</v>
      </c>
    </row>
    <row r="158" spans="1:2" x14ac:dyDescent="0.25">
      <c r="A158" s="108" t="s">
        <v>13</v>
      </c>
      <c r="B158" s="113" t="s">
        <v>1048</v>
      </c>
    </row>
  </sheetData>
  <pageMargins left="0.70866141732283472" right="0.70866141732283472" top="0.74803149606299213" bottom="0.74803149606299213" header="0.31496062992125984" footer="0.31496062992125984"/>
  <pageSetup paperSize="9" scale="64" fitToHeight="2" orientation="portrait" r:id="rId1"/>
  <headerFooter>
    <oddFooter>&amp;C_x000D_&amp;1#&amp;"Calibri"&amp;10&amp;K000000 CONTROLLED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sheetPr>
  <dimension ref="A1:B154"/>
  <sheetViews>
    <sheetView workbookViewId="0">
      <selection activeCell="A253" sqref="A253"/>
    </sheetView>
  </sheetViews>
  <sheetFormatPr defaultRowHeight="15" x14ac:dyDescent="0.25"/>
  <cols>
    <col min="1" max="1" width="20" style="108" customWidth="1"/>
    <col min="2" max="2" width="29" bestFit="1" customWidth="1"/>
  </cols>
  <sheetData>
    <row r="1" spans="1:2" x14ac:dyDescent="0.25">
      <c r="A1" s="108" t="s">
        <v>2</v>
      </c>
      <c r="B1" s="108" t="s">
        <v>920</v>
      </c>
    </row>
    <row r="2" spans="1:2" x14ac:dyDescent="0.25">
      <c r="A2" s="108" t="s">
        <v>1049</v>
      </c>
      <c r="B2" s="108" t="s">
        <v>921</v>
      </c>
    </row>
    <row r="3" spans="1:2" x14ac:dyDescent="0.25">
      <c r="A3" s="108" t="s">
        <v>1050</v>
      </c>
      <c r="B3" s="108" t="s">
        <v>922</v>
      </c>
    </row>
    <row r="4" spans="1:2" x14ac:dyDescent="0.25">
      <c r="A4" s="108" t="s">
        <v>1051</v>
      </c>
      <c r="B4" s="108" t="s">
        <v>923</v>
      </c>
    </row>
    <row r="5" spans="1:2" x14ac:dyDescent="0.25">
      <c r="A5" s="108" t="s">
        <v>1052</v>
      </c>
      <c r="B5" s="108" t="s">
        <v>1178</v>
      </c>
    </row>
    <row r="6" spans="1:2" x14ac:dyDescent="0.25">
      <c r="A6" s="108" t="s">
        <v>1053</v>
      </c>
      <c r="B6" s="108" t="s">
        <v>924</v>
      </c>
    </row>
    <row r="7" spans="1:2" x14ac:dyDescent="0.25">
      <c r="A7" s="108" t="s">
        <v>1054</v>
      </c>
      <c r="B7" s="108" t="s">
        <v>925</v>
      </c>
    </row>
    <row r="8" spans="1:2" x14ac:dyDescent="0.25">
      <c r="A8" s="108" t="s">
        <v>1055</v>
      </c>
      <c r="B8" s="108" t="s">
        <v>926</v>
      </c>
    </row>
    <row r="9" spans="1:2" x14ac:dyDescent="0.25">
      <c r="A9" s="108" t="s">
        <v>1056</v>
      </c>
      <c r="B9" s="108" t="s">
        <v>927</v>
      </c>
    </row>
    <row r="10" spans="1:2" x14ac:dyDescent="0.25">
      <c r="A10" s="108" t="s">
        <v>1057</v>
      </c>
      <c r="B10" s="108" t="s">
        <v>928</v>
      </c>
    </row>
    <row r="11" spans="1:2" x14ac:dyDescent="0.25">
      <c r="A11" s="108" t="s">
        <v>1058</v>
      </c>
      <c r="B11" s="108" t="s">
        <v>929</v>
      </c>
    </row>
    <row r="12" spans="1:2" x14ac:dyDescent="0.25">
      <c r="A12" s="108" t="s">
        <v>1179</v>
      </c>
      <c r="B12" s="108" t="s">
        <v>1177</v>
      </c>
    </row>
    <row r="13" spans="1:2" x14ac:dyDescent="0.25">
      <c r="A13" s="108" t="s">
        <v>1180</v>
      </c>
      <c r="B13" s="108" t="s">
        <v>930</v>
      </c>
    </row>
    <row r="14" spans="1:2" x14ac:dyDescent="0.25">
      <c r="A14" s="108" t="s">
        <v>874</v>
      </c>
      <c r="B14" s="108" t="s">
        <v>931</v>
      </c>
    </row>
    <row r="15" spans="1:2" x14ac:dyDescent="0.25">
      <c r="A15" s="108" t="s">
        <v>1059</v>
      </c>
      <c r="B15" s="108" t="s">
        <v>932</v>
      </c>
    </row>
    <row r="16" spans="1:2" x14ac:dyDescent="0.25">
      <c r="A16" s="108" t="s">
        <v>1060</v>
      </c>
      <c r="B16" s="108" t="s">
        <v>933</v>
      </c>
    </row>
    <row r="17" spans="1:2" x14ac:dyDescent="0.25">
      <c r="A17" s="108" t="s">
        <v>1061</v>
      </c>
      <c r="B17" s="108" t="s">
        <v>934</v>
      </c>
    </row>
    <row r="18" spans="1:2" x14ac:dyDescent="0.25">
      <c r="A18" s="108" t="s">
        <v>1062</v>
      </c>
      <c r="B18" s="108" t="s">
        <v>935</v>
      </c>
    </row>
    <row r="19" spans="1:2" x14ac:dyDescent="0.25">
      <c r="A19" s="108" t="s">
        <v>1063</v>
      </c>
      <c r="B19" s="108" t="s">
        <v>936</v>
      </c>
    </row>
    <row r="20" spans="1:2" s="108" customFormat="1" x14ac:dyDescent="0.25">
      <c r="A20" s="108" t="s">
        <v>1182</v>
      </c>
      <c r="B20" s="108" t="s">
        <v>1181</v>
      </c>
    </row>
    <row r="21" spans="1:2" x14ac:dyDescent="0.25">
      <c r="A21" s="108" t="s">
        <v>797</v>
      </c>
      <c r="B21" s="108" t="s">
        <v>937</v>
      </c>
    </row>
    <row r="22" spans="1:2" x14ac:dyDescent="0.25">
      <c r="A22" s="108" t="s">
        <v>1064</v>
      </c>
      <c r="B22" s="108" t="s">
        <v>938</v>
      </c>
    </row>
    <row r="23" spans="1:2" x14ac:dyDescent="0.25">
      <c r="A23" s="108" t="s">
        <v>1065</v>
      </c>
      <c r="B23" s="108" t="s">
        <v>939</v>
      </c>
    </row>
    <row r="24" spans="1:2" x14ac:dyDescent="0.25">
      <c r="A24" s="108" t="s">
        <v>1066</v>
      </c>
      <c r="B24" s="108" t="s">
        <v>940</v>
      </c>
    </row>
    <row r="25" spans="1:2" x14ac:dyDescent="0.25">
      <c r="A25" s="108" t="s">
        <v>1067</v>
      </c>
      <c r="B25" s="108" t="s">
        <v>941</v>
      </c>
    </row>
    <row r="26" spans="1:2" s="108" customFormat="1" x14ac:dyDescent="0.25">
      <c r="A26" s="108" t="s">
        <v>1184</v>
      </c>
      <c r="B26" s="108" t="s">
        <v>1183</v>
      </c>
    </row>
    <row r="27" spans="1:2" x14ac:dyDescent="0.25">
      <c r="A27" s="108" t="s">
        <v>875</v>
      </c>
      <c r="B27" s="108" t="s">
        <v>942</v>
      </c>
    </row>
    <row r="28" spans="1:2" x14ac:dyDescent="0.25">
      <c r="A28" s="108" t="s">
        <v>1068</v>
      </c>
      <c r="B28" s="108" t="s">
        <v>943</v>
      </c>
    </row>
    <row r="29" spans="1:2" x14ac:dyDescent="0.25">
      <c r="A29" s="108" t="s">
        <v>1069</v>
      </c>
      <c r="B29" s="108" t="s">
        <v>944</v>
      </c>
    </row>
    <row r="30" spans="1:2" x14ac:dyDescent="0.25">
      <c r="A30" s="108" t="s">
        <v>1070</v>
      </c>
      <c r="B30" s="108" t="s">
        <v>945</v>
      </c>
    </row>
    <row r="31" spans="1:2" x14ac:dyDescent="0.25">
      <c r="A31" s="108" t="s">
        <v>1071</v>
      </c>
      <c r="B31" s="108" t="s">
        <v>946</v>
      </c>
    </row>
    <row r="32" spans="1:2" x14ac:dyDescent="0.25">
      <c r="A32" s="108" t="s">
        <v>1072</v>
      </c>
      <c r="B32" s="108" t="s">
        <v>947</v>
      </c>
    </row>
    <row r="33" spans="1:2" x14ac:dyDescent="0.25">
      <c r="A33" s="108" t="s">
        <v>1073</v>
      </c>
      <c r="B33" s="108" t="s">
        <v>948</v>
      </c>
    </row>
    <row r="34" spans="1:2" x14ac:dyDescent="0.25">
      <c r="A34" s="108" t="s">
        <v>1074</v>
      </c>
      <c r="B34" s="108" t="s">
        <v>949</v>
      </c>
    </row>
    <row r="35" spans="1:2" x14ac:dyDescent="0.25">
      <c r="A35" s="108" t="s">
        <v>1075</v>
      </c>
      <c r="B35" s="108" t="s">
        <v>950</v>
      </c>
    </row>
    <row r="36" spans="1:2" x14ac:dyDescent="0.25">
      <c r="A36" s="108" t="s">
        <v>1076</v>
      </c>
      <c r="B36" s="108" t="s">
        <v>951</v>
      </c>
    </row>
    <row r="37" spans="1:2" x14ac:dyDescent="0.25">
      <c r="A37" s="108" t="s">
        <v>1077</v>
      </c>
      <c r="B37" s="108" t="s">
        <v>952</v>
      </c>
    </row>
    <row r="38" spans="1:2" x14ac:dyDescent="0.25">
      <c r="A38" s="108" t="s">
        <v>1078</v>
      </c>
      <c r="B38" s="108" t="s">
        <v>953</v>
      </c>
    </row>
    <row r="39" spans="1:2" x14ac:dyDescent="0.25">
      <c r="A39" s="108" t="s">
        <v>1079</v>
      </c>
      <c r="B39" s="108" t="s">
        <v>954</v>
      </c>
    </row>
    <row r="40" spans="1:2" x14ac:dyDescent="0.25">
      <c r="A40" s="108" t="s">
        <v>1080</v>
      </c>
      <c r="B40" s="108" t="s">
        <v>955</v>
      </c>
    </row>
    <row r="41" spans="1:2" x14ac:dyDescent="0.25">
      <c r="A41" s="108" t="s">
        <v>1081</v>
      </c>
      <c r="B41" s="108" t="s">
        <v>956</v>
      </c>
    </row>
    <row r="42" spans="1:2" x14ac:dyDescent="0.25">
      <c r="A42" s="108" t="s">
        <v>1082</v>
      </c>
      <c r="B42" s="108" t="s">
        <v>957</v>
      </c>
    </row>
    <row r="43" spans="1:2" x14ac:dyDescent="0.25">
      <c r="A43" s="108" t="s">
        <v>1083</v>
      </c>
      <c r="B43" s="108" t="s">
        <v>958</v>
      </c>
    </row>
    <row r="44" spans="1:2" x14ac:dyDescent="0.25">
      <c r="A44" s="108" t="s">
        <v>1084</v>
      </c>
      <c r="B44" s="108" t="s">
        <v>959</v>
      </c>
    </row>
    <row r="45" spans="1:2" s="108" customFormat="1" x14ac:dyDescent="0.25">
      <c r="A45" s="108" t="s">
        <v>1187</v>
      </c>
      <c r="B45" s="108" t="s">
        <v>1185</v>
      </c>
    </row>
    <row r="46" spans="1:2" s="108" customFormat="1" x14ac:dyDescent="0.25">
      <c r="A46" s="108" t="s">
        <v>1188</v>
      </c>
      <c r="B46" s="108" t="s">
        <v>1186</v>
      </c>
    </row>
    <row r="47" spans="1:2" x14ac:dyDescent="0.25">
      <c r="A47" s="108" t="s">
        <v>876</v>
      </c>
      <c r="B47" s="108" t="s">
        <v>960</v>
      </c>
    </row>
    <row r="48" spans="1:2" x14ac:dyDescent="0.25">
      <c r="A48" s="108" t="s">
        <v>1085</v>
      </c>
      <c r="B48" s="108" t="s">
        <v>961</v>
      </c>
    </row>
    <row r="49" spans="1:2" x14ac:dyDescent="0.25">
      <c r="A49" s="108" t="s">
        <v>1086</v>
      </c>
      <c r="B49" s="108" t="s">
        <v>962</v>
      </c>
    </row>
    <row r="50" spans="1:2" x14ac:dyDescent="0.25">
      <c r="A50" s="108" t="s">
        <v>1087</v>
      </c>
      <c r="B50" s="108" t="s">
        <v>963</v>
      </c>
    </row>
    <row r="51" spans="1:2" x14ac:dyDescent="0.25">
      <c r="A51" s="108" t="s">
        <v>1088</v>
      </c>
      <c r="B51" s="108" t="s">
        <v>964</v>
      </c>
    </row>
    <row r="52" spans="1:2" x14ac:dyDescent="0.25">
      <c r="A52" s="108" t="s">
        <v>1089</v>
      </c>
      <c r="B52" s="108" t="s">
        <v>965</v>
      </c>
    </row>
    <row r="53" spans="1:2" s="108" customFormat="1" x14ac:dyDescent="0.25">
      <c r="A53" s="108" t="s">
        <v>1190</v>
      </c>
      <c r="B53" s="108" t="s">
        <v>1189</v>
      </c>
    </row>
    <row r="54" spans="1:2" x14ac:dyDescent="0.25">
      <c r="A54" s="108" t="s">
        <v>877</v>
      </c>
      <c r="B54" s="108" t="s">
        <v>966</v>
      </c>
    </row>
    <row r="55" spans="1:2" x14ac:dyDescent="0.25">
      <c r="A55" s="108" t="s">
        <v>1090</v>
      </c>
      <c r="B55" s="108" t="s">
        <v>967</v>
      </c>
    </row>
    <row r="56" spans="1:2" x14ac:dyDescent="0.25">
      <c r="A56" s="108" t="s">
        <v>1091</v>
      </c>
      <c r="B56" s="108" t="s">
        <v>968</v>
      </c>
    </row>
    <row r="57" spans="1:2" x14ac:dyDescent="0.25">
      <c r="A57" s="108" t="s">
        <v>1092</v>
      </c>
      <c r="B57" s="108" t="s">
        <v>969</v>
      </c>
    </row>
    <row r="58" spans="1:2" x14ac:dyDescent="0.25">
      <c r="A58" s="108" t="s">
        <v>1093</v>
      </c>
      <c r="B58" s="108" t="s">
        <v>970</v>
      </c>
    </row>
    <row r="59" spans="1:2" x14ac:dyDescent="0.25">
      <c r="A59" s="108" t="s">
        <v>1094</v>
      </c>
      <c r="B59" s="108" t="s">
        <v>971</v>
      </c>
    </row>
    <row r="60" spans="1:2" x14ac:dyDescent="0.25">
      <c r="A60" s="108" t="s">
        <v>1095</v>
      </c>
      <c r="B60" s="108" t="s">
        <v>972</v>
      </c>
    </row>
    <row r="61" spans="1:2" x14ac:dyDescent="0.25">
      <c r="A61" s="108" t="s">
        <v>1096</v>
      </c>
      <c r="B61" s="108" t="s">
        <v>973</v>
      </c>
    </row>
    <row r="62" spans="1:2" x14ac:dyDescent="0.25">
      <c r="A62" s="108" t="s">
        <v>1097</v>
      </c>
      <c r="B62" s="108" t="s">
        <v>974</v>
      </c>
    </row>
    <row r="63" spans="1:2" x14ac:dyDescent="0.25">
      <c r="A63" s="108" t="s">
        <v>1098</v>
      </c>
      <c r="B63" s="108" t="s">
        <v>975</v>
      </c>
    </row>
    <row r="64" spans="1:2" x14ac:dyDescent="0.25">
      <c r="A64" s="108" t="s">
        <v>1099</v>
      </c>
      <c r="B64" s="108" t="s">
        <v>976</v>
      </c>
    </row>
    <row r="65" spans="1:2" x14ac:dyDescent="0.25">
      <c r="A65" s="108" t="s">
        <v>1100</v>
      </c>
      <c r="B65" s="108" t="s">
        <v>977</v>
      </c>
    </row>
    <row r="66" spans="1:2" x14ac:dyDescent="0.25">
      <c r="A66" s="108" t="s">
        <v>1101</v>
      </c>
      <c r="B66" s="108" t="s">
        <v>978</v>
      </c>
    </row>
    <row r="67" spans="1:2" s="108" customFormat="1" x14ac:dyDescent="0.25">
      <c r="A67" s="108" t="s">
        <v>1193</v>
      </c>
      <c r="B67" s="108" t="s">
        <v>1191</v>
      </c>
    </row>
    <row r="68" spans="1:2" s="108" customFormat="1" x14ac:dyDescent="0.25">
      <c r="A68" s="108" t="s">
        <v>1194</v>
      </c>
      <c r="B68" s="108" t="s">
        <v>1192</v>
      </c>
    </row>
    <row r="69" spans="1:2" x14ac:dyDescent="0.25">
      <c r="A69" s="108" t="s">
        <v>878</v>
      </c>
      <c r="B69" s="108" t="s">
        <v>979</v>
      </c>
    </row>
    <row r="70" spans="1:2" x14ac:dyDescent="0.25">
      <c r="A70" s="108" t="s">
        <v>1102</v>
      </c>
      <c r="B70" s="108" t="s">
        <v>980</v>
      </c>
    </row>
    <row r="71" spans="1:2" x14ac:dyDescent="0.25">
      <c r="A71" s="108" t="s">
        <v>1103</v>
      </c>
      <c r="B71" s="108" t="s">
        <v>981</v>
      </c>
    </row>
    <row r="72" spans="1:2" x14ac:dyDescent="0.25">
      <c r="A72" s="108" t="s">
        <v>1104</v>
      </c>
      <c r="B72" s="108" t="s">
        <v>982</v>
      </c>
    </row>
    <row r="73" spans="1:2" x14ac:dyDescent="0.25">
      <c r="A73" s="108" t="s">
        <v>1105</v>
      </c>
      <c r="B73" s="108" t="s">
        <v>983</v>
      </c>
    </row>
    <row r="74" spans="1:2" s="108" customFormat="1" x14ac:dyDescent="0.25">
      <c r="A74" s="108" t="s">
        <v>1196</v>
      </c>
      <c r="B74" s="108" t="s">
        <v>1195</v>
      </c>
    </row>
    <row r="75" spans="1:2" x14ac:dyDescent="0.25">
      <c r="A75" s="108" t="s">
        <v>3</v>
      </c>
      <c r="B75" s="108" t="s">
        <v>984</v>
      </c>
    </row>
    <row r="76" spans="1:2" x14ac:dyDescent="0.25">
      <c r="A76" s="108" t="s">
        <v>799</v>
      </c>
      <c r="B76" s="108" t="s">
        <v>985</v>
      </c>
    </row>
    <row r="77" spans="1:2" x14ac:dyDescent="0.25">
      <c r="A77" s="108" t="s">
        <v>1106</v>
      </c>
      <c r="B77" s="108" t="s">
        <v>986</v>
      </c>
    </row>
    <row r="78" spans="1:2" x14ac:dyDescent="0.25">
      <c r="A78" s="108" t="s">
        <v>1107</v>
      </c>
      <c r="B78" s="108" t="s">
        <v>987</v>
      </c>
    </row>
    <row r="79" spans="1:2" x14ac:dyDescent="0.25">
      <c r="A79" s="108" t="s">
        <v>1108</v>
      </c>
      <c r="B79" s="108" t="s">
        <v>988</v>
      </c>
    </row>
    <row r="80" spans="1:2" x14ac:dyDescent="0.25">
      <c r="A80" s="108" t="s">
        <v>1109</v>
      </c>
      <c r="B80" s="108" t="s">
        <v>989</v>
      </c>
    </row>
    <row r="81" spans="1:2" x14ac:dyDescent="0.25">
      <c r="A81" s="108" t="s">
        <v>1110</v>
      </c>
      <c r="B81" s="108" t="s">
        <v>990</v>
      </c>
    </row>
    <row r="82" spans="1:2" s="108" customFormat="1" x14ac:dyDescent="0.25">
      <c r="A82" s="108" t="s">
        <v>1197</v>
      </c>
      <c r="B82" s="108" t="s">
        <v>1198</v>
      </c>
    </row>
    <row r="83" spans="1:2" x14ac:dyDescent="0.25">
      <c r="A83" s="108" t="s">
        <v>4</v>
      </c>
      <c r="B83" s="108" t="s">
        <v>991</v>
      </c>
    </row>
    <row r="84" spans="1:2" x14ac:dyDescent="0.25">
      <c r="A84" s="108" t="s">
        <v>879</v>
      </c>
      <c r="B84" s="108" t="s">
        <v>992</v>
      </c>
    </row>
    <row r="85" spans="1:2" x14ac:dyDescent="0.25">
      <c r="A85" s="108" t="s">
        <v>1111</v>
      </c>
      <c r="B85" s="108" t="s">
        <v>993</v>
      </c>
    </row>
    <row r="86" spans="1:2" x14ac:dyDescent="0.25">
      <c r="A86" s="108" t="s">
        <v>1112</v>
      </c>
      <c r="B86" s="108" t="s">
        <v>994</v>
      </c>
    </row>
    <row r="87" spans="1:2" x14ac:dyDescent="0.25">
      <c r="A87" s="108" t="s">
        <v>1113</v>
      </c>
      <c r="B87" s="108" t="s">
        <v>995</v>
      </c>
    </row>
    <row r="88" spans="1:2" x14ac:dyDescent="0.25">
      <c r="A88" s="108" t="s">
        <v>1114</v>
      </c>
      <c r="B88" s="108" t="s">
        <v>996</v>
      </c>
    </row>
    <row r="89" spans="1:2" s="108" customFormat="1" x14ac:dyDescent="0.25">
      <c r="A89" s="108" t="s">
        <v>1115</v>
      </c>
      <c r="B89" s="108" t="s">
        <v>997</v>
      </c>
    </row>
    <row r="90" spans="1:2" s="108" customFormat="1" x14ac:dyDescent="0.25">
      <c r="A90" s="108" t="s">
        <v>1199</v>
      </c>
      <c r="B90" s="108" t="s">
        <v>1200</v>
      </c>
    </row>
    <row r="91" spans="1:2" x14ac:dyDescent="0.25">
      <c r="A91" s="108" t="s">
        <v>1547</v>
      </c>
      <c r="B91" s="108" t="s">
        <v>998</v>
      </c>
    </row>
    <row r="92" spans="1:2" x14ac:dyDescent="0.25">
      <c r="A92" s="108" t="s">
        <v>1572</v>
      </c>
      <c r="B92" s="108" t="s">
        <v>1160</v>
      </c>
    </row>
    <row r="93" spans="1:2" x14ac:dyDescent="0.25">
      <c r="A93" s="108" t="s">
        <v>6</v>
      </c>
      <c r="B93" s="108" t="s">
        <v>999</v>
      </c>
    </row>
    <row r="94" spans="1:2" x14ac:dyDescent="0.25">
      <c r="A94" s="108" t="s">
        <v>1116</v>
      </c>
      <c r="B94" s="108" t="s">
        <v>1000</v>
      </c>
    </row>
    <row r="95" spans="1:2" x14ac:dyDescent="0.25">
      <c r="A95" s="108" t="s">
        <v>1117</v>
      </c>
      <c r="B95" s="108" t="s">
        <v>1001</v>
      </c>
    </row>
    <row r="96" spans="1:2" x14ac:dyDescent="0.25">
      <c r="A96" s="108" t="s">
        <v>1118</v>
      </c>
      <c r="B96" s="108" t="s">
        <v>1002</v>
      </c>
    </row>
    <row r="97" spans="1:2" x14ac:dyDescent="0.25">
      <c r="A97" s="108" t="s">
        <v>1119</v>
      </c>
      <c r="B97" s="108" t="s">
        <v>1003</v>
      </c>
    </row>
    <row r="98" spans="1:2" x14ac:dyDescent="0.25">
      <c r="A98" s="108" t="s">
        <v>1120</v>
      </c>
      <c r="B98" s="108" t="s">
        <v>1004</v>
      </c>
    </row>
    <row r="99" spans="1:2" x14ac:dyDescent="0.25">
      <c r="A99" s="108" t="s">
        <v>1121</v>
      </c>
      <c r="B99" s="108" t="s">
        <v>1005</v>
      </c>
    </row>
    <row r="100" spans="1:2" x14ac:dyDescent="0.25">
      <c r="A100" s="108" t="s">
        <v>781</v>
      </c>
      <c r="B100" s="108" t="s">
        <v>1006</v>
      </c>
    </row>
    <row r="101" spans="1:2" x14ac:dyDescent="0.25">
      <c r="A101" s="108" t="s">
        <v>1122</v>
      </c>
      <c r="B101" s="108" t="s">
        <v>1007</v>
      </c>
    </row>
    <row r="102" spans="1:2" x14ac:dyDescent="0.25">
      <c r="A102" s="108" t="s">
        <v>1123</v>
      </c>
      <c r="B102" s="108" t="s">
        <v>1008</v>
      </c>
    </row>
    <row r="103" spans="1:2" x14ac:dyDescent="0.25">
      <c r="A103" s="108" t="s">
        <v>1124</v>
      </c>
      <c r="B103" s="108" t="s">
        <v>1009</v>
      </c>
    </row>
    <row r="104" spans="1:2" x14ac:dyDescent="0.25">
      <c r="A104" s="108" t="s">
        <v>1125</v>
      </c>
      <c r="B104" s="108" t="s">
        <v>1010</v>
      </c>
    </row>
    <row r="105" spans="1:2" s="108" customFormat="1" x14ac:dyDescent="0.25">
      <c r="A105" s="108" t="s">
        <v>1126</v>
      </c>
      <c r="B105" s="108" t="s">
        <v>1011</v>
      </c>
    </row>
    <row r="106" spans="1:2" s="108" customFormat="1" x14ac:dyDescent="0.25">
      <c r="A106" s="108" t="s">
        <v>1201</v>
      </c>
      <c r="B106" s="108" t="s">
        <v>1202</v>
      </c>
    </row>
    <row r="107" spans="1:2" s="108" customFormat="1" x14ac:dyDescent="0.25">
      <c r="A107" s="108" t="s">
        <v>7</v>
      </c>
      <c r="B107" s="108" t="s">
        <v>1012</v>
      </c>
    </row>
    <row r="108" spans="1:2" x14ac:dyDescent="0.25">
      <c r="A108" s="108" t="s">
        <v>1156</v>
      </c>
      <c r="B108" s="108" t="s">
        <v>1161</v>
      </c>
    </row>
    <row r="109" spans="1:2" x14ac:dyDescent="0.25">
      <c r="A109" s="108" t="s">
        <v>1163</v>
      </c>
      <c r="B109" s="108" t="s">
        <v>1162</v>
      </c>
    </row>
    <row r="110" spans="1:2" s="119" customFormat="1" x14ac:dyDescent="0.25">
      <c r="A110" s="119" t="s">
        <v>1215</v>
      </c>
      <c r="B110" s="119" t="s">
        <v>1216</v>
      </c>
    </row>
    <row r="111" spans="1:2" x14ac:dyDescent="0.25">
      <c r="A111" s="108" t="s">
        <v>8</v>
      </c>
      <c r="B111" s="108" t="s">
        <v>1013</v>
      </c>
    </row>
    <row r="112" spans="1:2" x14ac:dyDescent="0.25">
      <c r="A112" s="108" t="s">
        <v>1127</v>
      </c>
      <c r="B112" s="108" t="s">
        <v>1014</v>
      </c>
    </row>
    <row r="113" spans="1:2" x14ac:dyDescent="0.25">
      <c r="A113" s="108" t="s">
        <v>1128</v>
      </c>
      <c r="B113" s="108" t="s">
        <v>1015</v>
      </c>
    </row>
    <row r="114" spans="1:2" x14ac:dyDescent="0.25">
      <c r="A114" s="108" t="s">
        <v>1129</v>
      </c>
      <c r="B114" s="108" t="s">
        <v>1016</v>
      </c>
    </row>
    <row r="115" spans="1:2" x14ac:dyDescent="0.25">
      <c r="A115" s="108" t="s">
        <v>1130</v>
      </c>
      <c r="B115" s="108" t="s">
        <v>1017</v>
      </c>
    </row>
    <row r="116" spans="1:2" x14ac:dyDescent="0.25">
      <c r="A116" s="108" t="s">
        <v>1131</v>
      </c>
      <c r="B116" s="108" t="s">
        <v>1018</v>
      </c>
    </row>
    <row r="117" spans="1:2" s="108" customFormat="1" x14ac:dyDescent="0.25">
      <c r="A117" s="108" t="s">
        <v>1203</v>
      </c>
      <c r="B117" s="108" t="s">
        <v>1204</v>
      </c>
    </row>
    <row r="118" spans="1:2" x14ac:dyDescent="0.25">
      <c r="A118" s="108" t="s">
        <v>9</v>
      </c>
      <c r="B118" s="108" t="s">
        <v>1019</v>
      </c>
    </row>
    <row r="119" spans="1:2" x14ac:dyDescent="0.25">
      <c r="A119" s="108" t="s">
        <v>15</v>
      </c>
      <c r="B119" s="108" t="s">
        <v>1020</v>
      </c>
    </row>
    <row r="120" spans="1:2" x14ac:dyDescent="0.25">
      <c r="A120" s="108" t="s">
        <v>1132</v>
      </c>
      <c r="B120" s="108" t="s">
        <v>1021</v>
      </c>
    </row>
    <row r="121" spans="1:2" x14ac:dyDescent="0.25">
      <c r="A121" s="108" t="s">
        <v>1133</v>
      </c>
      <c r="B121" s="108" t="s">
        <v>1022</v>
      </c>
    </row>
    <row r="122" spans="1:2" x14ac:dyDescent="0.25">
      <c r="A122" s="108" t="s">
        <v>1134</v>
      </c>
      <c r="B122" s="108" t="s">
        <v>1023</v>
      </c>
    </row>
    <row r="123" spans="1:2" x14ac:dyDescent="0.25">
      <c r="A123" s="108" t="s">
        <v>1135</v>
      </c>
      <c r="B123" s="108" t="s">
        <v>1024</v>
      </c>
    </row>
    <row r="124" spans="1:2" s="108" customFormat="1" x14ac:dyDescent="0.25">
      <c r="A124" s="108" t="s">
        <v>1136</v>
      </c>
      <c r="B124" s="108" t="s">
        <v>1205</v>
      </c>
    </row>
    <row r="125" spans="1:2" x14ac:dyDescent="0.25">
      <c r="A125" s="108" t="s">
        <v>1136</v>
      </c>
      <c r="B125" s="108" t="s">
        <v>1025</v>
      </c>
    </row>
    <row r="126" spans="1:2" x14ac:dyDescent="0.25">
      <c r="A126" s="108" t="s">
        <v>1137</v>
      </c>
      <c r="B126" s="108" t="s">
        <v>1026</v>
      </c>
    </row>
    <row r="127" spans="1:2" x14ac:dyDescent="0.25">
      <c r="A127" s="108" t="s">
        <v>1138</v>
      </c>
      <c r="B127" s="108" t="s">
        <v>1027</v>
      </c>
    </row>
    <row r="128" spans="1:2" x14ac:dyDescent="0.25">
      <c r="A128" s="108" t="s">
        <v>10</v>
      </c>
      <c r="B128" s="108" t="s">
        <v>1028</v>
      </c>
    </row>
    <row r="129" spans="1:2" x14ac:dyDescent="0.25">
      <c r="A129" s="108" t="s">
        <v>1139</v>
      </c>
      <c r="B129" s="108" t="s">
        <v>1029</v>
      </c>
    </row>
    <row r="130" spans="1:2" x14ac:dyDescent="0.25">
      <c r="A130" s="108" t="s">
        <v>1140</v>
      </c>
      <c r="B130" s="108" t="s">
        <v>1030</v>
      </c>
    </row>
    <row r="131" spans="1:2" x14ac:dyDescent="0.25">
      <c r="A131" s="108" t="s">
        <v>1141</v>
      </c>
      <c r="B131" s="108" t="s">
        <v>1031</v>
      </c>
    </row>
    <row r="132" spans="1:2" x14ac:dyDescent="0.25">
      <c r="A132" s="108" t="s">
        <v>1142</v>
      </c>
      <c r="B132" s="108" t="s">
        <v>1032</v>
      </c>
    </row>
    <row r="133" spans="1:2" x14ac:dyDescent="0.25">
      <c r="A133" s="108" t="s">
        <v>1143</v>
      </c>
      <c r="B133" s="108" t="s">
        <v>1033</v>
      </c>
    </row>
    <row r="134" spans="1:2" s="108" customFormat="1" x14ac:dyDescent="0.25">
      <c r="A134" s="108" t="s">
        <v>1206</v>
      </c>
      <c r="B134" s="108" t="s">
        <v>1210</v>
      </c>
    </row>
    <row r="135" spans="1:2" x14ac:dyDescent="0.25">
      <c r="A135" s="108" t="s">
        <v>11</v>
      </c>
      <c r="B135" s="108" t="s">
        <v>1034</v>
      </c>
    </row>
    <row r="136" spans="1:2" x14ac:dyDescent="0.25">
      <c r="A136" s="108" t="s">
        <v>1144</v>
      </c>
      <c r="B136" s="108" t="s">
        <v>1035</v>
      </c>
    </row>
    <row r="137" spans="1:2" x14ac:dyDescent="0.25">
      <c r="A137" s="108" t="s">
        <v>1145</v>
      </c>
      <c r="B137" s="108" t="s">
        <v>1036</v>
      </c>
    </row>
    <row r="138" spans="1:2" x14ac:dyDescent="0.25">
      <c r="A138" s="108" t="s">
        <v>1146</v>
      </c>
      <c r="B138" s="108" t="s">
        <v>1037</v>
      </c>
    </row>
    <row r="139" spans="1:2" x14ac:dyDescent="0.25">
      <c r="A139" s="108" t="s">
        <v>1147</v>
      </c>
      <c r="B139" s="108" t="s">
        <v>1038</v>
      </c>
    </row>
    <row r="140" spans="1:2" x14ac:dyDescent="0.25">
      <c r="A140" s="108" t="s">
        <v>1148</v>
      </c>
      <c r="B140" s="108" t="s">
        <v>1039</v>
      </c>
    </row>
    <row r="141" spans="1:2" s="108" customFormat="1" x14ac:dyDescent="0.25">
      <c r="A141" s="108" t="s">
        <v>1207</v>
      </c>
      <c r="B141" s="108" t="s">
        <v>1208</v>
      </c>
    </row>
    <row r="142" spans="1:2" x14ac:dyDescent="0.25">
      <c r="A142" s="108" t="s">
        <v>798</v>
      </c>
      <c r="B142" s="108" t="s">
        <v>1040</v>
      </c>
    </row>
    <row r="143" spans="1:2" x14ac:dyDescent="0.25">
      <c r="A143" s="108" t="s">
        <v>1149</v>
      </c>
      <c r="B143" s="108" t="s">
        <v>1041</v>
      </c>
    </row>
    <row r="144" spans="1:2" x14ac:dyDescent="0.25">
      <c r="A144" s="108" t="s">
        <v>1150</v>
      </c>
      <c r="B144" s="108" t="s">
        <v>1042</v>
      </c>
    </row>
    <row r="145" spans="1:2" x14ac:dyDescent="0.25">
      <c r="A145" s="108" t="s">
        <v>1151</v>
      </c>
      <c r="B145" s="108" t="s">
        <v>1043</v>
      </c>
    </row>
    <row r="146" spans="1:2" x14ac:dyDescent="0.25">
      <c r="A146" s="108" t="s">
        <v>1152</v>
      </c>
      <c r="B146" s="108" t="s">
        <v>1044</v>
      </c>
    </row>
    <row r="147" spans="1:2" x14ac:dyDescent="0.25">
      <c r="A147" s="108" t="s">
        <v>1153</v>
      </c>
      <c r="B147" s="108" t="s">
        <v>1045</v>
      </c>
    </row>
    <row r="148" spans="1:2" s="108" customFormat="1" x14ac:dyDescent="0.25">
      <c r="A148" s="108" t="s">
        <v>1209</v>
      </c>
      <c r="B148" s="108" t="s">
        <v>1211</v>
      </c>
    </row>
    <row r="149" spans="1:2" s="108" customFormat="1" x14ac:dyDescent="0.25">
      <c r="A149" s="108" t="s">
        <v>12</v>
      </c>
      <c r="B149" s="108" t="s">
        <v>1046</v>
      </c>
    </row>
    <row r="150" spans="1:2" s="108" customFormat="1" x14ac:dyDescent="0.25">
      <c r="A150" s="108" t="s">
        <v>1154</v>
      </c>
      <c r="B150" s="108" t="s">
        <v>1047</v>
      </c>
    </row>
    <row r="151" spans="1:2" x14ac:dyDescent="0.25">
      <c r="A151" s="108" t="s">
        <v>1164</v>
      </c>
      <c r="B151" s="108" t="s">
        <v>1166</v>
      </c>
    </row>
    <row r="152" spans="1:2" x14ac:dyDescent="0.25">
      <c r="A152" s="108" t="s">
        <v>1165</v>
      </c>
      <c r="B152" s="108" t="s">
        <v>1167</v>
      </c>
    </row>
    <row r="153" spans="1:2" x14ac:dyDescent="0.25">
      <c r="A153" s="108" t="s">
        <v>13</v>
      </c>
      <c r="B153" s="108" t="s">
        <v>1048</v>
      </c>
    </row>
    <row r="154" spans="1:2" x14ac:dyDescent="0.25">
      <c r="B154" s="108"/>
    </row>
  </sheetData>
  <pageMargins left="0.7" right="0.7" top="0.75" bottom="0.75" header="0.3" footer="0.3"/>
  <headerFooter>
    <oddFooter>&amp;C_x000D_&amp;1#&amp;"Calibri"&amp;10&amp;K000000 CONTROLLED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0187F-7D54-4BCD-BA9A-35B79AA03968}">
  <sheetPr>
    <tabColor rgb="FFFFC000"/>
  </sheetPr>
  <dimension ref="A1:O165"/>
  <sheetViews>
    <sheetView workbookViewId="0">
      <selection activeCell="A253" sqref="A253"/>
    </sheetView>
  </sheetViews>
  <sheetFormatPr defaultRowHeight="15" x14ac:dyDescent="0.25"/>
  <cols>
    <col min="1" max="1" width="49.85546875" style="119" bestFit="1" customWidth="1"/>
    <col min="2" max="2" width="9.140625" style="119"/>
    <col min="3" max="3" width="12.140625" style="125" bestFit="1" customWidth="1"/>
    <col min="4" max="4" width="1.7109375" style="119" customWidth="1"/>
    <col min="5" max="5" width="52.28515625" style="119" bestFit="1" customWidth="1"/>
    <col min="6" max="6" width="9.140625" style="119"/>
    <col min="7" max="7" width="12.140625" style="119" bestFit="1" customWidth="1"/>
    <col min="8" max="8" width="1.7109375" style="119" customWidth="1"/>
    <col min="9" max="9" width="68.5703125" style="119" bestFit="1" customWidth="1"/>
    <col min="10" max="10" width="9.140625" style="119"/>
    <col min="11" max="11" width="12.140625" style="125" bestFit="1" customWidth="1"/>
    <col min="12" max="12" width="1.7109375" style="119" customWidth="1"/>
    <col min="13" max="13" width="42.7109375" style="119" bestFit="1" customWidth="1"/>
    <col min="14" max="14" width="9.140625" style="119"/>
    <col min="15" max="15" width="9.140625" style="125"/>
    <col min="16" max="16384" width="9.140625" style="119"/>
  </cols>
  <sheetData>
    <row r="1" spans="1:15" s="9" customFormat="1" x14ac:dyDescent="0.25">
      <c r="A1" s="9" t="s">
        <v>1223</v>
      </c>
      <c r="C1" s="160"/>
      <c r="E1" s="9" t="s">
        <v>1222</v>
      </c>
      <c r="I1" s="9" t="s">
        <v>1221</v>
      </c>
      <c r="K1" s="160"/>
      <c r="M1" s="9" t="s">
        <v>1220</v>
      </c>
      <c r="O1" s="160"/>
    </row>
    <row r="2" spans="1:15" x14ac:dyDescent="0.25">
      <c r="A2" s="119" t="s">
        <v>670</v>
      </c>
      <c r="B2" s="119" t="s">
        <v>288</v>
      </c>
      <c r="C2" s="169" t="str">
        <f>_xlfn.XLOOKUP(B2,Academies!B:B,Academies!C:C,"")</f>
        <v/>
      </c>
      <c r="D2" s="168"/>
      <c r="E2" s="119" t="s">
        <v>672</v>
      </c>
      <c r="F2" s="119" t="s">
        <v>292</v>
      </c>
      <c r="G2" s="169" t="str">
        <f>_xlfn.XLOOKUP(F2,Academies!B:B,Academies!C:C,"")</f>
        <v/>
      </c>
      <c r="I2" s="119" t="s">
        <v>656</v>
      </c>
      <c r="J2" s="119" t="s">
        <v>262</v>
      </c>
      <c r="K2" s="169" t="str">
        <f>_xlfn.XLOOKUP(J2,Academies!B:B,Academies!C:C,"")</f>
        <v/>
      </c>
      <c r="M2" s="119" t="s">
        <v>917</v>
      </c>
      <c r="N2" s="119" t="s">
        <v>520</v>
      </c>
      <c r="O2" s="169" t="str">
        <f>_xlfn.XLOOKUP(N2,Academies!B:B,Academies!C:C,"")</f>
        <v/>
      </c>
    </row>
    <row r="3" spans="1:15" x14ac:dyDescent="0.25">
      <c r="A3" s="119" t="s">
        <v>573</v>
      </c>
      <c r="B3" s="119" t="s">
        <v>99</v>
      </c>
      <c r="C3" s="169" t="str">
        <f>_xlfn.XLOOKUP(B3,Academies!B:B,Academies!C:C,"")</f>
        <v/>
      </c>
      <c r="D3" s="168"/>
      <c r="E3" s="119" t="s">
        <v>557</v>
      </c>
      <c r="F3" s="119" t="s">
        <v>67</v>
      </c>
      <c r="G3" s="169" t="str">
        <f>_xlfn.XLOOKUP(F3,Academies!B:B,Academies!C:C,"")</f>
        <v/>
      </c>
      <c r="I3" s="119" t="s">
        <v>689</v>
      </c>
      <c r="J3" s="119" t="s">
        <v>321</v>
      </c>
      <c r="K3" s="169" t="str">
        <f>_xlfn.XLOOKUP(J3,Academies!B:B,Academies!C:C,"")</f>
        <v/>
      </c>
      <c r="M3" s="119" t="s">
        <v>916</v>
      </c>
      <c r="N3" s="119" t="s">
        <v>507</v>
      </c>
      <c r="O3" s="169" t="str">
        <f>_xlfn.XLOOKUP(N3,Academies!B:B,Academies!C:C,"")</f>
        <v/>
      </c>
    </row>
    <row r="4" spans="1:15" x14ac:dyDescent="0.25">
      <c r="A4" s="119" t="s">
        <v>549</v>
      </c>
      <c r="B4" s="119" t="s">
        <v>52</v>
      </c>
      <c r="C4" s="169" t="str">
        <f>_xlfn.XLOOKUP(B4,Academies!B:B,Academies!C:C,"")</f>
        <v/>
      </c>
      <c r="D4" s="168"/>
      <c r="E4" s="119" t="s">
        <v>650</v>
      </c>
      <c r="F4" s="119" t="s">
        <v>248</v>
      </c>
      <c r="G4" s="169" t="str">
        <f>_xlfn.XLOOKUP(F4,Academies!B:B,Academies!C:C,"")</f>
        <v/>
      </c>
      <c r="I4" s="119" t="s">
        <v>619</v>
      </c>
      <c r="J4" s="119" t="s">
        <v>184</v>
      </c>
      <c r="K4" s="169" t="str">
        <f>_xlfn.XLOOKUP(J4,Academies!B:B,Academies!C:C,"")</f>
        <v/>
      </c>
      <c r="M4" s="119" t="s">
        <v>919</v>
      </c>
      <c r="N4" s="119" t="s">
        <v>517</v>
      </c>
      <c r="O4" s="169" t="str">
        <f>_xlfn.XLOOKUP(N4,Academies!B:B,Academies!C:C,"")</f>
        <v/>
      </c>
    </row>
    <row r="5" spans="1:15" x14ac:dyDescent="0.25">
      <c r="A5" s="119" t="s">
        <v>698</v>
      </c>
      <c r="B5" s="119" t="s">
        <v>337</v>
      </c>
      <c r="C5" s="169" t="str">
        <f>_xlfn.XLOOKUP(B5,Academies!B:B,Academies!C:C,"")</f>
        <v/>
      </c>
      <c r="D5" s="168"/>
      <c r="E5" s="119" t="s">
        <v>563</v>
      </c>
      <c r="F5" s="119" t="s">
        <v>79</v>
      </c>
      <c r="G5" s="169" t="str">
        <f>_xlfn.XLOOKUP(F5,Academies!B:B,Academies!C:C,"")</f>
        <v/>
      </c>
      <c r="I5" s="119" t="s">
        <v>634</v>
      </c>
      <c r="J5" s="119" t="s">
        <v>214</v>
      </c>
      <c r="K5" s="169" t="str">
        <f>_xlfn.XLOOKUP(J5,Academies!B:B,Academies!C:C,"")</f>
        <v/>
      </c>
      <c r="M5" s="119" t="s">
        <v>918</v>
      </c>
      <c r="N5" s="119" t="s">
        <v>522</v>
      </c>
      <c r="O5" s="169" t="str">
        <f>_xlfn.XLOOKUP(N5,Academies!B:B,Academies!C:C,"")</f>
        <v/>
      </c>
    </row>
    <row r="6" spans="1:15" x14ac:dyDescent="0.25">
      <c r="A6" s="119" t="s">
        <v>627</v>
      </c>
      <c r="B6" s="119" t="s">
        <v>200</v>
      </c>
      <c r="C6" s="169" t="str">
        <f>_xlfn.XLOOKUP(B6,Academies!B:B,Academies!C:C,"")</f>
        <v/>
      </c>
      <c r="D6" s="168"/>
      <c r="E6" s="119" t="s">
        <v>590</v>
      </c>
      <c r="F6" s="119" t="s">
        <v>133</v>
      </c>
      <c r="G6" s="169" t="str">
        <f>_xlfn.XLOOKUP(F6,Academies!B:B,Academies!C:C,"")</f>
        <v/>
      </c>
      <c r="I6" s="119" t="s">
        <v>539</v>
      </c>
      <c r="J6" s="119" t="s">
        <v>32</v>
      </c>
      <c r="K6" s="169" t="str">
        <f>_xlfn.XLOOKUP(J6,Academies!B:B,Academies!C:C,"")</f>
        <v/>
      </c>
      <c r="M6" s="119" t="s">
        <v>914</v>
      </c>
      <c r="N6" s="119" t="s">
        <v>509</v>
      </c>
      <c r="O6" s="169" t="str">
        <f>_xlfn.XLOOKUP(N6,Academies!B:B,Academies!C:C,"")</f>
        <v/>
      </c>
    </row>
    <row r="7" spans="1:15" x14ac:dyDescent="0.25">
      <c r="A7" s="119" t="s">
        <v>658</v>
      </c>
      <c r="B7" s="119" t="s">
        <v>266</v>
      </c>
      <c r="C7" s="169" t="str">
        <f>_xlfn.XLOOKUP(B7,Academies!B:B,Academies!C:C,"")</f>
        <v/>
      </c>
      <c r="D7" s="168"/>
      <c r="E7" s="119" t="s">
        <v>578</v>
      </c>
      <c r="F7" s="119" t="s">
        <v>109</v>
      </c>
      <c r="G7" s="169" t="str">
        <f>_xlfn.XLOOKUP(F7,Academies!B:B,Academies!C:C,"")</f>
        <v/>
      </c>
      <c r="I7" s="119" t="s">
        <v>540</v>
      </c>
      <c r="J7" s="119" t="s">
        <v>34</v>
      </c>
      <c r="K7" s="169" t="str">
        <f>_xlfn.XLOOKUP(J7,Academies!B:B,Academies!C:C,"")</f>
        <v/>
      </c>
      <c r="M7" s="119" t="s">
        <v>913</v>
      </c>
      <c r="N7" s="119" t="s">
        <v>513</v>
      </c>
      <c r="O7" s="169" t="str">
        <f>_xlfn.XLOOKUP(N7,Academies!B:B,Academies!C:C,"")</f>
        <v/>
      </c>
    </row>
    <row r="8" spans="1:15" x14ac:dyDescent="0.25">
      <c r="A8" s="119" t="s">
        <v>558</v>
      </c>
      <c r="B8" s="119" t="s">
        <v>69</v>
      </c>
      <c r="C8" s="169" t="str">
        <f>_xlfn.XLOOKUP(B8,Academies!B:B,Academies!C:C,"")</f>
        <v/>
      </c>
      <c r="D8" s="168"/>
      <c r="E8" s="119" t="s">
        <v>565</v>
      </c>
      <c r="F8" s="119" t="s">
        <v>83</v>
      </c>
      <c r="G8" s="169" t="str">
        <f>_xlfn.XLOOKUP(F8,Academies!B:B,Academies!C:C,"")</f>
        <v/>
      </c>
      <c r="I8" s="119" t="s">
        <v>542</v>
      </c>
      <c r="J8" s="119" t="s">
        <v>38</v>
      </c>
      <c r="K8" s="169" t="str">
        <f>_xlfn.XLOOKUP(J8,Academies!B:B,Academies!C:C,"")</f>
        <v/>
      </c>
      <c r="M8" s="119" t="s">
        <v>915</v>
      </c>
      <c r="N8" s="119" t="s">
        <v>511</v>
      </c>
      <c r="O8" s="169" t="str">
        <f>_xlfn.XLOOKUP(N8,Academies!B:B,Academies!C:C,"")</f>
        <v/>
      </c>
    </row>
    <row r="9" spans="1:15" x14ac:dyDescent="0.25">
      <c r="A9" s="119" t="s">
        <v>595</v>
      </c>
      <c r="B9" s="119" t="s">
        <v>141</v>
      </c>
      <c r="C9" s="169" t="str">
        <f>_xlfn.XLOOKUP(B9,Academies!B:B,Academies!C:C,"")</f>
        <v/>
      </c>
      <c r="D9" s="168"/>
      <c r="E9" s="119" t="s">
        <v>570</v>
      </c>
      <c r="F9" s="119" t="s">
        <v>93</v>
      </c>
      <c r="G9" s="169" t="str">
        <f>_xlfn.XLOOKUP(F9,Academies!B:B,Academies!C:C,"")</f>
        <v/>
      </c>
      <c r="I9" s="119" t="s">
        <v>543</v>
      </c>
      <c r="J9" s="119" t="s">
        <v>40</v>
      </c>
      <c r="K9" s="169" t="str">
        <f>_xlfn.XLOOKUP(J9,Academies!B:B,Academies!C:C,"")</f>
        <v/>
      </c>
    </row>
    <row r="10" spans="1:15" x14ac:dyDescent="0.25">
      <c r="A10" s="119" t="s">
        <v>564</v>
      </c>
      <c r="B10" s="119" t="s">
        <v>81</v>
      </c>
      <c r="C10" s="169" t="str">
        <f>_xlfn.XLOOKUP(B10,Academies!B:B,Academies!C:C,"")</f>
        <v/>
      </c>
      <c r="D10" s="168"/>
      <c r="E10" s="119" t="s">
        <v>701</v>
      </c>
      <c r="F10" s="119" t="s">
        <v>343</v>
      </c>
      <c r="G10" s="169" t="str">
        <f>_xlfn.XLOOKUP(F10,Academies!B:B,Academies!C:C,"")</f>
        <v/>
      </c>
      <c r="I10" s="119" t="s">
        <v>695</v>
      </c>
      <c r="J10" s="119" t="s">
        <v>331</v>
      </c>
      <c r="K10" s="169" t="str">
        <f>_xlfn.XLOOKUP(J10,Academies!B:B,Academies!C:C,"")</f>
        <v/>
      </c>
    </row>
    <row r="11" spans="1:15" x14ac:dyDescent="0.25">
      <c r="A11" s="119" t="s">
        <v>560</v>
      </c>
      <c r="B11" s="119" t="s">
        <v>73</v>
      </c>
      <c r="C11" s="169" t="str">
        <f>_xlfn.XLOOKUP(B11,Academies!B:B,Academies!C:C,"")</f>
        <v/>
      </c>
      <c r="D11" s="168"/>
      <c r="E11" s="119" t="s">
        <v>628</v>
      </c>
      <c r="F11" s="119" t="s">
        <v>202</v>
      </c>
      <c r="G11" s="169" t="str">
        <f>_xlfn.XLOOKUP(F11,Academies!B:B,Academies!C:C,"")</f>
        <v/>
      </c>
      <c r="I11" s="119" t="s">
        <v>696</v>
      </c>
      <c r="J11" s="119" t="s">
        <v>333</v>
      </c>
      <c r="K11" s="169" t="str">
        <f>_xlfn.XLOOKUP(J11,Academies!B:B,Academies!C:C,"")</f>
        <v/>
      </c>
    </row>
    <row r="12" spans="1:15" x14ac:dyDescent="0.25">
      <c r="A12" s="119" t="s">
        <v>669</v>
      </c>
      <c r="B12" s="119" t="s">
        <v>286</v>
      </c>
      <c r="C12" s="169" t="str">
        <f>_xlfn.XLOOKUP(B12,Academies!B:B,Academies!C:C,"")</f>
        <v/>
      </c>
      <c r="D12" s="168"/>
      <c r="E12" s="119" t="s">
        <v>592</v>
      </c>
      <c r="F12" s="119" t="s">
        <v>137</v>
      </c>
      <c r="G12" s="169" t="str">
        <f>_xlfn.XLOOKUP(F12,Academies!B:B,Academies!C:C,"")</f>
        <v/>
      </c>
      <c r="I12" s="119" t="s">
        <v>775</v>
      </c>
      <c r="J12" s="119" t="s">
        <v>495</v>
      </c>
      <c r="K12" s="169" t="str">
        <f>_xlfn.XLOOKUP(J12,Academies!B:B,Academies!C:C,"")</f>
        <v/>
      </c>
    </row>
    <row r="13" spans="1:15" x14ac:dyDescent="0.25">
      <c r="A13" s="119" t="s">
        <v>718</v>
      </c>
      <c r="B13" s="119" t="s">
        <v>377</v>
      </c>
      <c r="C13" s="169" t="str">
        <f>_xlfn.XLOOKUP(B13,Academies!B:B,Academies!C:C,"")</f>
        <v/>
      </c>
      <c r="D13" s="168"/>
      <c r="E13" s="119" t="s">
        <v>593</v>
      </c>
      <c r="F13" s="119" t="s">
        <v>139</v>
      </c>
      <c r="G13" s="169" t="str">
        <f>_xlfn.XLOOKUP(F13,Academies!B:B,Academies!C:C,"")</f>
        <v/>
      </c>
      <c r="I13" s="119" t="s">
        <v>688</v>
      </c>
      <c r="J13" s="119" t="s">
        <v>319</v>
      </c>
      <c r="K13" s="169" t="str">
        <f>_xlfn.XLOOKUP(J13,Academies!B:B,Academies!C:C,"")</f>
        <v/>
      </c>
    </row>
    <row r="14" spans="1:15" x14ac:dyDescent="0.25">
      <c r="A14" s="119" t="s">
        <v>591</v>
      </c>
      <c r="B14" s="119" t="s">
        <v>135</v>
      </c>
      <c r="C14" s="169" t="str">
        <f>_xlfn.XLOOKUP(B14,Academies!B:B,Academies!C:C,"")</f>
        <v/>
      </c>
      <c r="D14" s="168"/>
      <c r="E14" s="119" t="s">
        <v>600</v>
      </c>
      <c r="F14" s="119" t="s">
        <v>151</v>
      </c>
      <c r="G14" s="169" t="str">
        <f>_xlfn.XLOOKUP(F14,Academies!B:B,Academies!C:C,"")</f>
        <v/>
      </c>
      <c r="I14" s="119" t="s">
        <v>715</v>
      </c>
      <c r="J14" s="119" t="s">
        <v>371</v>
      </c>
      <c r="K14" s="169" t="str">
        <f>_xlfn.XLOOKUP(J14,Academies!B:B,Academies!C:C,"")</f>
        <v/>
      </c>
    </row>
    <row r="15" spans="1:15" x14ac:dyDescent="0.25">
      <c r="A15" s="119" t="s">
        <v>707</v>
      </c>
      <c r="B15" s="119" t="s">
        <v>355</v>
      </c>
      <c r="C15" s="169" t="str">
        <f>_xlfn.XLOOKUP(B15,Academies!B:B,Academies!C:C,"")</f>
        <v/>
      </c>
      <c r="D15" s="168"/>
      <c r="E15" s="119" t="s">
        <v>652</v>
      </c>
      <c r="F15" s="119" t="s">
        <v>254</v>
      </c>
      <c r="G15" s="169" t="str">
        <f>_xlfn.XLOOKUP(F15,Academies!B:B,Academies!C:C,"")</f>
        <v/>
      </c>
      <c r="I15" s="119" t="s">
        <v>544</v>
      </c>
      <c r="J15" s="119" t="s">
        <v>42</v>
      </c>
      <c r="K15" s="169" t="str">
        <f>_xlfn.XLOOKUP(J15,Academies!B:B,Academies!C:C,"")</f>
        <v/>
      </c>
    </row>
    <row r="16" spans="1:15" x14ac:dyDescent="0.25">
      <c r="A16" s="119" t="s">
        <v>746</v>
      </c>
      <c r="B16" s="119" t="s">
        <v>436</v>
      </c>
      <c r="C16" s="169" t="str">
        <f>_xlfn.XLOOKUP(B16,Academies!B:B,Academies!C:C,"")</f>
        <v/>
      </c>
      <c r="D16" s="168"/>
      <c r="E16" s="119" t="s">
        <v>597</v>
      </c>
      <c r="F16" s="119" t="s">
        <v>145</v>
      </c>
      <c r="G16" s="169" t="str">
        <f>_xlfn.XLOOKUP(F16,Academies!B:B,Academies!C:C,"")</f>
        <v/>
      </c>
      <c r="I16" s="119" t="s">
        <v>764</v>
      </c>
      <c r="J16" s="119" t="s">
        <v>473</v>
      </c>
      <c r="K16" s="169" t="str">
        <f>_xlfn.XLOOKUP(J16,Academies!B:B,Academies!C:C,"")</f>
        <v/>
      </c>
    </row>
    <row r="17" spans="1:11" x14ac:dyDescent="0.25">
      <c r="A17" s="119" t="s">
        <v>531</v>
      </c>
      <c r="B17" s="119" t="s">
        <v>18</v>
      </c>
      <c r="C17" s="169" t="str">
        <f>_xlfn.XLOOKUP(B17,Academies!B:B,Academies!C:C,"")</f>
        <v/>
      </c>
      <c r="D17" s="168"/>
      <c r="E17" s="119" t="s">
        <v>530</v>
      </c>
      <c r="F17" s="119" t="s">
        <v>16</v>
      </c>
      <c r="G17" s="169" t="str">
        <f>_xlfn.XLOOKUP(F17,Academies!B:B,Academies!C:C,"")</f>
        <v/>
      </c>
      <c r="I17" s="119" t="s">
        <v>697</v>
      </c>
      <c r="J17" s="119" t="s">
        <v>335</v>
      </c>
      <c r="K17" s="169" t="str">
        <f>_xlfn.XLOOKUP(J17,Academies!B:B,Academies!C:C,"")</f>
        <v/>
      </c>
    </row>
    <row r="18" spans="1:11" x14ac:dyDescent="0.25">
      <c r="A18" s="119" t="s">
        <v>571</v>
      </c>
      <c r="B18" s="119" t="s">
        <v>95</v>
      </c>
      <c r="C18" s="169" t="str">
        <f>_xlfn.XLOOKUP(B18,Academies!B:B,Academies!C:C,"")</f>
        <v/>
      </c>
      <c r="D18" s="168"/>
      <c r="E18" s="119" t="s">
        <v>585</v>
      </c>
      <c r="F18" s="119" t="s">
        <v>123</v>
      </c>
      <c r="G18" s="169" t="str">
        <f>_xlfn.XLOOKUP(F18,Academies!B:B,Academies!C:C,"")</f>
        <v/>
      </c>
      <c r="I18" s="119" t="s">
        <v>699</v>
      </c>
      <c r="J18" s="119" t="s">
        <v>339</v>
      </c>
      <c r="K18" s="169" t="str">
        <f>_xlfn.XLOOKUP(J18,Academies!B:B,Academies!C:C,"")</f>
        <v/>
      </c>
    </row>
    <row r="19" spans="1:11" x14ac:dyDescent="0.25">
      <c r="A19" s="119" t="s">
        <v>677</v>
      </c>
      <c r="B19" s="119" t="s">
        <v>302</v>
      </c>
      <c r="C19" s="169" t="str">
        <f>_xlfn.XLOOKUP(B19,Academies!B:B,Academies!C:C,"")</f>
        <v/>
      </c>
      <c r="D19" s="168"/>
      <c r="E19" s="119" t="s">
        <v>607</v>
      </c>
      <c r="F19" s="119" t="s">
        <v>164</v>
      </c>
      <c r="G19" s="169" t="str">
        <f>_xlfn.XLOOKUP(F19,Academies!B:B,Academies!C:C,"")</f>
        <v/>
      </c>
      <c r="I19" s="119" t="s">
        <v>541</v>
      </c>
      <c r="J19" s="119" t="s">
        <v>36</v>
      </c>
      <c r="K19" s="169" t="str">
        <f>_xlfn.XLOOKUP(J19,Academies!B:B,Academies!C:C,"")</f>
        <v/>
      </c>
    </row>
    <row r="20" spans="1:11" x14ac:dyDescent="0.25">
      <c r="A20" s="119" t="s">
        <v>673</v>
      </c>
      <c r="B20" s="119" t="s">
        <v>294</v>
      </c>
      <c r="C20" s="169" t="str">
        <f>_xlfn.XLOOKUP(B20,Academies!B:B,Academies!C:C,"")</f>
        <v/>
      </c>
      <c r="D20" s="168"/>
      <c r="E20" s="119" t="s">
        <v>720</v>
      </c>
      <c r="F20" s="119" t="s">
        <v>381</v>
      </c>
      <c r="G20" s="169" t="str">
        <f>_xlfn.XLOOKUP(F20,Academies!B:B,Academies!C:C,"")</f>
        <v/>
      </c>
      <c r="I20" s="119" t="s">
        <v>536</v>
      </c>
      <c r="J20" s="119" t="s">
        <v>26</v>
      </c>
      <c r="K20" s="169" t="str">
        <f>_xlfn.XLOOKUP(J20,Academies!B:B,Academies!C:C,"")</f>
        <v/>
      </c>
    </row>
    <row r="21" spans="1:11" x14ac:dyDescent="0.25">
      <c r="A21" s="119" t="s">
        <v>653</v>
      </c>
      <c r="B21" s="119" t="s">
        <v>256</v>
      </c>
      <c r="C21" s="169" t="str">
        <f>_xlfn.XLOOKUP(B21,Academies!B:B,Academies!C:C,"")</f>
        <v/>
      </c>
      <c r="D21" s="168"/>
      <c r="E21" s="119" t="s">
        <v>635</v>
      </c>
      <c r="F21" s="119" t="s">
        <v>216</v>
      </c>
      <c r="G21" s="169" t="str">
        <f>_xlfn.XLOOKUP(F21,Academies!B:B,Academies!C:C,"")</f>
        <v>Converted 24-25</v>
      </c>
      <c r="I21" s="119" t="s">
        <v>553</v>
      </c>
      <c r="J21" s="119" t="s">
        <v>59</v>
      </c>
      <c r="K21" s="169" t="str">
        <f>_xlfn.XLOOKUP(J21,Academies!B:B,Academies!C:C,"")</f>
        <v/>
      </c>
    </row>
    <row r="22" spans="1:11" x14ac:dyDescent="0.25">
      <c r="A22" s="119" t="s">
        <v>555</v>
      </c>
      <c r="B22" s="119" t="s">
        <v>63</v>
      </c>
      <c r="C22" s="169" t="str">
        <f>_xlfn.XLOOKUP(B22,Academies!B:B,Academies!C:C,"")</f>
        <v/>
      </c>
      <c r="D22" s="168"/>
      <c r="E22" s="119" t="s">
        <v>667</v>
      </c>
      <c r="F22" s="119" t="s">
        <v>282</v>
      </c>
      <c r="G22" s="169" t="str">
        <f>_xlfn.XLOOKUP(F22,Academies!B:B,Academies!C:C,"")</f>
        <v/>
      </c>
      <c r="I22" s="119" t="s">
        <v>700</v>
      </c>
      <c r="J22" s="119" t="s">
        <v>341</v>
      </c>
      <c r="K22" s="169" t="str">
        <f>_xlfn.XLOOKUP(J22,Academies!B:B,Academies!C:C,"")</f>
        <v/>
      </c>
    </row>
    <row r="23" spans="1:11" x14ac:dyDescent="0.25">
      <c r="A23" s="119" t="s">
        <v>668</v>
      </c>
      <c r="B23" s="119" t="s">
        <v>284</v>
      </c>
      <c r="C23" s="169" t="str">
        <f>_xlfn.XLOOKUP(B23,Academies!B:B,Academies!C:C,"")</f>
        <v>Converted 24-25</v>
      </c>
      <c r="D23" s="168"/>
      <c r="E23" s="119" t="s">
        <v>281</v>
      </c>
      <c r="F23" s="119" t="s">
        <v>280</v>
      </c>
      <c r="G23" s="169" t="str">
        <f>_xlfn.XLOOKUP(F23,Academies!B:B,Academies!C:C,"")</f>
        <v/>
      </c>
      <c r="I23" s="119" t="s">
        <v>548</v>
      </c>
      <c r="J23" s="119" t="s">
        <v>50</v>
      </c>
      <c r="K23" s="169" t="str">
        <f>_xlfn.XLOOKUP(J23,Academies!B:B,Academies!C:C,"")</f>
        <v/>
      </c>
    </row>
    <row r="24" spans="1:11" x14ac:dyDescent="0.25">
      <c r="A24" s="119" t="s">
        <v>665</v>
      </c>
      <c r="B24" s="119" t="s">
        <v>278</v>
      </c>
      <c r="C24" s="169" t="str">
        <f>_xlfn.XLOOKUP(B24,Academies!B:B,Academies!C:C,"")</f>
        <v/>
      </c>
      <c r="D24" s="168"/>
      <c r="E24" s="119" t="s">
        <v>663</v>
      </c>
      <c r="F24" s="119" t="s">
        <v>274</v>
      </c>
      <c r="G24" s="169" t="str">
        <f>_xlfn.XLOOKUP(F24,Academies!B:B,Academies!C:C,"")</f>
        <v/>
      </c>
      <c r="I24" s="119" t="s">
        <v>625</v>
      </c>
      <c r="J24" s="119" t="s">
        <v>195</v>
      </c>
      <c r="K24" s="169" t="str">
        <f>_xlfn.XLOOKUP(J24,Academies!B:B,Academies!C:C,"")</f>
        <v/>
      </c>
    </row>
    <row r="25" spans="1:11" x14ac:dyDescent="0.25">
      <c r="A25" s="119" t="s">
        <v>596</v>
      </c>
      <c r="B25" s="119" t="s">
        <v>143</v>
      </c>
      <c r="C25" s="169" t="str">
        <f>_xlfn.XLOOKUP(B25,Academies!B:B,Academies!C:C,"")</f>
        <v/>
      </c>
      <c r="D25" s="168"/>
      <c r="E25" s="119" t="s">
        <v>620</v>
      </c>
      <c r="F25" s="119" t="s">
        <v>186</v>
      </c>
      <c r="G25" s="169" t="str">
        <f>_xlfn.XLOOKUP(F25,Academies!B:B,Academies!C:C,"")</f>
        <v/>
      </c>
      <c r="I25" s="119" t="s">
        <v>556</v>
      </c>
      <c r="J25" s="119" t="s">
        <v>65</v>
      </c>
      <c r="K25" s="169" t="str">
        <f>_xlfn.XLOOKUP(J25,Academies!B:B,Academies!C:C,"")</f>
        <v/>
      </c>
    </row>
    <row r="26" spans="1:11" x14ac:dyDescent="0.25">
      <c r="A26" s="119" t="s">
        <v>598</v>
      </c>
      <c r="B26" s="119" t="s">
        <v>147</v>
      </c>
      <c r="C26" s="169" t="str">
        <f>_xlfn.XLOOKUP(B26,Academies!B:B,Academies!C:C,"")</f>
        <v/>
      </c>
      <c r="D26" s="168"/>
      <c r="E26" s="119" t="s">
        <v>253</v>
      </c>
      <c r="F26" s="119" t="s">
        <v>252</v>
      </c>
      <c r="G26" s="169" t="str">
        <f>_xlfn.XLOOKUP(F26,Academies!B:B,Academies!C:C,"")</f>
        <v/>
      </c>
      <c r="I26" s="119" t="s">
        <v>561</v>
      </c>
      <c r="J26" s="119" t="s">
        <v>75</v>
      </c>
      <c r="K26" s="169" t="str">
        <f>_xlfn.XLOOKUP(J26,Academies!B:B,Academies!C:C,"")</f>
        <v/>
      </c>
    </row>
    <row r="27" spans="1:11" x14ac:dyDescent="0.25">
      <c r="A27" s="119" t="s">
        <v>622</v>
      </c>
      <c r="B27" s="119" t="s">
        <v>190</v>
      </c>
      <c r="C27" s="169" t="str">
        <f>_xlfn.XLOOKUP(B27,Academies!B:B,Academies!C:C,"")</f>
        <v/>
      </c>
      <c r="D27" s="168"/>
      <c r="E27" s="119" t="s">
        <v>748</v>
      </c>
      <c r="F27" s="119" t="s">
        <v>440</v>
      </c>
      <c r="G27" s="169" t="str">
        <f>_xlfn.XLOOKUP(F27,Academies!B:B,Academies!C:C,"")</f>
        <v/>
      </c>
      <c r="I27" s="119" t="s">
        <v>752</v>
      </c>
      <c r="J27" s="119" t="s">
        <v>449</v>
      </c>
      <c r="K27" s="169" t="str">
        <f>_xlfn.XLOOKUP(J27,Academies!B:B,Academies!C:C,"")</f>
        <v/>
      </c>
    </row>
    <row r="28" spans="1:11" x14ac:dyDescent="0.25">
      <c r="A28" s="119" t="s">
        <v>719</v>
      </c>
      <c r="B28" s="119" t="s">
        <v>379</v>
      </c>
      <c r="C28" s="169" t="str">
        <f>_xlfn.XLOOKUP(B28,Academies!B:B,Academies!C:C,"")</f>
        <v/>
      </c>
      <c r="D28" s="168"/>
      <c r="E28" s="119" t="s">
        <v>630</v>
      </c>
      <c r="F28" s="119" t="s">
        <v>206</v>
      </c>
      <c r="G28" s="169" t="str">
        <f>_xlfn.XLOOKUP(F28,Academies!B:B,Academies!C:C,"")</f>
        <v/>
      </c>
      <c r="I28" s="119" t="s">
        <v>755</v>
      </c>
      <c r="J28" s="119" t="s">
        <v>455</v>
      </c>
      <c r="K28" s="169" t="str">
        <f>_xlfn.XLOOKUP(J28,Academies!B:B,Academies!C:C,"")</f>
        <v/>
      </c>
    </row>
    <row r="29" spans="1:11" x14ac:dyDescent="0.25">
      <c r="A29" s="119" t="s">
        <v>682</v>
      </c>
      <c r="B29" s="119" t="s">
        <v>310</v>
      </c>
      <c r="C29" s="169" t="str">
        <f>_xlfn.XLOOKUP(B29,Academies!B:B,Academies!C:C,"")</f>
        <v/>
      </c>
      <c r="D29" s="168"/>
      <c r="E29" s="119" t="s">
        <v>676</v>
      </c>
      <c r="F29" s="119" t="s">
        <v>300</v>
      </c>
      <c r="G29" s="169" t="str">
        <f>_xlfn.XLOOKUP(F29,Academies!B:B,Academies!C:C,"")</f>
        <v/>
      </c>
      <c r="I29" s="119" t="s">
        <v>702</v>
      </c>
      <c r="J29" s="119" t="s">
        <v>345</v>
      </c>
      <c r="K29" s="169" t="str">
        <f>_xlfn.XLOOKUP(J29,Academies!B:B,Academies!C:C,"")</f>
        <v/>
      </c>
    </row>
    <row r="30" spans="1:11" x14ac:dyDescent="0.25">
      <c r="A30" s="119" t="s">
        <v>674</v>
      </c>
      <c r="B30" s="119" t="s">
        <v>296</v>
      </c>
      <c r="C30" s="169" t="str">
        <f>_xlfn.XLOOKUP(B30,Academies!B:B,Academies!C:C,"")</f>
        <v/>
      </c>
      <c r="D30" s="168"/>
      <c r="E30" s="119" t="s">
        <v>638</v>
      </c>
      <c r="F30" s="119" t="s">
        <v>222</v>
      </c>
      <c r="G30" s="169" t="str">
        <f>_xlfn.XLOOKUP(F30,Academies!B:B,Academies!C:C,"")</f>
        <v/>
      </c>
      <c r="I30" s="119" t="s">
        <v>538</v>
      </c>
      <c r="J30" s="119" t="s">
        <v>30</v>
      </c>
      <c r="K30" s="169" t="str">
        <f>_xlfn.XLOOKUP(J30,Academies!B:B,Academies!C:C,"")</f>
        <v/>
      </c>
    </row>
    <row r="31" spans="1:11" x14ac:dyDescent="0.25">
      <c r="A31" s="119" t="s">
        <v>684</v>
      </c>
      <c r="B31" s="119" t="s">
        <v>312</v>
      </c>
      <c r="C31" s="169" t="str">
        <f>_xlfn.XLOOKUP(B31,Academies!B:B,Academies!C:C,"")</f>
        <v/>
      </c>
      <c r="D31" s="168"/>
      <c r="E31" s="119" t="s">
        <v>640</v>
      </c>
      <c r="F31" s="119" t="s">
        <v>226</v>
      </c>
      <c r="G31" s="169" t="str">
        <f>_xlfn.XLOOKUP(F31,Academies!B:B,Academies!C:C,"")</f>
        <v/>
      </c>
      <c r="I31" s="119" t="s">
        <v>753</v>
      </c>
      <c r="J31" s="119" t="s">
        <v>451</v>
      </c>
      <c r="K31" s="169" t="str">
        <f>_xlfn.XLOOKUP(J31,Academies!B:B,Academies!C:C,"")</f>
        <v/>
      </c>
    </row>
    <row r="32" spans="1:11" x14ac:dyDescent="0.25">
      <c r="A32" s="119" t="s">
        <v>586</v>
      </c>
      <c r="B32" s="119" t="s">
        <v>125</v>
      </c>
      <c r="C32" s="169" t="str">
        <f>_xlfn.XLOOKUP(B32,Academies!B:B,Academies!C:C,"")</f>
        <v/>
      </c>
      <c r="D32" s="168"/>
      <c r="E32" s="119" t="s">
        <v>647</v>
      </c>
      <c r="F32" s="119" t="s">
        <v>240</v>
      </c>
      <c r="G32" s="169" t="str">
        <f>_xlfn.XLOOKUP(F32,Academies!B:B,Academies!C:C,"")</f>
        <v/>
      </c>
      <c r="I32" s="119" t="s">
        <v>780</v>
      </c>
      <c r="J32" s="119" t="s">
        <v>505</v>
      </c>
      <c r="K32" s="169" t="str">
        <f>_xlfn.XLOOKUP(J32,Academies!B:B,Academies!C:C,"")</f>
        <v/>
      </c>
    </row>
    <row r="33" spans="1:11" x14ac:dyDescent="0.25">
      <c r="A33" s="119" t="s">
        <v>608</v>
      </c>
      <c r="B33" s="119" t="s">
        <v>166</v>
      </c>
      <c r="C33" s="169" t="str">
        <f>_xlfn.XLOOKUP(B33,Academies!B:B,Academies!C:C,"")</f>
        <v/>
      </c>
      <c r="D33" s="168"/>
      <c r="E33" s="119" t="s">
        <v>532</v>
      </c>
      <c r="F33" s="119" t="s">
        <v>20</v>
      </c>
      <c r="G33" s="169" t="str">
        <f>_xlfn.XLOOKUP(F33,Academies!B:B,Academies!C:C,"")</f>
        <v/>
      </c>
      <c r="I33" s="119" t="s">
        <v>749</v>
      </c>
      <c r="J33" s="119" t="s">
        <v>443</v>
      </c>
      <c r="K33" s="169" t="str">
        <f>_xlfn.XLOOKUP(J33,Academies!B:B,Academies!C:C,"")</f>
        <v/>
      </c>
    </row>
    <row r="34" spans="1:11" x14ac:dyDescent="0.25">
      <c r="A34" s="119" t="s">
        <v>661</v>
      </c>
      <c r="B34" s="119" t="s">
        <v>270</v>
      </c>
      <c r="C34" s="169" t="str">
        <f>_xlfn.XLOOKUP(B34,Academies!B:B,Academies!C:C,"")</f>
        <v/>
      </c>
      <c r="D34" s="168"/>
      <c r="I34" s="119" t="s">
        <v>704</v>
      </c>
      <c r="J34" s="119" t="s">
        <v>349</v>
      </c>
      <c r="K34" s="169" t="str">
        <f>_xlfn.XLOOKUP(J34,Academies!B:B,Academies!C:C,"")</f>
        <v/>
      </c>
    </row>
    <row r="35" spans="1:11" x14ac:dyDescent="0.25">
      <c r="A35" s="119" t="s">
        <v>636</v>
      </c>
      <c r="B35" s="119" t="s">
        <v>218</v>
      </c>
      <c r="C35" s="169" t="str">
        <f>_xlfn.XLOOKUP(B35,Academies!B:B,Academies!C:C,"")</f>
        <v/>
      </c>
      <c r="D35" s="168"/>
      <c r="I35" s="119" t="s">
        <v>754</v>
      </c>
      <c r="J35" s="119" t="s">
        <v>453</v>
      </c>
      <c r="K35" s="169" t="str">
        <f>_xlfn.XLOOKUP(J35,Academies!B:B,Academies!C:C,"")</f>
        <v/>
      </c>
    </row>
    <row r="36" spans="1:11" x14ac:dyDescent="0.25">
      <c r="A36" s="119" t="s">
        <v>765</v>
      </c>
      <c r="B36" s="119" t="s">
        <v>475</v>
      </c>
      <c r="C36" s="169" t="str">
        <f>_xlfn.XLOOKUP(B36,Academies!B:B,Academies!C:C,"")</f>
        <v/>
      </c>
      <c r="D36" s="168"/>
      <c r="I36" s="119" t="s">
        <v>587</v>
      </c>
      <c r="J36" s="119" t="s">
        <v>127</v>
      </c>
      <c r="K36" s="169" t="str">
        <f>_xlfn.XLOOKUP(J36,Academies!B:B,Academies!C:C,"")</f>
        <v/>
      </c>
    </row>
    <row r="37" spans="1:11" x14ac:dyDescent="0.25">
      <c r="A37" s="119" t="s">
        <v>657</v>
      </c>
      <c r="B37" s="119" t="s">
        <v>264</v>
      </c>
      <c r="C37" s="169" t="str">
        <f>_xlfn.XLOOKUP(B37,Academies!B:B,Academies!C:C,"")</f>
        <v/>
      </c>
      <c r="D37" s="168"/>
      <c r="I37" s="119" t="s">
        <v>705</v>
      </c>
      <c r="J37" s="119" t="s">
        <v>351</v>
      </c>
      <c r="K37" s="169" t="str">
        <f>_xlfn.XLOOKUP(J37,Academies!B:B,Academies!C:C,"")</f>
        <v/>
      </c>
    </row>
    <row r="38" spans="1:11" x14ac:dyDescent="0.25">
      <c r="A38" s="119" t="s">
        <v>601</v>
      </c>
      <c r="B38" s="119" t="s">
        <v>153</v>
      </c>
      <c r="C38" s="169" t="str">
        <f>_xlfn.XLOOKUP(B38,Academies!B:B,Academies!C:C,"")</f>
        <v/>
      </c>
      <c r="D38" s="168"/>
      <c r="I38" s="119" t="s">
        <v>745</v>
      </c>
      <c r="J38" s="119" t="s">
        <v>434</v>
      </c>
      <c r="K38" s="169" t="str">
        <f>_xlfn.XLOOKUP(J38,Academies!B:B,Academies!C:C,"")</f>
        <v/>
      </c>
    </row>
    <row r="39" spans="1:11" x14ac:dyDescent="0.25">
      <c r="A39" s="119" t="s">
        <v>533</v>
      </c>
      <c r="B39" s="119" t="s">
        <v>22</v>
      </c>
      <c r="C39" s="169" t="str">
        <f>_xlfn.XLOOKUP(B39,Academies!B:B,Academies!C:C,"")</f>
        <v/>
      </c>
      <c r="D39" s="168"/>
      <c r="I39" s="119" t="s">
        <v>727</v>
      </c>
      <c r="J39" s="119" t="s">
        <v>395</v>
      </c>
      <c r="K39" s="169" t="str">
        <f>_xlfn.XLOOKUP(J39,Academies!B:B,Academies!C:C,"")</f>
        <v/>
      </c>
    </row>
    <row r="40" spans="1:11" x14ac:dyDescent="0.25">
      <c r="A40" s="119" t="s">
        <v>621</v>
      </c>
      <c r="B40" s="119" t="s">
        <v>188</v>
      </c>
      <c r="C40" s="169" t="str">
        <f>_xlfn.XLOOKUP(B40,Academies!B:B,Academies!C:C,"")</f>
        <v/>
      </c>
      <c r="D40" s="168"/>
      <c r="I40" s="119" t="s">
        <v>566</v>
      </c>
      <c r="J40" s="119" t="s">
        <v>85</v>
      </c>
      <c r="K40" s="169" t="str">
        <f>_xlfn.XLOOKUP(J40,Academies!B:B,Academies!C:C,"")</f>
        <v/>
      </c>
    </row>
    <row r="41" spans="1:11" x14ac:dyDescent="0.25">
      <c r="A41" s="119" t="s">
        <v>631</v>
      </c>
      <c r="B41" s="119" t="s">
        <v>208</v>
      </c>
      <c r="C41" s="169" t="str">
        <f>_xlfn.XLOOKUP(B41,Academies!B:B,Academies!C:C,"")</f>
        <v/>
      </c>
      <c r="D41" s="168"/>
      <c r="I41" s="119" t="s">
        <v>551</v>
      </c>
      <c r="J41" s="119" t="s">
        <v>55</v>
      </c>
      <c r="K41" s="169" t="str">
        <f>_xlfn.XLOOKUP(J41,Academies!B:B,Academies!C:C,"")</f>
        <v/>
      </c>
    </row>
    <row r="42" spans="1:11" x14ac:dyDescent="0.25">
      <c r="A42" s="119" t="s">
        <v>651</v>
      </c>
      <c r="B42" s="119" t="s">
        <v>250</v>
      </c>
      <c r="C42" s="169" t="str">
        <f>_xlfn.XLOOKUP(B42,Academies!B:B,Academies!C:C,"")</f>
        <v/>
      </c>
      <c r="D42" s="168"/>
      <c r="I42" s="119" t="s">
        <v>660</v>
      </c>
      <c r="J42" s="119" t="s">
        <v>268</v>
      </c>
      <c r="K42" s="169" t="str">
        <f>_xlfn.XLOOKUP(J42,Academies!B:B,Academies!C:C,"")</f>
        <v/>
      </c>
    </row>
    <row r="43" spans="1:11" x14ac:dyDescent="0.25">
      <c r="A43" s="119" t="s">
        <v>694</v>
      </c>
      <c r="B43" s="119" t="s">
        <v>329</v>
      </c>
      <c r="C43" s="169" t="str">
        <f>_xlfn.XLOOKUP(B43,Academies!B:B,Academies!C:C,"")</f>
        <v/>
      </c>
      <c r="D43" s="168"/>
      <c r="I43" s="119" t="s">
        <v>605</v>
      </c>
      <c r="J43" s="119" t="s">
        <v>160</v>
      </c>
      <c r="K43" s="169" t="str">
        <f>_xlfn.XLOOKUP(J43,Academies!B:B,Academies!C:C,"")</f>
        <v/>
      </c>
    </row>
    <row r="44" spans="1:11" x14ac:dyDescent="0.25">
      <c r="A44" s="119" t="s">
        <v>639</v>
      </c>
      <c r="B44" s="119" t="s">
        <v>224</v>
      </c>
      <c r="C44" s="169" t="str">
        <f>_xlfn.XLOOKUP(B44,Academies!B:B,Academies!C:C,"")</f>
        <v/>
      </c>
      <c r="D44" s="168"/>
      <c r="I44" s="119" t="s">
        <v>646</v>
      </c>
      <c r="J44" s="119" t="s">
        <v>238</v>
      </c>
      <c r="K44" s="169" t="str">
        <f>_xlfn.XLOOKUP(J44,Academies!B:B,Academies!C:C,"")</f>
        <v/>
      </c>
    </row>
    <row r="45" spans="1:11" x14ac:dyDescent="0.25">
      <c r="A45" s="119" t="s">
        <v>641</v>
      </c>
      <c r="B45" s="119" t="s">
        <v>228</v>
      </c>
      <c r="C45" s="169" t="str">
        <f>_xlfn.XLOOKUP(B45,Academies!B:B,Academies!C:C,"")</f>
        <v/>
      </c>
      <c r="D45" s="168"/>
      <c r="I45" s="119" t="s">
        <v>757</v>
      </c>
      <c r="J45" s="119" t="s">
        <v>459</v>
      </c>
      <c r="K45" s="169" t="str">
        <f>_xlfn.XLOOKUP(J45,Academies!B:B,Academies!C:C,"")</f>
        <v/>
      </c>
    </row>
    <row r="46" spans="1:11" x14ac:dyDescent="0.25">
      <c r="A46" s="119" t="s">
        <v>744</v>
      </c>
      <c r="B46" s="119" t="s">
        <v>431</v>
      </c>
      <c r="C46" s="169" t="str">
        <f>_xlfn.XLOOKUP(B46,Academies!B:B,Academies!C:C,"")</f>
        <v/>
      </c>
      <c r="D46" s="168"/>
      <c r="I46" s="119" t="s">
        <v>760</v>
      </c>
      <c r="J46" s="119" t="s">
        <v>465</v>
      </c>
      <c r="K46" s="169" t="str">
        <f>_xlfn.XLOOKUP(J46,Academies!B:B,Academies!C:C,"")</f>
        <v/>
      </c>
    </row>
    <row r="47" spans="1:11" x14ac:dyDescent="0.25">
      <c r="I47" s="119" t="s">
        <v>703</v>
      </c>
      <c r="J47" s="119" t="s">
        <v>347</v>
      </c>
      <c r="K47" s="169" t="str">
        <f>_xlfn.XLOOKUP(J47,Academies!B:B,Academies!C:C,"")</f>
        <v/>
      </c>
    </row>
    <row r="48" spans="1:11" x14ac:dyDescent="0.25">
      <c r="I48" s="119" t="s">
        <v>568</v>
      </c>
      <c r="J48" s="119" t="s">
        <v>89</v>
      </c>
      <c r="K48" s="169" t="str">
        <f>_xlfn.XLOOKUP(J48,Academies!B:B,Academies!C:C,"")</f>
        <v/>
      </c>
    </row>
    <row r="49" spans="9:11" x14ac:dyDescent="0.25">
      <c r="I49" s="119" t="s">
        <v>569</v>
      </c>
      <c r="J49" s="119" t="s">
        <v>91</v>
      </c>
      <c r="K49" s="169" t="str">
        <f>_xlfn.XLOOKUP(J49,Academies!B:B,Academies!C:C,"")</f>
        <v>Converted 24-25</v>
      </c>
    </row>
    <row r="50" spans="9:11" x14ac:dyDescent="0.25">
      <c r="I50" s="119" t="s">
        <v>632</v>
      </c>
      <c r="J50" s="119" t="s">
        <v>210</v>
      </c>
      <c r="K50" s="169" t="str">
        <f>_xlfn.XLOOKUP(J50,Academies!B:B,Academies!C:C,"")</f>
        <v/>
      </c>
    </row>
    <row r="51" spans="9:11" x14ac:dyDescent="0.25">
      <c r="I51" s="119" t="s">
        <v>671</v>
      </c>
      <c r="J51" s="119" t="s">
        <v>290</v>
      </c>
      <c r="K51" s="169" t="str">
        <f>_xlfn.XLOOKUP(J51,Academies!B:B,Academies!C:C,"")</f>
        <v/>
      </c>
    </row>
    <row r="52" spans="9:11" x14ac:dyDescent="0.25">
      <c r="I52" s="119" t="s">
        <v>714</v>
      </c>
      <c r="J52" s="119" t="s">
        <v>369</v>
      </c>
      <c r="K52" s="169" t="str">
        <f>_xlfn.XLOOKUP(J52,Academies!B:B,Academies!C:C,"")</f>
        <v/>
      </c>
    </row>
    <row r="53" spans="9:11" x14ac:dyDescent="0.25">
      <c r="I53" s="119" t="s">
        <v>758</v>
      </c>
      <c r="J53" s="119" t="s">
        <v>461</v>
      </c>
      <c r="K53" s="169" t="str">
        <f>_xlfn.XLOOKUP(J53,Academies!B:B,Academies!C:C,"")</f>
        <v/>
      </c>
    </row>
    <row r="54" spans="9:11" x14ac:dyDescent="0.25">
      <c r="I54" s="119" t="s">
        <v>706</v>
      </c>
      <c r="J54" s="119" t="s">
        <v>353</v>
      </c>
      <c r="K54" s="169" t="str">
        <f>_xlfn.XLOOKUP(J54,Academies!B:B,Academies!C:C,"")</f>
        <v/>
      </c>
    </row>
    <row r="55" spans="9:11" x14ac:dyDescent="0.25">
      <c r="I55" s="119" t="s">
        <v>577</v>
      </c>
      <c r="J55" s="119" t="s">
        <v>107</v>
      </c>
      <c r="K55" s="169" t="str">
        <f>_xlfn.XLOOKUP(J55,Academies!B:B,Academies!C:C,"")</f>
        <v/>
      </c>
    </row>
    <row r="56" spans="9:11" x14ac:dyDescent="0.25">
      <c r="I56" s="119" t="s">
        <v>708</v>
      </c>
      <c r="J56" s="119" t="s">
        <v>357</v>
      </c>
      <c r="K56" s="169" t="str">
        <f>_xlfn.XLOOKUP(J56,Academies!B:B,Academies!C:C,"")</f>
        <v/>
      </c>
    </row>
    <row r="57" spans="9:11" x14ac:dyDescent="0.25">
      <c r="I57" s="119" t="s">
        <v>579</v>
      </c>
      <c r="J57" s="119" t="s">
        <v>111</v>
      </c>
      <c r="K57" s="169" t="str">
        <f>_xlfn.XLOOKUP(J57,Academies!B:B,Academies!C:C,"")</f>
        <v/>
      </c>
    </row>
    <row r="58" spans="9:11" x14ac:dyDescent="0.25">
      <c r="I58" s="119" t="s">
        <v>662</v>
      </c>
      <c r="J58" s="119" t="s">
        <v>272</v>
      </c>
      <c r="K58" s="169" t="str">
        <f>_xlfn.XLOOKUP(J58,Academies!B:B,Academies!C:C,"")</f>
        <v/>
      </c>
    </row>
    <row r="59" spans="9:11" x14ac:dyDescent="0.25">
      <c r="I59" s="119" t="s">
        <v>709</v>
      </c>
      <c r="J59" s="119" t="s">
        <v>359</v>
      </c>
      <c r="K59" s="169" t="str">
        <f>_xlfn.XLOOKUP(J59,Academies!B:B,Academies!C:C,"")</f>
        <v/>
      </c>
    </row>
    <row r="60" spans="9:11" x14ac:dyDescent="0.25">
      <c r="I60" s="119" t="s">
        <v>779</v>
      </c>
      <c r="J60" s="119" t="s">
        <v>503</v>
      </c>
      <c r="K60" s="169" t="str">
        <f>_xlfn.XLOOKUP(J60,Academies!B:B,Academies!C:C,"")</f>
        <v/>
      </c>
    </row>
    <row r="61" spans="9:11" x14ac:dyDescent="0.25">
      <c r="I61" s="119" t="s">
        <v>581</v>
      </c>
      <c r="J61" s="119" t="s">
        <v>115</v>
      </c>
      <c r="K61" s="169" t="str">
        <f>_xlfn.XLOOKUP(J61,Academies!B:B,Academies!C:C,"")</f>
        <v/>
      </c>
    </row>
    <row r="62" spans="9:11" x14ac:dyDescent="0.25">
      <c r="I62" s="119" t="s">
        <v>554</v>
      </c>
      <c r="J62" s="119" t="s">
        <v>61</v>
      </c>
      <c r="K62" s="169" t="str">
        <f>_xlfn.XLOOKUP(J62,Academies!B:B,Academies!C:C,"")</f>
        <v/>
      </c>
    </row>
    <row r="63" spans="9:11" x14ac:dyDescent="0.25">
      <c r="I63" s="119" t="s">
        <v>756</v>
      </c>
      <c r="J63" s="119" t="s">
        <v>457</v>
      </c>
      <c r="K63" s="169" t="str">
        <f>_xlfn.XLOOKUP(J63,Academies!B:B,Academies!C:C,"")</f>
        <v/>
      </c>
    </row>
    <row r="64" spans="9:11" x14ac:dyDescent="0.25">
      <c r="I64" s="119" t="s">
        <v>644</v>
      </c>
      <c r="J64" s="119" t="s">
        <v>234</v>
      </c>
      <c r="K64" s="169" t="str">
        <f>_xlfn.XLOOKUP(J64,Academies!B:B,Academies!C:C,"")</f>
        <v/>
      </c>
    </row>
    <row r="65" spans="9:11" x14ac:dyDescent="0.25">
      <c r="I65" s="119" t="s">
        <v>537</v>
      </c>
      <c r="J65" s="119" t="s">
        <v>28</v>
      </c>
      <c r="K65" s="169" t="str">
        <f>_xlfn.XLOOKUP(J65,Academies!B:B,Academies!C:C,"")</f>
        <v/>
      </c>
    </row>
    <row r="66" spans="9:11" x14ac:dyDescent="0.25">
      <c r="I66" s="119" t="s">
        <v>602</v>
      </c>
      <c r="J66" s="119" t="s">
        <v>155</v>
      </c>
      <c r="K66" s="169" t="str">
        <f>_xlfn.XLOOKUP(J66,Academies!B:B,Academies!C:C,"")</f>
        <v/>
      </c>
    </row>
    <row r="67" spans="9:11" x14ac:dyDescent="0.25">
      <c r="I67" s="119" t="s">
        <v>583</v>
      </c>
      <c r="J67" s="119" t="s">
        <v>119</v>
      </c>
      <c r="K67" s="169" t="str">
        <f>_xlfn.XLOOKUP(J67,Academies!B:B,Academies!C:C,"")</f>
        <v/>
      </c>
    </row>
    <row r="68" spans="9:11" x14ac:dyDescent="0.25">
      <c r="I68" s="119" t="s">
        <v>712</v>
      </c>
      <c r="J68" s="119" t="s">
        <v>365</v>
      </c>
      <c r="K68" s="169" t="str">
        <f>_xlfn.XLOOKUP(J68,Academies!B:B,Academies!C:C,"")</f>
        <v/>
      </c>
    </row>
    <row r="69" spans="9:11" x14ac:dyDescent="0.25">
      <c r="I69" s="119" t="s">
        <v>580</v>
      </c>
      <c r="J69" s="119" t="s">
        <v>113</v>
      </c>
      <c r="K69" s="169" t="str">
        <f>_xlfn.XLOOKUP(J69,Academies!B:B,Academies!C:C,"")</f>
        <v/>
      </c>
    </row>
    <row r="70" spans="9:11" x14ac:dyDescent="0.25">
      <c r="I70" s="119" t="s">
        <v>654</v>
      </c>
      <c r="J70" s="119" t="s">
        <v>258</v>
      </c>
      <c r="K70" s="169" t="str">
        <f>_xlfn.XLOOKUP(J70,Academies!B:B,Academies!C:C,"")</f>
        <v>Converted 24-25</v>
      </c>
    </row>
    <row r="71" spans="9:11" x14ac:dyDescent="0.25">
      <c r="I71" s="119" t="s">
        <v>559</v>
      </c>
      <c r="J71" s="119" t="s">
        <v>71</v>
      </c>
      <c r="K71" s="169" t="str">
        <f>_xlfn.XLOOKUP(J71,Academies!B:B,Academies!C:C,"")</f>
        <v/>
      </c>
    </row>
    <row r="72" spans="9:11" x14ac:dyDescent="0.25">
      <c r="I72" s="119" t="s">
        <v>716</v>
      </c>
      <c r="J72" s="119" t="s">
        <v>373</v>
      </c>
      <c r="K72" s="169" t="str">
        <f>_xlfn.XLOOKUP(J72,Academies!B:B,Academies!C:C,"")</f>
        <v/>
      </c>
    </row>
    <row r="73" spans="9:11" x14ac:dyDescent="0.25">
      <c r="I73" s="119" t="s">
        <v>717</v>
      </c>
      <c r="J73" s="119" t="s">
        <v>375</v>
      </c>
      <c r="K73" s="169" t="str">
        <f>_xlfn.XLOOKUP(J73,Academies!B:B,Academies!C:C,"")</f>
        <v/>
      </c>
    </row>
    <row r="74" spans="9:11" x14ac:dyDescent="0.25">
      <c r="I74" s="119" t="s">
        <v>761</v>
      </c>
      <c r="J74" s="119" t="s">
        <v>467</v>
      </c>
      <c r="K74" s="169" t="str">
        <f>_xlfn.XLOOKUP(J74,Academies!B:B,Academies!C:C,"")</f>
        <v/>
      </c>
    </row>
    <row r="75" spans="9:11" x14ac:dyDescent="0.25">
      <c r="I75" s="119" t="s">
        <v>584</v>
      </c>
      <c r="J75" s="119" t="s">
        <v>121</v>
      </c>
      <c r="K75" s="169" t="str">
        <f>_xlfn.XLOOKUP(J75,Academies!B:B,Academies!C:C,"")</f>
        <v/>
      </c>
    </row>
    <row r="76" spans="9:11" x14ac:dyDescent="0.25">
      <c r="I76" s="119" t="s">
        <v>685</v>
      </c>
      <c r="J76" s="119" t="s">
        <v>314</v>
      </c>
      <c r="K76" s="169" t="str">
        <f>_xlfn.XLOOKUP(J76,Academies!B:B,Academies!C:C,"")</f>
        <v/>
      </c>
    </row>
    <row r="77" spans="9:11" x14ac:dyDescent="0.25">
      <c r="I77" s="119" t="s">
        <v>664</v>
      </c>
      <c r="J77" s="119" t="s">
        <v>276</v>
      </c>
      <c r="K77" s="169" t="str">
        <f>_xlfn.XLOOKUP(J77,Academies!B:B,Academies!C:C,"")</f>
        <v/>
      </c>
    </row>
    <row r="78" spans="9:11" x14ac:dyDescent="0.25">
      <c r="I78" s="119" t="s">
        <v>692</v>
      </c>
      <c r="J78" s="119" t="s">
        <v>327</v>
      </c>
      <c r="K78" s="169" t="str">
        <f>_xlfn.XLOOKUP(J78,Academies!B:B,Academies!C:C,"")</f>
        <v/>
      </c>
    </row>
    <row r="79" spans="9:11" x14ac:dyDescent="0.25">
      <c r="I79" s="119" t="s">
        <v>655</v>
      </c>
      <c r="J79" s="119" t="s">
        <v>260</v>
      </c>
      <c r="K79" s="169" t="str">
        <f>_xlfn.XLOOKUP(J79,Academies!B:B,Academies!C:C,"")</f>
        <v/>
      </c>
    </row>
    <row r="80" spans="9:11" x14ac:dyDescent="0.25">
      <c r="I80" s="119" t="s">
        <v>562</v>
      </c>
      <c r="J80" s="119" t="s">
        <v>77</v>
      </c>
      <c r="K80" s="169" t="str">
        <f>_xlfn.XLOOKUP(J80,Academies!B:B,Academies!C:C,"")</f>
        <v/>
      </c>
    </row>
    <row r="81" spans="9:11" x14ac:dyDescent="0.25">
      <c r="I81" s="119" t="s">
        <v>589</v>
      </c>
      <c r="J81" s="119" t="s">
        <v>131</v>
      </c>
      <c r="K81" s="169" t="str">
        <f>_xlfn.XLOOKUP(J81,Academies!B:B,Academies!C:C,"")</f>
        <v/>
      </c>
    </row>
    <row r="82" spans="9:11" x14ac:dyDescent="0.25">
      <c r="I82" s="119" t="s">
        <v>721</v>
      </c>
      <c r="J82" s="119" t="s">
        <v>383</v>
      </c>
      <c r="K82" s="169" t="str">
        <f>_xlfn.XLOOKUP(J82,Academies!B:B,Academies!C:C,"")</f>
        <v/>
      </c>
    </row>
    <row r="83" spans="9:11" x14ac:dyDescent="0.25">
      <c r="I83" s="119" t="s">
        <v>722</v>
      </c>
      <c r="J83" s="119" t="s">
        <v>385</v>
      </c>
      <c r="K83" s="169" t="str">
        <f>_xlfn.XLOOKUP(J83,Academies!B:B,Academies!C:C,"")</f>
        <v/>
      </c>
    </row>
    <row r="84" spans="9:11" x14ac:dyDescent="0.25">
      <c r="I84" s="119" t="s">
        <v>675</v>
      </c>
      <c r="J84" s="119" t="s">
        <v>298</v>
      </c>
      <c r="K84" s="169" t="str">
        <f>_xlfn.XLOOKUP(J84,Academies!B:B,Academies!C:C,"")</f>
        <v/>
      </c>
    </row>
    <row r="85" spans="9:11" x14ac:dyDescent="0.25">
      <c r="I85" s="119" t="s">
        <v>723</v>
      </c>
      <c r="J85" s="119" t="s">
        <v>387</v>
      </c>
      <c r="K85" s="169" t="str">
        <f>_xlfn.XLOOKUP(J85,Academies!B:B,Academies!C:C,"")</f>
        <v/>
      </c>
    </row>
    <row r="86" spans="9:11" x14ac:dyDescent="0.25">
      <c r="I86" s="119" t="s">
        <v>724</v>
      </c>
      <c r="J86" s="119" t="s">
        <v>389</v>
      </c>
      <c r="K86" s="169" t="str">
        <f>_xlfn.XLOOKUP(J86,Academies!B:B,Academies!C:C,"")</f>
        <v/>
      </c>
    </row>
    <row r="87" spans="9:11" x14ac:dyDescent="0.25">
      <c r="I87" s="119" t="s">
        <v>725</v>
      </c>
      <c r="J87" s="119" t="s">
        <v>391</v>
      </c>
      <c r="K87" s="169" t="str">
        <f>_xlfn.XLOOKUP(J87,Academies!B:B,Academies!C:C,"")</f>
        <v/>
      </c>
    </row>
    <row r="88" spans="9:11" x14ac:dyDescent="0.25">
      <c r="I88" s="119" t="s">
        <v>567</v>
      </c>
      <c r="J88" s="119" t="s">
        <v>87</v>
      </c>
      <c r="K88" s="169" t="str">
        <f>_xlfn.XLOOKUP(J88,Academies!B:B,Academies!C:C,"")</f>
        <v/>
      </c>
    </row>
    <row r="89" spans="9:11" x14ac:dyDescent="0.25">
      <c r="I89" s="119" t="s">
        <v>777</v>
      </c>
      <c r="J89" s="119" t="s">
        <v>499</v>
      </c>
      <c r="K89" s="169" t="str">
        <f>_xlfn.XLOOKUP(J89,Academies!B:B,Academies!C:C,"")</f>
        <v/>
      </c>
    </row>
    <row r="90" spans="9:11" x14ac:dyDescent="0.25">
      <c r="I90" s="119" t="s">
        <v>599</v>
      </c>
      <c r="J90" s="119" t="s">
        <v>149</v>
      </c>
      <c r="K90" s="169" t="str">
        <f>_xlfn.XLOOKUP(J90,Academies!B:B,Academies!C:C,"")</f>
        <v/>
      </c>
    </row>
    <row r="91" spans="9:11" x14ac:dyDescent="0.25">
      <c r="I91" s="119" t="s">
        <v>762</v>
      </c>
      <c r="J91" s="119" t="s">
        <v>469</v>
      </c>
      <c r="K91" s="169" t="str">
        <f>_xlfn.XLOOKUP(J91,Academies!B:B,Academies!C:C,"")</f>
        <v/>
      </c>
    </row>
    <row r="92" spans="9:11" x14ac:dyDescent="0.25">
      <c r="I92" s="119" t="s">
        <v>603</v>
      </c>
      <c r="J92" s="119" t="s">
        <v>157</v>
      </c>
      <c r="K92" s="169" t="str">
        <f>_xlfn.XLOOKUP(J92,Academies!B:B,Academies!C:C,"")</f>
        <v/>
      </c>
    </row>
    <row r="93" spans="9:11" x14ac:dyDescent="0.25">
      <c r="I93" s="119" t="s">
        <v>763</v>
      </c>
      <c r="J93" s="119" t="s">
        <v>471</v>
      </c>
      <c r="K93" s="169" t="str">
        <f>_xlfn.XLOOKUP(J93,Academies!B:B,Academies!C:C,"")</f>
        <v/>
      </c>
    </row>
    <row r="94" spans="9:11" x14ac:dyDescent="0.25">
      <c r="I94" s="119" t="s">
        <v>726</v>
      </c>
      <c r="J94" s="119" t="s">
        <v>393</v>
      </c>
      <c r="K94" s="169" t="str">
        <f>_xlfn.XLOOKUP(J94,Academies!B:B,Academies!C:C,"")</f>
        <v/>
      </c>
    </row>
    <row r="95" spans="9:11" x14ac:dyDescent="0.25">
      <c r="I95" s="119" t="s">
        <v>574</v>
      </c>
      <c r="J95" s="119" t="s">
        <v>101</v>
      </c>
      <c r="K95" s="169" t="str">
        <f>_xlfn.XLOOKUP(J95,Academies!B:B,Academies!C:C,"")</f>
        <v/>
      </c>
    </row>
    <row r="96" spans="9:11" x14ac:dyDescent="0.25">
      <c r="I96" s="119" t="s">
        <v>728</v>
      </c>
      <c r="J96" s="119" t="s">
        <v>397</v>
      </c>
      <c r="K96" s="169" t="str">
        <f>_xlfn.XLOOKUP(J96,Academies!B:B,Academies!C:C,"")</f>
        <v/>
      </c>
    </row>
    <row r="97" spans="9:11" x14ac:dyDescent="0.25">
      <c r="I97" s="119" t="s">
        <v>648</v>
      </c>
      <c r="J97" s="119" t="s">
        <v>243</v>
      </c>
      <c r="K97" s="169" t="str">
        <f>_xlfn.XLOOKUP(J97,Academies!B:B,Academies!C:C,"")</f>
        <v/>
      </c>
    </row>
    <row r="98" spans="9:11" x14ac:dyDescent="0.25">
      <c r="I98" s="119" t="s">
        <v>691</v>
      </c>
      <c r="J98" s="119" t="s">
        <v>325</v>
      </c>
      <c r="K98" s="169" t="str">
        <f>_xlfn.XLOOKUP(J98,Academies!B:B,Academies!C:C,"")</f>
        <v/>
      </c>
    </row>
    <row r="99" spans="9:11" x14ac:dyDescent="0.25">
      <c r="I99" s="119" t="s">
        <v>687</v>
      </c>
      <c r="J99" s="119" t="s">
        <v>318</v>
      </c>
      <c r="K99" s="169" t="str">
        <f>_xlfn.XLOOKUP(J99,Academies!B:B,Academies!C:C,"")</f>
        <v/>
      </c>
    </row>
    <row r="100" spans="9:11" x14ac:dyDescent="0.25">
      <c r="I100" s="119" t="s">
        <v>730</v>
      </c>
      <c r="J100" s="119" t="s">
        <v>401</v>
      </c>
      <c r="K100" s="169" t="str">
        <f>_xlfn.XLOOKUP(J100,Academies!B:B,Academies!C:C,"")</f>
        <v/>
      </c>
    </row>
    <row r="101" spans="9:11" x14ac:dyDescent="0.25">
      <c r="I101" s="119" t="s">
        <v>609</v>
      </c>
      <c r="J101" s="119" t="s">
        <v>168</v>
      </c>
      <c r="K101" s="169" t="str">
        <f>_xlfn.XLOOKUP(J101,Academies!B:B,Academies!C:C,"")</f>
        <v/>
      </c>
    </row>
    <row r="102" spans="9:11" x14ac:dyDescent="0.25">
      <c r="I102" s="119" t="s">
        <v>742</v>
      </c>
      <c r="J102" s="119" t="s">
        <v>427</v>
      </c>
      <c r="K102" s="169" t="str">
        <f>_xlfn.XLOOKUP(J102,Academies!B:B,Academies!C:C,"")</f>
        <v/>
      </c>
    </row>
    <row r="103" spans="9:11" x14ac:dyDescent="0.25">
      <c r="I103" s="119" t="s">
        <v>731</v>
      </c>
      <c r="J103" s="119" t="s">
        <v>403</v>
      </c>
      <c r="K103" s="169" t="str">
        <f>_xlfn.XLOOKUP(J103,Academies!B:B,Academies!C:C,"")</f>
        <v/>
      </c>
    </row>
    <row r="104" spans="9:11" x14ac:dyDescent="0.25">
      <c r="I104" s="119" t="s">
        <v>547</v>
      </c>
      <c r="J104" s="119" t="s">
        <v>48</v>
      </c>
      <c r="K104" s="169" t="str">
        <f>_xlfn.XLOOKUP(J104,Academies!B:B,Academies!C:C,"")</f>
        <v/>
      </c>
    </row>
    <row r="105" spans="9:11" x14ac:dyDescent="0.25">
      <c r="I105" s="119" t="s">
        <v>611</v>
      </c>
      <c r="J105" s="119" t="s">
        <v>170</v>
      </c>
      <c r="K105" s="169" t="str">
        <f>_xlfn.XLOOKUP(J105,Academies!B:B,Academies!C:C,"")</f>
        <v/>
      </c>
    </row>
    <row r="106" spans="9:11" x14ac:dyDescent="0.25">
      <c r="I106" s="119" t="s">
        <v>545</v>
      </c>
      <c r="J106" s="119" t="s">
        <v>44</v>
      </c>
      <c r="K106" s="169" t="str">
        <f>_xlfn.XLOOKUP(J106,Academies!B:B,Academies!C:C,"")</f>
        <v/>
      </c>
    </row>
    <row r="107" spans="9:11" x14ac:dyDescent="0.25">
      <c r="I107" s="119" t="s">
        <v>613</v>
      </c>
      <c r="J107" s="119" t="s">
        <v>172</v>
      </c>
      <c r="K107" s="169" t="str">
        <f>_xlfn.XLOOKUP(J107,Academies!B:B,Academies!C:C,"")</f>
        <v/>
      </c>
    </row>
    <row r="108" spans="9:11" x14ac:dyDescent="0.25">
      <c r="I108" s="119" t="s">
        <v>680</v>
      </c>
      <c r="J108" s="119" t="s">
        <v>306</v>
      </c>
      <c r="K108" s="169" t="str">
        <f>_xlfn.XLOOKUP(J108,Academies!B:B,Academies!C:C,"")</f>
        <v/>
      </c>
    </row>
    <row r="109" spans="9:11" x14ac:dyDescent="0.25">
      <c r="I109" s="119" t="s">
        <v>732</v>
      </c>
      <c r="J109" s="119" t="s">
        <v>405</v>
      </c>
      <c r="K109" s="169" t="str">
        <f>_xlfn.XLOOKUP(J109,Academies!B:B,Academies!C:C,"")</f>
        <v/>
      </c>
    </row>
    <row r="110" spans="9:11" x14ac:dyDescent="0.25">
      <c r="I110" s="119" t="s">
        <v>733</v>
      </c>
      <c r="J110" s="119" t="s">
        <v>408</v>
      </c>
      <c r="K110" s="169" t="str">
        <f>_xlfn.XLOOKUP(J110,Academies!B:B,Academies!C:C,"")</f>
        <v/>
      </c>
    </row>
    <row r="111" spans="9:11" x14ac:dyDescent="0.25">
      <c r="I111" s="119" t="s">
        <v>615</v>
      </c>
      <c r="J111" s="119" t="s">
        <v>176</v>
      </c>
      <c r="K111" s="169" t="str">
        <f>_xlfn.XLOOKUP(J111,Academies!B:B,Academies!C:C,"")</f>
        <v/>
      </c>
    </row>
    <row r="112" spans="9:11" x14ac:dyDescent="0.25">
      <c r="I112" s="119" t="s">
        <v>582</v>
      </c>
      <c r="J112" s="119" t="s">
        <v>117</v>
      </c>
      <c r="K112" s="169" t="str">
        <f>_xlfn.XLOOKUP(J112,Academies!B:B,Academies!C:C,"")</f>
        <v/>
      </c>
    </row>
    <row r="113" spans="9:11" x14ac:dyDescent="0.25">
      <c r="I113" s="119" t="s">
        <v>624</v>
      </c>
      <c r="J113" s="119" t="s">
        <v>193</v>
      </c>
      <c r="K113" s="169" t="str">
        <f>_xlfn.XLOOKUP(J113,Academies!B:B,Academies!C:C,"")</f>
        <v/>
      </c>
    </row>
    <row r="114" spans="9:11" x14ac:dyDescent="0.25">
      <c r="I114" s="119" t="s">
        <v>618</v>
      </c>
      <c r="J114" s="119" t="s">
        <v>182</v>
      </c>
      <c r="K114" s="169" t="str">
        <f>_xlfn.XLOOKUP(J114,Academies!B:B,Academies!C:C,"")</f>
        <v/>
      </c>
    </row>
    <row r="115" spans="9:11" x14ac:dyDescent="0.25">
      <c r="I115" s="119" t="s">
        <v>616</v>
      </c>
      <c r="J115" s="119" t="s">
        <v>178</v>
      </c>
      <c r="K115" s="169" t="str">
        <f>_xlfn.XLOOKUP(J115,Academies!B:B,Academies!C:C,"")</f>
        <v/>
      </c>
    </row>
    <row r="116" spans="9:11" x14ac:dyDescent="0.25">
      <c r="I116" s="119" t="s">
        <v>649</v>
      </c>
      <c r="J116" s="119" t="s">
        <v>246</v>
      </c>
      <c r="K116" s="169" t="str">
        <f>_xlfn.XLOOKUP(J116,Academies!B:B,Academies!C:C,"")</f>
        <v/>
      </c>
    </row>
    <row r="117" spans="9:11" x14ac:dyDescent="0.25">
      <c r="I117" s="119" t="s">
        <v>734</v>
      </c>
      <c r="J117" s="119" t="s">
        <v>410</v>
      </c>
      <c r="K117" s="169" t="str">
        <f>_xlfn.XLOOKUP(J117,Academies!B:B,Academies!C:C,"")</f>
        <v/>
      </c>
    </row>
    <row r="118" spans="9:11" x14ac:dyDescent="0.25">
      <c r="I118" s="119" t="s">
        <v>588</v>
      </c>
      <c r="J118" s="119" t="s">
        <v>129</v>
      </c>
      <c r="K118" s="169" t="str">
        <f>_xlfn.XLOOKUP(J118,Academies!B:B,Academies!C:C,"")</f>
        <v/>
      </c>
    </row>
    <row r="119" spans="9:11" x14ac:dyDescent="0.25">
      <c r="I119" s="119" t="s">
        <v>766</v>
      </c>
      <c r="J119" s="119" t="s">
        <v>477</v>
      </c>
      <c r="K119" s="169" t="str">
        <f>_xlfn.XLOOKUP(J119,Academies!B:B,Academies!C:C,"")</f>
        <v/>
      </c>
    </row>
    <row r="120" spans="9:11" x14ac:dyDescent="0.25">
      <c r="I120" s="119" t="s">
        <v>617</v>
      </c>
      <c r="J120" s="119" t="s">
        <v>180</v>
      </c>
      <c r="K120" s="169" t="str">
        <f>_xlfn.XLOOKUP(J120,Academies!B:B,Academies!C:C,"")</f>
        <v/>
      </c>
    </row>
    <row r="121" spans="9:11" x14ac:dyDescent="0.25">
      <c r="I121" s="119" t="s">
        <v>690</v>
      </c>
      <c r="J121" s="119" t="s">
        <v>323</v>
      </c>
      <c r="K121" s="169" t="str">
        <f>_xlfn.XLOOKUP(J121,Academies!B:B,Academies!C:C,"")</f>
        <v/>
      </c>
    </row>
    <row r="122" spans="9:11" x14ac:dyDescent="0.25">
      <c r="I122" s="119" t="s">
        <v>575</v>
      </c>
      <c r="J122" s="119" t="s">
        <v>103</v>
      </c>
      <c r="K122" s="169" t="str">
        <f>_xlfn.XLOOKUP(J122,Academies!B:B,Academies!C:C,"")</f>
        <v/>
      </c>
    </row>
    <row r="123" spans="9:11" x14ac:dyDescent="0.25">
      <c r="I123" s="119" t="s">
        <v>776</v>
      </c>
      <c r="J123" s="119" t="s">
        <v>497</v>
      </c>
      <c r="K123" s="169" t="str">
        <f>_xlfn.XLOOKUP(J123,Academies!B:B,Academies!C:C,"")</f>
        <v/>
      </c>
    </row>
    <row r="124" spans="9:11" x14ac:dyDescent="0.25">
      <c r="I124" s="119" t="s">
        <v>576</v>
      </c>
      <c r="J124" s="119" t="s">
        <v>105</v>
      </c>
      <c r="K124" s="169" t="str">
        <f>_xlfn.XLOOKUP(J124,Academies!B:B,Academies!C:C,"")</f>
        <v/>
      </c>
    </row>
    <row r="125" spans="9:11" x14ac:dyDescent="0.25">
      <c r="I125" s="119" t="s">
        <v>735</v>
      </c>
      <c r="J125" s="119" t="s">
        <v>412</v>
      </c>
      <c r="K125" s="169" t="str">
        <f>_xlfn.XLOOKUP(J125,Academies!B:B,Academies!C:C,"")</f>
        <v/>
      </c>
    </row>
    <row r="126" spans="9:11" x14ac:dyDescent="0.25">
      <c r="I126" s="119" t="s">
        <v>736</v>
      </c>
      <c r="J126" s="119" t="s">
        <v>414</v>
      </c>
      <c r="K126" s="169" t="str">
        <f>_xlfn.XLOOKUP(J126,Academies!B:B,Academies!C:C,"")</f>
        <v/>
      </c>
    </row>
    <row r="127" spans="9:11" x14ac:dyDescent="0.25">
      <c r="I127" s="119" t="s">
        <v>737</v>
      </c>
      <c r="J127" s="119" t="s">
        <v>416</v>
      </c>
      <c r="K127" s="169" t="str">
        <f>_xlfn.XLOOKUP(J127,Academies!B:B,Academies!C:C,"")</f>
        <v/>
      </c>
    </row>
    <row r="128" spans="9:11" x14ac:dyDescent="0.25">
      <c r="I128" s="119" t="s">
        <v>713</v>
      </c>
      <c r="J128" s="119" t="s">
        <v>367</v>
      </c>
      <c r="K128" s="169" t="str">
        <f>_xlfn.XLOOKUP(J128,Academies!B:B,Academies!C:C,"")</f>
        <v/>
      </c>
    </row>
    <row r="129" spans="9:11" x14ac:dyDescent="0.25">
      <c r="I129" s="119" t="s">
        <v>774</v>
      </c>
      <c r="J129" s="119" t="s">
        <v>493</v>
      </c>
      <c r="K129" s="169" t="str">
        <f>_xlfn.XLOOKUP(J129,Academies!B:B,Academies!C:C,"")</f>
        <v/>
      </c>
    </row>
    <row r="130" spans="9:11" x14ac:dyDescent="0.25">
      <c r="I130" s="119" t="s">
        <v>626</v>
      </c>
      <c r="J130" s="119" t="s">
        <v>197</v>
      </c>
      <c r="K130" s="169" t="str">
        <f>_xlfn.XLOOKUP(J130,Academies!B:B,Academies!C:C,"")</f>
        <v/>
      </c>
    </row>
    <row r="131" spans="9:11" x14ac:dyDescent="0.25">
      <c r="I131" s="119" t="s">
        <v>681</v>
      </c>
      <c r="J131" s="119" t="s">
        <v>308</v>
      </c>
      <c r="K131" s="169" t="str">
        <f>_xlfn.XLOOKUP(J131,Academies!B:B,Academies!C:C,"")</f>
        <v/>
      </c>
    </row>
    <row r="132" spans="9:11" x14ac:dyDescent="0.25">
      <c r="I132" s="119" t="s">
        <v>729</v>
      </c>
      <c r="J132" s="119" t="s">
        <v>399</v>
      </c>
      <c r="K132" s="169" t="str">
        <f>_xlfn.XLOOKUP(J132,Academies!B:B,Academies!C:C,"")</f>
        <v/>
      </c>
    </row>
    <row r="133" spans="9:11" x14ac:dyDescent="0.25">
      <c r="I133" s="119" t="s">
        <v>629</v>
      </c>
      <c r="J133" s="119" t="s">
        <v>204</v>
      </c>
      <c r="K133" s="169" t="str">
        <f>_xlfn.XLOOKUP(J133,Academies!B:B,Academies!C:C,"")</f>
        <v/>
      </c>
    </row>
    <row r="134" spans="9:11" x14ac:dyDescent="0.25">
      <c r="I134" s="119" t="s">
        <v>770</v>
      </c>
      <c r="J134" s="119" t="s">
        <v>485</v>
      </c>
      <c r="K134" s="169" t="str">
        <f>_xlfn.XLOOKUP(J134,Academies!B:B,Academies!C:C,"")</f>
        <v/>
      </c>
    </row>
    <row r="135" spans="9:11" x14ac:dyDescent="0.25">
      <c r="I135" s="119" t="s">
        <v>711</v>
      </c>
      <c r="J135" s="119" t="s">
        <v>363</v>
      </c>
      <c r="K135" s="169" t="str">
        <f>_xlfn.XLOOKUP(J135,Academies!B:B,Academies!C:C,"")</f>
        <v/>
      </c>
    </row>
    <row r="136" spans="9:11" x14ac:dyDescent="0.25">
      <c r="I136" s="119" t="s">
        <v>751</v>
      </c>
      <c r="J136" s="119" t="s">
        <v>447</v>
      </c>
      <c r="K136" s="169" t="str">
        <f>_xlfn.XLOOKUP(J136,Academies!B:B,Academies!C:C,"")</f>
        <v/>
      </c>
    </row>
    <row r="137" spans="9:11" x14ac:dyDescent="0.25">
      <c r="I137" s="119" t="s">
        <v>773</v>
      </c>
      <c r="J137" s="119" t="s">
        <v>491</v>
      </c>
      <c r="K137" s="169" t="str">
        <f>_xlfn.XLOOKUP(J137,Academies!B:B,Academies!C:C,"")</f>
        <v/>
      </c>
    </row>
    <row r="138" spans="9:11" x14ac:dyDescent="0.25">
      <c r="I138" s="119" t="s">
        <v>710</v>
      </c>
      <c r="J138" s="119" t="s">
        <v>361</v>
      </c>
      <c r="K138" s="169" t="str">
        <f>_xlfn.XLOOKUP(J138,Academies!B:B,Academies!C:C,"")</f>
        <v/>
      </c>
    </row>
    <row r="139" spans="9:11" x14ac:dyDescent="0.25">
      <c r="I139" s="119" t="s">
        <v>769</v>
      </c>
      <c r="J139" s="119" t="s">
        <v>483</v>
      </c>
      <c r="K139" s="169" t="str">
        <f>_xlfn.XLOOKUP(J139,Academies!B:B,Academies!C:C,"")</f>
        <v/>
      </c>
    </row>
    <row r="140" spans="9:11" x14ac:dyDescent="0.25">
      <c r="I140" s="119" t="s">
        <v>738</v>
      </c>
      <c r="J140" s="119" t="s">
        <v>418</v>
      </c>
      <c r="K140" s="169" t="str">
        <f>_xlfn.XLOOKUP(J140,Academies!B:B,Academies!C:C,"")</f>
        <v/>
      </c>
    </row>
    <row r="141" spans="9:11" x14ac:dyDescent="0.25">
      <c r="I141" s="119" t="s">
        <v>739</v>
      </c>
      <c r="J141" s="119" t="s">
        <v>421</v>
      </c>
      <c r="K141" s="169" t="str">
        <f>_xlfn.XLOOKUP(J141,Academies!B:B,Academies!C:C,"")</f>
        <v/>
      </c>
    </row>
    <row r="142" spans="9:11" x14ac:dyDescent="0.25">
      <c r="I142" s="119" t="s">
        <v>637</v>
      </c>
      <c r="J142" s="119" t="s">
        <v>220</v>
      </c>
      <c r="K142" s="169" t="str">
        <f>_xlfn.XLOOKUP(J142,Academies!B:B,Academies!C:C,"")</f>
        <v/>
      </c>
    </row>
    <row r="143" spans="9:11" x14ac:dyDescent="0.25">
      <c r="I143" s="119" t="s">
        <v>686</v>
      </c>
      <c r="J143" s="119" t="s">
        <v>316</v>
      </c>
      <c r="K143" s="169" t="str">
        <f>_xlfn.XLOOKUP(J143,Academies!B:B,Academies!C:C,"")</f>
        <v/>
      </c>
    </row>
    <row r="144" spans="9:11" x14ac:dyDescent="0.25">
      <c r="I144" s="119" t="s">
        <v>740</v>
      </c>
      <c r="J144" s="119" t="s">
        <v>423</v>
      </c>
      <c r="K144" s="169" t="str">
        <f>_xlfn.XLOOKUP(J144,Academies!B:B,Academies!C:C,"")</f>
        <v/>
      </c>
    </row>
    <row r="145" spans="9:11" x14ac:dyDescent="0.25">
      <c r="I145" s="119" t="s">
        <v>741</v>
      </c>
      <c r="J145" s="119" t="s">
        <v>425</v>
      </c>
      <c r="K145" s="169" t="str">
        <f>_xlfn.XLOOKUP(J145,Academies!B:B,Academies!C:C,"")</f>
        <v/>
      </c>
    </row>
    <row r="146" spans="9:11" x14ac:dyDescent="0.25">
      <c r="I146" s="119" t="s">
        <v>633</v>
      </c>
      <c r="J146" s="119" t="s">
        <v>212</v>
      </c>
      <c r="K146" s="169" t="str">
        <f>_xlfn.XLOOKUP(J146,Academies!B:B,Academies!C:C,"")</f>
        <v/>
      </c>
    </row>
    <row r="147" spans="9:11" x14ac:dyDescent="0.25">
      <c r="I147" s="119" t="s">
        <v>535</v>
      </c>
      <c r="J147" s="119" t="s">
        <v>24</v>
      </c>
      <c r="K147" s="169" t="str">
        <f>_xlfn.XLOOKUP(J147,Academies!B:B,Academies!C:C,"")</f>
        <v/>
      </c>
    </row>
    <row r="148" spans="9:11" x14ac:dyDescent="0.25">
      <c r="I148" s="119" t="s">
        <v>767</v>
      </c>
      <c r="J148" s="119" t="s">
        <v>479</v>
      </c>
      <c r="K148" s="169" t="str">
        <f>_xlfn.XLOOKUP(J148,Academies!B:B,Academies!C:C,"")</f>
        <v/>
      </c>
    </row>
    <row r="149" spans="9:11" x14ac:dyDescent="0.25">
      <c r="I149" s="119" t="s">
        <v>606</v>
      </c>
      <c r="J149" s="119" t="s">
        <v>162</v>
      </c>
      <c r="K149" s="169" t="str">
        <f>_xlfn.XLOOKUP(J149,Academies!B:B,Academies!C:C,"")</f>
        <v/>
      </c>
    </row>
    <row r="150" spans="9:11" x14ac:dyDescent="0.25">
      <c r="I150" s="119" t="s">
        <v>750</v>
      </c>
      <c r="J150" s="119" t="s">
        <v>445</v>
      </c>
      <c r="K150" s="169" t="str">
        <f>_xlfn.XLOOKUP(J150,Academies!B:B,Academies!C:C,"")</f>
        <v/>
      </c>
    </row>
    <row r="151" spans="9:11" x14ac:dyDescent="0.25">
      <c r="I151" s="119" t="s">
        <v>778</v>
      </c>
      <c r="J151" s="119" t="s">
        <v>501</v>
      </c>
      <c r="K151" s="169" t="str">
        <f>_xlfn.XLOOKUP(J151,Academies!B:B,Academies!C:C,"")</f>
        <v/>
      </c>
    </row>
    <row r="152" spans="9:11" x14ac:dyDescent="0.25">
      <c r="I152" s="119" t="s">
        <v>747</v>
      </c>
      <c r="J152" s="119" t="s">
        <v>438</v>
      </c>
      <c r="K152" s="169" t="str">
        <f>_xlfn.XLOOKUP(J152,Academies!B:B,Academies!C:C,"")</f>
        <v/>
      </c>
    </row>
    <row r="153" spans="9:11" x14ac:dyDescent="0.25">
      <c r="I153" s="119" t="s">
        <v>759</v>
      </c>
      <c r="J153" s="119" t="s">
        <v>463</v>
      </c>
      <c r="K153" s="169" t="str">
        <f>_xlfn.XLOOKUP(J153,Academies!B:B,Academies!C:C,"")</f>
        <v/>
      </c>
    </row>
    <row r="154" spans="9:11" x14ac:dyDescent="0.25">
      <c r="I154" s="119" t="s">
        <v>614</v>
      </c>
      <c r="J154" s="119" t="s">
        <v>174</v>
      </c>
      <c r="K154" s="169" t="str">
        <f>_xlfn.XLOOKUP(J154,Academies!B:B,Academies!C:C,"")</f>
        <v/>
      </c>
    </row>
    <row r="155" spans="9:11" x14ac:dyDescent="0.25">
      <c r="I155" s="119" t="s">
        <v>771</v>
      </c>
      <c r="J155" s="119" t="s">
        <v>487</v>
      </c>
      <c r="K155" s="169" t="str">
        <f>_xlfn.XLOOKUP(J155,Academies!B:B,Academies!C:C,"")</f>
        <v/>
      </c>
    </row>
    <row r="156" spans="9:11" x14ac:dyDescent="0.25">
      <c r="I156" s="119" t="s">
        <v>642</v>
      </c>
      <c r="J156" s="119" t="s">
        <v>230</v>
      </c>
      <c r="K156" s="169" t="str">
        <f>_xlfn.XLOOKUP(J156,Academies!B:B,Academies!C:C,"")</f>
        <v/>
      </c>
    </row>
    <row r="157" spans="9:11" x14ac:dyDescent="0.25">
      <c r="I157" s="119" t="s">
        <v>546</v>
      </c>
      <c r="J157" s="119" t="s">
        <v>46</v>
      </c>
      <c r="K157" s="169" t="str">
        <f>_xlfn.XLOOKUP(J157,Academies!B:B,Academies!C:C,"")</f>
        <v/>
      </c>
    </row>
    <row r="158" spans="9:11" x14ac:dyDescent="0.25">
      <c r="I158" s="119" t="s">
        <v>768</v>
      </c>
      <c r="J158" s="119" t="s">
        <v>481</v>
      </c>
      <c r="K158" s="169" t="str">
        <f>_xlfn.XLOOKUP(J158,Academies!B:B,Academies!C:C,"")</f>
        <v/>
      </c>
    </row>
    <row r="159" spans="9:11" x14ac:dyDescent="0.25">
      <c r="I159" s="119" t="s">
        <v>643</v>
      </c>
      <c r="J159" s="119" t="s">
        <v>232</v>
      </c>
      <c r="K159" s="169" t="str">
        <f>_xlfn.XLOOKUP(J159,Academies!B:B,Academies!C:C,"")</f>
        <v/>
      </c>
    </row>
    <row r="160" spans="9:11" x14ac:dyDescent="0.25">
      <c r="I160" s="119" t="s">
        <v>645</v>
      </c>
      <c r="J160" s="119" t="s">
        <v>236</v>
      </c>
      <c r="K160" s="169" t="str">
        <f>_xlfn.XLOOKUP(J160,Academies!B:B,Academies!C:C,"")</f>
        <v/>
      </c>
    </row>
    <row r="161" spans="9:11" x14ac:dyDescent="0.25">
      <c r="I161" s="119" t="s">
        <v>552</v>
      </c>
      <c r="J161" s="119" t="s">
        <v>57</v>
      </c>
      <c r="K161" s="169" t="str">
        <f>_xlfn.XLOOKUP(J161,Academies!B:B,Academies!C:C,"")</f>
        <v/>
      </c>
    </row>
    <row r="162" spans="9:11" x14ac:dyDescent="0.25">
      <c r="I162" s="119" t="s">
        <v>572</v>
      </c>
      <c r="J162" s="119" t="s">
        <v>97</v>
      </c>
      <c r="K162" s="169" t="str">
        <f>_xlfn.XLOOKUP(J162,Academies!B:B,Academies!C:C,"")</f>
        <v/>
      </c>
    </row>
    <row r="163" spans="9:11" x14ac:dyDescent="0.25">
      <c r="I163" s="119" t="s">
        <v>678</v>
      </c>
      <c r="J163" s="119" t="s">
        <v>304</v>
      </c>
      <c r="K163" s="169" t="str">
        <f>_xlfn.XLOOKUP(J163,Academies!B:B,Academies!C:C,"")</f>
        <v/>
      </c>
    </row>
    <row r="164" spans="9:11" x14ac:dyDescent="0.25">
      <c r="I164" s="119" t="s">
        <v>743</v>
      </c>
      <c r="J164" s="119" t="s">
        <v>429</v>
      </c>
      <c r="K164" s="169" t="str">
        <f>_xlfn.XLOOKUP(J164,Academies!B:B,Academies!C:C,"")</f>
        <v/>
      </c>
    </row>
    <row r="165" spans="9:11" x14ac:dyDescent="0.25">
      <c r="I165" s="119" t="s">
        <v>772</v>
      </c>
      <c r="J165" s="119" t="s">
        <v>489</v>
      </c>
      <c r="K165" s="169" t="str">
        <f>_xlfn.XLOOKUP(J165,Academies!B:B,Academies!C:C,"")</f>
        <v/>
      </c>
    </row>
  </sheetData>
  <pageMargins left="0.7" right="0.7" top="0.75" bottom="0.75" header="0.3" footer="0.3"/>
  <pageSetup paperSize="9" orientation="portrait" r:id="rId1"/>
  <headerFooter>
    <oddFooter>&amp;C_x000D_&amp;1#&amp;"Calibri"&amp;10&amp;K000000 CONTROLLED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5CDA2-D35C-44D2-A29D-8973B4445FA4}">
  <sheetPr>
    <tabColor rgb="FFFFC000"/>
  </sheetPr>
  <dimension ref="A1:C172"/>
  <sheetViews>
    <sheetView workbookViewId="0">
      <selection activeCell="A253" sqref="A253"/>
    </sheetView>
  </sheetViews>
  <sheetFormatPr defaultRowHeight="15" x14ac:dyDescent="0.25"/>
  <cols>
    <col min="1" max="1" width="39" customWidth="1"/>
    <col min="2" max="2" width="11.28515625" bestFit="1" customWidth="1"/>
    <col min="3" max="3" width="14.7109375" style="125" bestFit="1" customWidth="1"/>
  </cols>
  <sheetData>
    <row r="1" spans="1:3" x14ac:dyDescent="0.25">
      <c r="A1" s="9" t="s">
        <v>1236</v>
      </c>
      <c r="B1" s="9" t="s">
        <v>525</v>
      </c>
      <c r="C1" s="160" t="s">
        <v>1237</v>
      </c>
    </row>
    <row r="2" spans="1:3" x14ac:dyDescent="0.25">
      <c r="A2" t="s">
        <v>1238</v>
      </c>
      <c r="B2" t="s">
        <v>1239</v>
      </c>
      <c r="C2" s="125">
        <v>43466</v>
      </c>
    </row>
    <row r="3" spans="1:3" x14ac:dyDescent="0.25">
      <c r="A3" t="s">
        <v>1240</v>
      </c>
      <c r="B3" t="s">
        <v>1241</v>
      </c>
      <c r="C3" s="125">
        <v>44835</v>
      </c>
    </row>
    <row r="4" spans="1:3" x14ac:dyDescent="0.25">
      <c r="A4" t="s">
        <v>1242</v>
      </c>
      <c r="B4" t="s">
        <v>1243</v>
      </c>
      <c r="C4" s="125">
        <v>42826</v>
      </c>
    </row>
    <row r="5" spans="1:3" x14ac:dyDescent="0.25">
      <c r="A5" t="s">
        <v>1244</v>
      </c>
      <c r="B5" t="s">
        <v>1245</v>
      </c>
      <c r="C5" s="125">
        <v>43344</v>
      </c>
    </row>
    <row r="6" spans="1:3" x14ac:dyDescent="0.25">
      <c r="A6" t="s">
        <v>1246</v>
      </c>
      <c r="B6" t="s">
        <v>1247</v>
      </c>
      <c r="C6" s="125">
        <v>42826</v>
      </c>
    </row>
    <row r="7" spans="1:3" x14ac:dyDescent="0.25">
      <c r="A7" t="s">
        <v>1248</v>
      </c>
      <c r="B7" t="s">
        <v>1249</v>
      </c>
      <c r="C7" s="125">
        <v>43435</v>
      </c>
    </row>
    <row r="8" spans="1:3" x14ac:dyDescent="0.25">
      <c r="A8" t="s">
        <v>1250</v>
      </c>
      <c r="B8" t="s">
        <v>1251</v>
      </c>
      <c r="C8" s="125">
        <v>43435</v>
      </c>
    </row>
    <row r="9" spans="1:3" x14ac:dyDescent="0.25">
      <c r="A9" t="s">
        <v>1252</v>
      </c>
      <c r="B9" t="s">
        <v>1253</v>
      </c>
      <c r="C9" s="125">
        <v>43435</v>
      </c>
    </row>
    <row r="10" spans="1:3" x14ac:dyDescent="0.25">
      <c r="A10" t="s">
        <v>1254</v>
      </c>
      <c r="B10" t="s">
        <v>516</v>
      </c>
      <c r="C10" s="125">
        <v>45139</v>
      </c>
    </row>
    <row r="11" spans="1:3" x14ac:dyDescent="0.25">
      <c r="A11" t="s">
        <v>1255</v>
      </c>
      <c r="B11" t="s">
        <v>1256</v>
      </c>
      <c r="C11" s="125">
        <v>44075</v>
      </c>
    </row>
    <row r="12" spans="1:3" x14ac:dyDescent="0.25">
      <c r="A12" t="s">
        <v>1257</v>
      </c>
      <c r="B12" t="s">
        <v>1258</v>
      </c>
      <c r="C12" s="125">
        <v>43617</v>
      </c>
    </row>
    <row r="13" spans="1:3" x14ac:dyDescent="0.25">
      <c r="A13" t="s">
        <v>1259</v>
      </c>
      <c r="B13" t="s">
        <v>1260</v>
      </c>
      <c r="C13" s="125">
        <v>44075</v>
      </c>
    </row>
    <row r="14" spans="1:3" x14ac:dyDescent="0.25">
      <c r="A14" t="s">
        <v>1261</v>
      </c>
      <c r="B14" t="s">
        <v>442</v>
      </c>
      <c r="C14" s="125">
        <v>45323</v>
      </c>
    </row>
    <row r="15" spans="1:3" x14ac:dyDescent="0.25">
      <c r="A15" t="s">
        <v>1262</v>
      </c>
      <c r="B15" t="s">
        <v>1263</v>
      </c>
      <c r="C15" s="125">
        <v>42614</v>
      </c>
    </row>
    <row r="16" spans="1:3" x14ac:dyDescent="0.25">
      <c r="A16" t="s">
        <v>1264</v>
      </c>
      <c r="B16" t="s">
        <v>1265</v>
      </c>
      <c r="C16" s="125">
        <v>43313</v>
      </c>
    </row>
    <row r="17" spans="1:3" x14ac:dyDescent="0.25">
      <c r="A17" t="s">
        <v>1266</v>
      </c>
      <c r="B17" t="s">
        <v>1267</v>
      </c>
      <c r="C17" s="125">
        <v>44075</v>
      </c>
    </row>
    <row r="18" spans="1:3" x14ac:dyDescent="0.25">
      <c r="A18" t="s">
        <v>1268</v>
      </c>
      <c r="B18" t="s">
        <v>1269</v>
      </c>
      <c r="C18" s="125">
        <v>43040</v>
      </c>
    </row>
    <row r="19" spans="1:3" x14ac:dyDescent="0.25">
      <c r="A19" t="s">
        <v>550</v>
      </c>
      <c r="B19" t="s">
        <v>54</v>
      </c>
      <c r="C19" s="125">
        <v>45261</v>
      </c>
    </row>
    <row r="20" spans="1:3" x14ac:dyDescent="0.25">
      <c r="A20" t="s">
        <v>1270</v>
      </c>
      <c r="B20" t="s">
        <v>1271</v>
      </c>
      <c r="C20" s="125">
        <v>42705</v>
      </c>
    </row>
    <row r="21" spans="1:3" x14ac:dyDescent="0.25">
      <c r="A21" t="s">
        <v>1272</v>
      </c>
      <c r="B21" t="s">
        <v>1273</v>
      </c>
      <c r="C21" s="125">
        <v>42705</v>
      </c>
    </row>
    <row r="22" spans="1:3" x14ac:dyDescent="0.25">
      <c r="A22" t="s">
        <v>1274</v>
      </c>
      <c r="B22" t="s">
        <v>1275</v>
      </c>
      <c r="C22" s="125">
        <v>40634</v>
      </c>
    </row>
    <row r="23" spans="1:3" x14ac:dyDescent="0.25">
      <c r="A23" t="s">
        <v>1276</v>
      </c>
      <c r="B23" t="s">
        <v>1277</v>
      </c>
      <c r="C23" s="125">
        <v>43647</v>
      </c>
    </row>
    <row r="24" spans="1:3" x14ac:dyDescent="0.25">
      <c r="A24" t="s">
        <v>1278</v>
      </c>
      <c r="B24" t="s">
        <v>519</v>
      </c>
      <c r="C24" s="125">
        <v>45078</v>
      </c>
    </row>
    <row r="25" spans="1:3" x14ac:dyDescent="0.25">
      <c r="A25" t="s">
        <v>1279</v>
      </c>
      <c r="B25" t="s">
        <v>1280</v>
      </c>
      <c r="C25" s="125">
        <v>43132</v>
      </c>
    </row>
    <row r="26" spans="1:3" x14ac:dyDescent="0.25">
      <c r="A26" t="s">
        <v>1281</v>
      </c>
      <c r="B26" t="s">
        <v>1282</v>
      </c>
      <c r="C26" s="125">
        <v>43952</v>
      </c>
    </row>
    <row r="27" spans="1:3" x14ac:dyDescent="0.25">
      <c r="A27" t="s">
        <v>683</v>
      </c>
      <c r="B27" t="s">
        <v>1283</v>
      </c>
      <c r="C27" s="125">
        <v>43922</v>
      </c>
    </row>
    <row r="28" spans="1:3" x14ac:dyDescent="0.25">
      <c r="A28" t="s">
        <v>1284</v>
      </c>
      <c r="B28" t="s">
        <v>1285</v>
      </c>
      <c r="C28" s="125">
        <v>43709</v>
      </c>
    </row>
    <row r="29" spans="1:3" x14ac:dyDescent="0.25">
      <c r="A29" t="s">
        <v>1286</v>
      </c>
      <c r="B29" t="s">
        <v>1287</v>
      </c>
      <c r="C29" s="125">
        <v>42614</v>
      </c>
    </row>
    <row r="30" spans="1:3" x14ac:dyDescent="0.25">
      <c r="A30" t="s">
        <v>1288</v>
      </c>
      <c r="B30" t="s">
        <v>1289</v>
      </c>
      <c r="C30" s="125">
        <v>43344</v>
      </c>
    </row>
    <row r="31" spans="1:3" x14ac:dyDescent="0.25">
      <c r="A31" t="s">
        <v>1290</v>
      </c>
      <c r="B31" t="s">
        <v>1291</v>
      </c>
      <c r="C31" s="125">
        <v>43709</v>
      </c>
    </row>
    <row r="32" spans="1:3" x14ac:dyDescent="0.25">
      <c r="A32" t="s">
        <v>1292</v>
      </c>
      <c r="B32" t="s">
        <v>1293</v>
      </c>
      <c r="C32" s="125">
        <v>42979</v>
      </c>
    </row>
    <row r="33" spans="1:3" x14ac:dyDescent="0.25">
      <c r="A33" t="s">
        <v>1294</v>
      </c>
      <c r="B33" t="s">
        <v>1285</v>
      </c>
      <c r="C33" s="125">
        <v>44440</v>
      </c>
    </row>
    <row r="34" spans="1:3" x14ac:dyDescent="0.25">
      <c r="A34" t="s">
        <v>1295</v>
      </c>
      <c r="B34" t="s">
        <v>1296</v>
      </c>
      <c r="C34" s="125">
        <v>42856</v>
      </c>
    </row>
    <row r="35" spans="1:3" x14ac:dyDescent="0.25">
      <c r="A35" t="s">
        <v>1297</v>
      </c>
      <c r="B35" t="s">
        <v>1298</v>
      </c>
      <c r="C35" s="125">
        <v>42614</v>
      </c>
    </row>
    <row r="36" spans="1:3" x14ac:dyDescent="0.25">
      <c r="A36" t="s">
        <v>1299</v>
      </c>
      <c r="B36" t="s">
        <v>1300</v>
      </c>
      <c r="C36" s="125">
        <v>41944</v>
      </c>
    </row>
    <row r="37" spans="1:3" x14ac:dyDescent="0.25">
      <c r="A37" t="s">
        <v>569</v>
      </c>
      <c r="B37" t="s">
        <v>91</v>
      </c>
      <c r="C37" s="125" t="s">
        <v>1543</v>
      </c>
    </row>
    <row r="38" spans="1:3" x14ac:dyDescent="0.25">
      <c r="A38" t="s">
        <v>1301</v>
      </c>
      <c r="B38" t="s">
        <v>1302</v>
      </c>
      <c r="C38" s="125">
        <v>43132</v>
      </c>
    </row>
    <row r="39" spans="1:3" x14ac:dyDescent="0.25">
      <c r="A39" t="s">
        <v>1303</v>
      </c>
      <c r="B39" t="s">
        <v>1304</v>
      </c>
      <c r="C39" s="125">
        <v>42826</v>
      </c>
    </row>
    <row r="40" spans="1:3" x14ac:dyDescent="0.25">
      <c r="A40" t="s">
        <v>1305</v>
      </c>
      <c r="B40" t="s">
        <v>1306</v>
      </c>
      <c r="C40" s="125">
        <v>45017</v>
      </c>
    </row>
    <row r="41" spans="1:3" x14ac:dyDescent="0.25">
      <c r="A41" t="s">
        <v>1307</v>
      </c>
      <c r="B41" t="s">
        <v>1308</v>
      </c>
      <c r="C41" s="125">
        <v>43922</v>
      </c>
    </row>
    <row r="42" spans="1:3" x14ac:dyDescent="0.25">
      <c r="A42" t="s">
        <v>1309</v>
      </c>
      <c r="B42" t="s">
        <v>1310</v>
      </c>
      <c r="C42" s="125">
        <v>41518</v>
      </c>
    </row>
    <row r="43" spans="1:3" x14ac:dyDescent="0.25">
      <c r="A43" t="s">
        <v>594</v>
      </c>
      <c r="B43" t="s">
        <v>1311</v>
      </c>
      <c r="C43" s="125">
        <v>44166</v>
      </c>
    </row>
    <row r="44" spans="1:3" x14ac:dyDescent="0.25">
      <c r="A44" t="s">
        <v>1312</v>
      </c>
      <c r="B44" t="s">
        <v>1313</v>
      </c>
      <c r="C44" s="125">
        <v>43040</v>
      </c>
    </row>
    <row r="45" spans="1:3" x14ac:dyDescent="0.25">
      <c r="A45" t="s">
        <v>1314</v>
      </c>
      <c r="B45" t="s">
        <v>1315</v>
      </c>
      <c r="C45" s="125">
        <v>43252</v>
      </c>
    </row>
    <row r="46" spans="1:3" x14ac:dyDescent="0.25">
      <c r="A46" t="s">
        <v>1316</v>
      </c>
      <c r="B46" t="s">
        <v>1317</v>
      </c>
      <c r="C46" s="125">
        <v>43435</v>
      </c>
    </row>
    <row r="47" spans="1:3" x14ac:dyDescent="0.25">
      <c r="A47" t="s">
        <v>1318</v>
      </c>
      <c r="B47" t="s">
        <v>1319</v>
      </c>
      <c r="C47" s="125">
        <v>43160</v>
      </c>
    </row>
    <row r="48" spans="1:3" x14ac:dyDescent="0.25">
      <c r="A48" t="s">
        <v>1320</v>
      </c>
      <c r="B48" t="s">
        <v>1321</v>
      </c>
      <c r="C48" s="125">
        <v>44166</v>
      </c>
    </row>
    <row r="49" spans="1:3" x14ac:dyDescent="0.25">
      <c r="A49" t="s">
        <v>1322</v>
      </c>
      <c r="B49" t="s">
        <v>1323</v>
      </c>
      <c r="C49" s="125">
        <v>42979</v>
      </c>
    </row>
    <row r="50" spans="1:3" x14ac:dyDescent="0.25">
      <c r="A50" t="s">
        <v>654</v>
      </c>
      <c r="B50" t="s">
        <v>258</v>
      </c>
      <c r="C50" s="125" t="s">
        <v>1543</v>
      </c>
    </row>
    <row r="51" spans="1:3" x14ac:dyDescent="0.25">
      <c r="A51" t="s">
        <v>612</v>
      </c>
      <c r="B51" t="s">
        <v>1324</v>
      </c>
      <c r="C51" s="125">
        <v>44136</v>
      </c>
    </row>
    <row r="52" spans="1:3" x14ac:dyDescent="0.25">
      <c r="A52" t="s">
        <v>1325</v>
      </c>
      <c r="B52" t="s">
        <v>1326</v>
      </c>
      <c r="C52" s="125">
        <v>40848</v>
      </c>
    </row>
    <row r="53" spans="1:3" x14ac:dyDescent="0.25">
      <c r="A53" t="s">
        <v>1327</v>
      </c>
      <c r="B53" t="s">
        <v>1328</v>
      </c>
      <c r="C53" s="125">
        <v>43466</v>
      </c>
    </row>
    <row r="54" spans="1:3" x14ac:dyDescent="0.25">
      <c r="A54" t="s">
        <v>1329</v>
      </c>
      <c r="B54" t="s">
        <v>1330</v>
      </c>
      <c r="C54" s="125">
        <v>42826</v>
      </c>
    </row>
    <row r="55" spans="1:3" x14ac:dyDescent="0.25">
      <c r="A55" t="s">
        <v>1331</v>
      </c>
      <c r="B55" t="s">
        <v>1332</v>
      </c>
      <c r="C55" s="125">
        <v>44470</v>
      </c>
    </row>
    <row r="56" spans="1:3" x14ac:dyDescent="0.25">
      <c r="A56" t="s">
        <v>1333</v>
      </c>
      <c r="B56" t="s">
        <v>1285</v>
      </c>
      <c r="C56" s="125">
        <v>44075</v>
      </c>
    </row>
    <row r="57" spans="1:3" x14ac:dyDescent="0.25">
      <c r="A57" t="s">
        <v>1334</v>
      </c>
      <c r="B57" t="s">
        <v>1335</v>
      </c>
      <c r="C57" s="125">
        <v>43374</v>
      </c>
    </row>
    <row r="58" spans="1:3" x14ac:dyDescent="0.25">
      <c r="A58" t="s">
        <v>1336</v>
      </c>
      <c r="B58" t="s">
        <v>284</v>
      </c>
      <c r="C58" s="125" t="s">
        <v>1543</v>
      </c>
    </row>
    <row r="59" spans="1:3" x14ac:dyDescent="0.25">
      <c r="A59" t="s">
        <v>1337</v>
      </c>
      <c r="B59" t="s">
        <v>1338</v>
      </c>
      <c r="C59" s="125">
        <v>43678</v>
      </c>
    </row>
    <row r="60" spans="1:3" x14ac:dyDescent="0.25">
      <c r="A60" t="s">
        <v>1339</v>
      </c>
      <c r="B60" t="s">
        <v>1340</v>
      </c>
      <c r="C60" s="125">
        <v>42644</v>
      </c>
    </row>
    <row r="61" spans="1:3" x14ac:dyDescent="0.25">
      <c r="A61" t="s">
        <v>1341</v>
      </c>
      <c r="B61" t="s">
        <v>1342</v>
      </c>
      <c r="C61" s="125">
        <v>43313</v>
      </c>
    </row>
    <row r="62" spans="1:3" x14ac:dyDescent="0.25">
      <c r="A62" t="s">
        <v>693</v>
      </c>
      <c r="B62" t="s">
        <v>1343</v>
      </c>
      <c r="C62" s="125">
        <v>44378</v>
      </c>
    </row>
    <row r="63" spans="1:3" x14ac:dyDescent="0.25">
      <c r="A63" t="s">
        <v>1344</v>
      </c>
      <c r="B63" t="s">
        <v>1345</v>
      </c>
      <c r="C63" s="125">
        <v>43556</v>
      </c>
    </row>
    <row r="64" spans="1:3" x14ac:dyDescent="0.25">
      <c r="A64" t="s">
        <v>1346</v>
      </c>
      <c r="B64" t="s">
        <v>1347</v>
      </c>
      <c r="C64" s="125">
        <v>40787</v>
      </c>
    </row>
    <row r="65" spans="1:3" x14ac:dyDescent="0.25">
      <c r="A65" t="s">
        <v>1348</v>
      </c>
      <c r="B65" t="s">
        <v>1349</v>
      </c>
      <c r="C65" s="125">
        <v>43466</v>
      </c>
    </row>
    <row r="66" spans="1:3" x14ac:dyDescent="0.25">
      <c r="A66" t="s">
        <v>1350</v>
      </c>
      <c r="B66" t="s">
        <v>1351</v>
      </c>
      <c r="C66" s="125">
        <v>43466</v>
      </c>
    </row>
    <row r="67" spans="1:3" x14ac:dyDescent="0.25">
      <c r="A67" t="s">
        <v>1352</v>
      </c>
      <c r="B67" t="s">
        <v>1353</v>
      </c>
      <c r="C67" s="125">
        <v>41974</v>
      </c>
    </row>
    <row r="68" spans="1:3" x14ac:dyDescent="0.25">
      <c r="A68" t="s">
        <v>1354</v>
      </c>
      <c r="B68" t="s">
        <v>1355</v>
      </c>
      <c r="C68" s="125">
        <v>42248</v>
      </c>
    </row>
    <row r="69" spans="1:3" x14ac:dyDescent="0.25">
      <c r="A69" t="s">
        <v>1356</v>
      </c>
      <c r="B69" t="s">
        <v>1357</v>
      </c>
      <c r="C69" s="125">
        <v>43160</v>
      </c>
    </row>
    <row r="70" spans="1:3" x14ac:dyDescent="0.25">
      <c r="A70" t="s">
        <v>1358</v>
      </c>
      <c r="B70" t="s">
        <v>1359</v>
      </c>
      <c r="C70" s="125">
        <v>42461</v>
      </c>
    </row>
    <row r="71" spans="1:3" x14ac:dyDescent="0.25">
      <c r="A71" t="s">
        <v>1360</v>
      </c>
      <c r="B71" t="s">
        <v>1361</v>
      </c>
      <c r="C71" s="125">
        <v>43101</v>
      </c>
    </row>
    <row r="72" spans="1:3" x14ac:dyDescent="0.25">
      <c r="A72" t="s">
        <v>1362</v>
      </c>
      <c r="B72" t="s">
        <v>1363</v>
      </c>
      <c r="C72" s="125">
        <v>40634</v>
      </c>
    </row>
    <row r="73" spans="1:3" x14ac:dyDescent="0.25">
      <c r="A73" t="s">
        <v>1364</v>
      </c>
      <c r="B73" t="s">
        <v>1365</v>
      </c>
      <c r="C73" s="125">
        <v>43678</v>
      </c>
    </row>
    <row r="74" spans="1:3" x14ac:dyDescent="0.25">
      <c r="A74" t="s">
        <v>1366</v>
      </c>
      <c r="B74" t="s">
        <v>1367</v>
      </c>
      <c r="C74" s="125">
        <v>43466</v>
      </c>
    </row>
    <row r="75" spans="1:3" x14ac:dyDescent="0.25">
      <c r="A75" t="s">
        <v>1368</v>
      </c>
      <c r="B75" t="s">
        <v>1369</v>
      </c>
      <c r="C75" s="125">
        <v>40603</v>
      </c>
    </row>
    <row r="76" spans="1:3" x14ac:dyDescent="0.25">
      <c r="A76" t="s">
        <v>1370</v>
      </c>
      <c r="B76" t="s">
        <v>1371</v>
      </c>
      <c r="C76" s="125">
        <v>43132</v>
      </c>
    </row>
    <row r="77" spans="1:3" x14ac:dyDescent="0.25">
      <c r="A77" t="s">
        <v>1372</v>
      </c>
      <c r="B77" t="s">
        <v>1373</v>
      </c>
      <c r="C77" s="125">
        <v>43466</v>
      </c>
    </row>
    <row r="78" spans="1:3" x14ac:dyDescent="0.25">
      <c r="A78" t="s">
        <v>666</v>
      </c>
      <c r="B78" t="s">
        <v>1374</v>
      </c>
      <c r="C78" s="125">
        <v>44166</v>
      </c>
    </row>
    <row r="79" spans="1:3" x14ac:dyDescent="0.25">
      <c r="A79" t="s">
        <v>1375</v>
      </c>
      <c r="B79" t="s">
        <v>1376</v>
      </c>
      <c r="C79" s="125">
        <v>43132</v>
      </c>
    </row>
    <row r="80" spans="1:3" x14ac:dyDescent="0.25">
      <c r="A80" t="s">
        <v>1377</v>
      </c>
      <c r="B80" t="s">
        <v>1378</v>
      </c>
      <c r="C80" s="125">
        <v>43252</v>
      </c>
    </row>
    <row r="81" spans="1:3" x14ac:dyDescent="0.25">
      <c r="A81" t="s">
        <v>1379</v>
      </c>
      <c r="B81" t="s">
        <v>1380</v>
      </c>
      <c r="C81" s="125">
        <v>43678</v>
      </c>
    </row>
    <row r="82" spans="1:3" x14ac:dyDescent="0.25">
      <c r="A82" t="s">
        <v>1381</v>
      </c>
      <c r="B82" t="s">
        <v>407</v>
      </c>
      <c r="C82" s="125">
        <v>45261</v>
      </c>
    </row>
    <row r="83" spans="1:3" x14ac:dyDescent="0.25">
      <c r="A83" t="s">
        <v>1382</v>
      </c>
      <c r="B83" t="s">
        <v>1383</v>
      </c>
      <c r="C83" s="125">
        <v>43101</v>
      </c>
    </row>
    <row r="84" spans="1:3" x14ac:dyDescent="0.25">
      <c r="A84" t="s">
        <v>1384</v>
      </c>
      <c r="B84" t="s">
        <v>1385</v>
      </c>
      <c r="C84" s="125">
        <v>43405</v>
      </c>
    </row>
    <row r="85" spans="1:3" x14ac:dyDescent="0.25">
      <c r="A85" t="s">
        <v>604</v>
      </c>
      <c r="B85" t="s">
        <v>159</v>
      </c>
      <c r="C85" s="125">
        <v>45261</v>
      </c>
    </row>
    <row r="86" spans="1:3" x14ac:dyDescent="0.25">
      <c r="A86" t="s">
        <v>1386</v>
      </c>
      <c r="B86" t="s">
        <v>1387</v>
      </c>
      <c r="C86" s="125">
        <v>42887</v>
      </c>
    </row>
    <row r="87" spans="1:3" x14ac:dyDescent="0.25">
      <c r="A87" t="s">
        <v>1388</v>
      </c>
      <c r="B87" t="s">
        <v>1389</v>
      </c>
      <c r="C87" s="125">
        <v>44805</v>
      </c>
    </row>
    <row r="88" spans="1:3" x14ac:dyDescent="0.25">
      <c r="A88" t="s">
        <v>687</v>
      </c>
      <c r="B88" t="s">
        <v>1355</v>
      </c>
      <c r="C88" s="125">
        <v>43983</v>
      </c>
    </row>
    <row r="89" spans="1:3" x14ac:dyDescent="0.25">
      <c r="A89" t="s">
        <v>610</v>
      </c>
      <c r="B89" t="s">
        <v>1390</v>
      </c>
      <c r="C89" s="125">
        <v>44986</v>
      </c>
    </row>
    <row r="90" spans="1:3" x14ac:dyDescent="0.25">
      <c r="A90" t="s">
        <v>1391</v>
      </c>
      <c r="B90" t="s">
        <v>1392</v>
      </c>
      <c r="C90" s="125">
        <v>40969</v>
      </c>
    </row>
    <row r="91" spans="1:3" x14ac:dyDescent="0.25">
      <c r="A91" t="s">
        <v>1393</v>
      </c>
      <c r="B91" t="s">
        <v>1394</v>
      </c>
      <c r="C91" s="125">
        <v>42826</v>
      </c>
    </row>
    <row r="92" spans="1:3" x14ac:dyDescent="0.25">
      <c r="A92" t="s">
        <v>1395</v>
      </c>
      <c r="B92" t="s">
        <v>1396</v>
      </c>
      <c r="C92" s="125">
        <v>41883</v>
      </c>
    </row>
    <row r="93" spans="1:3" x14ac:dyDescent="0.25">
      <c r="A93" t="s">
        <v>1397</v>
      </c>
      <c r="B93" t="s">
        <v>216</v>
      </c>
      <c r="C93" s="125" t="s">
        <v>1543</v>
      </c>
    </row>
    <row r="94" spans="1:3" x14ac:dyDescent="0.25">
      <c r="A94" t="s">
        <v>1398</v>
      </c>
      <c r="B94" t="s">
        <v>1399</v>
      </c>
      <c r="C94" s="125">
        <v>43678</v>
      </c>
    </row>
    <row r="95" spans="1:3" x14ac:dyDescent="0.25">
      <c r="A95" t="s">
        <v>1400</v>
      </c>
      <c r="B95" t="s">
        <v>1401</v>
      </c>
      <c r="C95" s="125">
        <v>43678</v>
      </c>
    </row>
    <row r="96" spans="1:3" x14ac:dyDescent="0.25">
      <c r="A96" t="s">
        <v>1402</v>
      </c>
      <c r="B96" t="s">
        <v>1403</v>
      </c>
      <c r="C96" s="125">
        <v>43678</v>
      </c>
    </row>
    <row r="97" spans="1:3" x14ac:dyDescent="0.25">
      <c r="A97" t="s">
        <v>1404</v>
      </c>
      <c r="B97" t="s">
        <v>1405</v>
      </c>
      <c r="C97" s="125">
        <v>43678</v>
      </c>
    </row>
    <row r="98" spans="1:3" x14ac:dyDescent="0.25">
      <c r="A98" t="s">
        <v>1406</v>
      </c>
      <c r="B98" t="s">
        <v>1407</v>
      </c>
      <c r="C98" s="125">
        <v>43891</v>
      </c>
    </row>
    <row r="99" spans="1:3" x14ac:dyDescent="0.25">
      <c r="A99" t="s">
        <v>1408</v>
      </c>
      <c r="B99" t="s">
        <v>1409</v>
      </c>
      <c r="C99" s="125">
        <v>43617</v>
      </c>
    </row>
    <row r="100" spans="1:3" x14ac:dyDescent="0.25">
      <c r="A100" t="s">
        <v>1410</v>
      </c>
      <c r="B100" t="s">
        <v>1411</v>
      </c>
      <c r="C100" s="125">
        <v>40787</v>
      </c>
    </row>
    <row r="101" spans="1:3" x14ac:dyDescent="0.25">
      <c r="A101" t="s">
        <v>1412</v>
      </c>
      <c r="B101" t="s">
        <v>1413</v>
      </c>
      <c r="C101" s="125">
        <v>44256</v>
      </c>
    </row>
    <row r="102" spans="1:3" x14ac:dyDescent="0.25">
      <c r="A102" t="s">
        <v>1414</v>
      </c>
      <c r="B102" t="s">
        <v>1415</v>
      </c>
      <c r="C102" s="125">
        <v>42005</v>
      </c>
    </row>
    <row r="103" spans="1:3" x14ac:dyDescent="0.25">
      <c r="A103" t="s">
        <v>1416</v>
      </c>
      <c r="B103" t="s">
        <v>515</v>
      </c>
      <c r="C103" s="125">
        <v>45017</v>
      </c>
    </row>
    <row r="104" spans="1:3" x14ac:dyDescent="0.25">
      <c r="A104" t="s">
        <v>1417</v>
      </c>
      <c r="B104" t="s">
        <v>1418</v>
      </c>
      <c r="C104" s="125">
        <v>43313</v>
      </c>
    </row>
    <row r="105" spans="1:3" x14ac:dyDescent="0.25">
      <c r="A105" t="s">
        <v>1419</v>
      </c>
      <c r="B105" t="s">
        <v>1420</v>
      </c>
      <c r="C105" s="125">
        <v>40817</v>
      </c>
    </row>
    <row r="106" spans="1:3" x14ac:dyDescent="0.25">
      <c r="A106" t="s">
        <v>1421</v>
      </c>
      <c r="B106" t="s">
        <v>1422</v>
      </c>
      <c r="C106" s="125">
        <v>42614</v>
      </c>
    </row>
    <row r="107" spans="1:3" x14ac:dyDescent="0.25">
      <c r="A107" t="s">
        <v>1423</v>
      </c>
      <c r="B107" t="s">
        <v>1424</v>
      </c>
      <c r="C107" s="125">
        <v>40756</v>
      </c>
    </row>
    <row r="108" spans="1:3" x14ac:dyDescent="0.25">
      <c r="A108" t="s">
        <v>1425</v>
      </c>
      <c r="B108" t="s">
        <v>1426</v>
      </c>
      <c r="C108" s="125">
        <v>40969</v>
      </c>
    </row>
    <row r="109" spans="1:3" x14ac:dyDescent="0.25">
      <c r="A109" t="s">
        <v>1427</v>
      </c>
      <c r="B109" t="s">
        <v>1428</v>
      </c>
      <c r="C109" s="125">
        <v>43617</v>
      </c>
    </row>
    <row r="110" spans="1:3" x14ac:dyDescent="0.25">
      <c r="A110" t="s">
        <v>534</v>
      </c>
      <c r="B110" t="s">
        <v>1429</v>
      </c>
      <c r="C110" s="125">
        <v>44501</v>
      </c>
    </row>
    <row r="111" spans="1:3" x14ac:dyDescent="0.25">
      <c r="A111" t="s">
        <v>1430</v>
      </c>
      <c r="B111" t="s">
        <v>1431</v>
      </c>
      <c r="C111" s="125">
        <v>41883</v>
      </c>
    </row>
    <row r="112" spans="1:3" x14ac:dyDescent="0.25">
      <c r="A112" t="s">
        <v>1432</v>
      </c>
      <c r="B112" t="s">
        <v>1433</v>
      </c>
      <c r="C112" s="125">
        <v>44682</v>
      </c>
    </row>
    <row r="113" spans="1:3" x14ac:dyDescent="0.25">
      <c r="A113" t="s">
        <v>1434</v>
      </c>
      <c r="B113" t="s">
        <v>1435</v>
      </c>
      <c r="C113" s="125">
        <v>41944</v>
      </c>
    </row>
    <row r="114" spans="1:3" x14ac:dyDescent="0.25">
      <c r="A114" t="s">
        <v>1436</v>
      </c>
      <c r="B114" t="s">
        <v>1437</v>
      </c>
      <c r="C114" s="125">
        <v>41944</v>
      </c>
    </row>
    <row r="115" spans="1:3" x14ac:dyDescent="0.25">
      <c r="A115" t="s">
        <v>623</v>
      </c>
      <c r="B115" t="s">
        <v>192</v>
      </c>
      <c r="C115" s="125">
        <v>45017</v>
      </c>
    </row>
    <row r="116" spans="1:3" x14ac:dyDescent="0.25">
      <c r="A116" t="s">
        <v>1438</v>
      </c>
      <c r="B116" t="s">
        <v>1439</v>
      </c>
      <c r="C116" s="125">
        <v>42979</v>
      </c>
    </row>
    <row r="117" spans="1:3" x14ac:dyDescent="0.25">
      <c r="A117" t="s">
        <v>1440</v>
      </c>
      <c r="B117" t="s">
        <v>1441</v>
      </c>
      <c r="C117" s="125">
        <v>41944</v>
      </c>
    </row>
    <row r="118" spans="1:3" x14ac:dyDescent="0.25">
      <c r="A118" t="s">
        <v>1442</v>
      </c>
      <c r="B118" t="s">
        <v>1443</v>
      </c>
      <c r="C118" s="125">
        <v>40422</v>
      </c>
    </row>
    <row r="119" spans="1:3" x14ac:dyDescent="0.25">
      <c r="A119" t="s">
        <v>1444</v>
      </c>
      <c r="B119" t="s">
        <v>1445</v>
      </c>
      <c r="C119" s="125">
        <v>42979</v>
      </c>
    </row>
    <row r="120" spans="1:3" x14ac:dyDescent="0.25">
      <c r="A120" t="s">
        <v>1446</v>
      </c>
      <c r="B120" t="s">
        <v>1447</v>
      </c>
      <c r="C120" s="125">
        <v>42979</v>
      </c>
    </row>
    <row r="121" spans="1:3" x14ac:dyDescent="0.25">
      <c r="A121" t="s">
        <v>1448</v>
      </c>
      <c r="B121" t="s">
        <v>1449</v>
      </c>
      <c r="C121" s="125">
        <v>43313</v>
      </c>
    </row>
    <row r="122" spans="1:3" x14ac:dyDescent="0.25">
      <c r="A122" t="s">
        <v>1450</v>
      </c>
      <c r="B122" t="s">
        <v>1451</v>
      </c>
      <c r="C122" s="125">
        <v>42887</v>
      </c>
    </row>
    <row r="123" spans="1:3" x14ac:dyDescent="0.25">
      <c r="A123" t="s">
        <v>1452</v>
      </c>
      <c r="B123" t="s">
        <v>1453</v>
      </c>
      <c r="C123" s="125">
        <v>43891</v>
      </c>
    </row>
    <row r="124" spans="1:3" x14ac:dyDescent="0.25">
      <c r="A124" t="s">
        <v>1454</v>
      </c>
      <c r="B124" t="s">
        <v>1455</v>
      </c>
      <c r="C124" s="125">
        <v>43344</v>
      </c>
    </row>
    <row r="125" spans="1:3" x14ac:dyDescent="0.25">
      <c r="A125" t="s">
        <v>1456</v>
      </c>
      <c r="B125" t="s">
        <v>1457</v>
      </c>
      <c r="C125" s="125">
        <v>43344</v>
      </c>
    </row>
    <row r="126" spans="1:3" x14ac:dyDescent="0.25">
      <c r="A126" t="s">
        <v>1458</v>
      </c>
      <c r="B126" t="s">
        <v>1459</v>
      </c>
      <c r="C126" s="125">
        <v>42644</v>
      </c>
    </row>
    <row r="127" spans="1:3" x14ac:dyDescent="0.25">
      <c r="A127" t="s">
        <v>1460</v>
      </c>
      <c r="B127" t="s">
        <v>1461</v>
      </c>
      <c r="C127" s="125">
        <v>43344</v>
      </c>
    </row>
    <row r="128" spans="1:3" x14ac:dyDescent="0.25">
      <c r="A128" t="s">
        <v>1462</v>
      </c>
      <c r="B128" t="s">
        <v>1463</v>
      </c>
      <c r="C128" s="125">
        <v>42979</v>
      </c>
    </row>
    <row r="129" spans="1:3" x14ac:dyDescent="0.25">
      <c r="A129" t="s">
        <v>1464</v>
      </c>
      <c r="B129" t="s">
        <v>1465</v>
      </c>
      <c r="C129" s="125">
        <v>44652</v>
      </c>
    </row>
    <row r="130" spans="1:3" x14ac:dyDescent="0.25">
      <c r="A130" t="s">
        <v>1466</v>
      </c>
      <c r="B130" t="s">
        <v>1467</v>
      </c>
      <c r="C130" s="125">
        <v>42248</v>
      </c>
    </row>
    <row r="131" spans="1:3" x14ac:dyDescent="0.25">
      <c r="A131" t="s">
        <v>1468</v>
      </c>
      <c r="B131" t="s">
        <v>1469</v>
      </c>
      <c r="C131" s="125">
        <v>42979</v>
      </c>
    </row>
    <row r="132" spans="1:3" x14ac:dyDescent="0.25">
      <c r="A132" t="s">
        <v>1470</v>
      </c>
      <c r="B132" t="s">
        <v>1471</v>
      </c>
      <c r="C132" s="125">
        <v>40969</v>
      </c>
    </row>
    <row r="133" spans="1:3" x14ac:dyDescent="0.25">
      <c r="A133" t="s">
        <v>1472</v>
      </c>
      <c r="B133" t="s">
        <v>1473</v>
      </c>
      <c r="C133" s="125">
        <v>41913</v>
      </c>
    </row>
    <row r="134" spans="1:3" x14ac:dyDescent="0.25">
      <c r="A134" t="s">
        <v>1474</v>
      </c>
      <c r="B134" t="s">
        <v>1475</v>
      </c>
      <c r="C134" s="125">
        <v>42675</v>
      </c>
    </row>
    <row r="135" spans="1:3" x14ac:dyDescent="0.25">
      <c r="A135" t="s">
        <v>1476</v>
      </c>
      <c r="B135" t="s">
        <v>1477</v>
      </c>
      <c r="C135" s="125">
        <v>42095</v>
      </c>
    </row>
    <row r="136" spans="1:3" x14ac:dyDescent="0.25">
      <c r="A136" t="s">
        <v>1478</v>
      </c>
      <c r="B136" t="s">
        <v>1479</v>
      </c>
      <c r="C136" s="125">
        <v>43344</v>
      </c>
    </row>
    <row r="137" spans="1:3" x14ac:dyDescent="0.25">
      <c r="A137" t="s">
        <v>1480</v>
      </c>
      <c r="B137" t="s">
        <v>1481</v>
      </c>
      <c r="C137" s="125">
        <v>41122</v>
      </c>
    </row>
    <row r="138" spans="1:3" x14ac:dyDescent="0.25">
      <c r="A138" t="s">
        <v>1482</v>
      </c>
      <c r="B138" t="s">
        <v>1483</v>
      </c>
      <c r="C138" s="125">
        <v>43344</v>
      </c>
    </row>
    <row r="139" spans="1:3" x14ac:dyDescent="0.25">
      <c r="A139" t="s">
        <v>1484</v>
      </c>
      <c r="B139" t="s">
        <v>1485</v>
      </c>
      <c r="C139" s="125">
        <v>43344</v>
      </c>
    </row>
    <row r="140" spans="1:3" x14ac:dyDescent="0.25">
      <c r="A140" t="s">
        <v>1486</v>
      </c>
      <c r="B140" t="s">
        <v>1487</v>
      </c>
      <c r="C140" s="125">
        <v>42248</v>
      </c>
    </row>
    <row r="141" spans="1:3" x14ac:dyDescent="0.25">
      <c r="A141" t="s">
        <v>1488</v>
      </c>
      <c r="B141" t="s">
        <v>1489</v>
      </c>
      <c r="C141" s="125">
        <v>43344</v>
      </c>
    </row>
    <row r="142" spans="1:3" x14ac:dyDescent="0.25">
      <c r="A142" t="s">
        <v>1490</v>
      </c>
      <c r="B142" t="s">
        <v>1491</v>
      </c>
      <c r="C142" s="125">
        <v>43344</v>
      </c>
    </row>
    <row r="143" spans="1:3" x14ac:dyDescent="0.25">
      <c r="A143" t="s">
        <v>1492</v>
      </c>
      <c r="B143" t="s">
        <v>420</v>
      </c>
      <c r="C143" s="125">
        <v>45352</v>
      </c>
    </row>
    <row r="144" spans="1:3" x14ac:dyDescent="0.25">
      <c r="A144" t="s">
        <v>1493</v>
      </c>
      <c r="B144" t="s">
        <v>1494</v>
      </c>
      <c r="C144" s="125">
        <v>43313</v>
      </c>
    </row>
    <row r="145" spans="1:3" x14ac:dyDescent="0.25">
      <c r="A145" t="s">
        <v>1495</v>
      </c>
      <c r="B145" t="s">
        <v>199</v>
      </c>
      <c r="C145" s="125">
        <v>45200</v>
      </c>
    </row>
    <row r="146" spans="1:3" x14ac:dyDescent="0.25">
      <c r="A146" t="s">
        <v>1496</v>
      </c>
      <c r="B146" t="s">
        <v>1497</v>
      </c>
      <c r="C146" s="125">
        <v>43221</v>
      </c>
    </row>
    <row r="147" spans="1:3" x14ac:dyDescent="0.25">
      <c r="A147" t="s">
        <v>1498</v>
      </c>
      <c r="B147" t="s">
        <v>1499</v>
      </c>
      <c r="C147" s="125">
        <v>43983</v>
      </c>
    </row>
    <row r="148" spans="1:3" x14ac:dyDescent="0.25">
      <c r="A148" t="s">
        <v>1500</v>
      </c>
      <c r="B148" t="s">
        <v>1501</v>
      </c>
      <c r="C148" s="125">
        <v>42461</v>
      </c>
    </row>
    <row r="149" spans="1:3" x14ac:dyDescent="0.25">
      <c r="A149" t="s">
        <v>1502</v>
      </c>
      <c r="B149" t="s">
        <v>1503</v>
      </c>
      <c r="C149" s="125">
        <v>42856</v>
      </c>
    </row>
    <row r="150" spans="1:3" x14ac:dyDescent="0.25">
      <c r="A150" t="s">
        <v>1504</v>
      </c>
      <c r="B150" t="s">
        <v>1505</v>
      </c>
      <c r="C150" s="125">
        <v>41183</v>
      </c>
    </row>
    <row r="151" spans="1:3" x14ac:dyDescent="0.25">
      <c r="A151" t="s">
        <v>1506</v>
      </c>
      <c r="B151" t="s">
        <v>1507</v>
      </c>
      <c r="C151" s="125">
        <v>40603</v>
      </c>
    </row>
    <row r="152" spans="1:3" x14ac:dyDescent="0.25">
      <c r="A152" t="s">
        <v>1508</v>
      </c>
      <c r="B152" t="s">
        <v>1509</v>
      </c>
      <c r="C152" s="125">
        <v>43770</v>
      </c>
    </row>
    <row r="153" spans="1:3" x14ac:dyDescent="0.25">
      <c r="A153" t="s">
        <v>1510</v>
      </c>
      <c r="B153" t="s">
        <v>1511</v>
      </c>
      <c r="C153" s="125">
        <v>40634</v>
      </c>
    </row>
    <row r="154" spans="1:3" x14ac:dyDescent="0.25">
      <c r="A154" t="s">
        <v>1512</v>
      </c>
      <c r="B154" t="s">
        <v>1285</v>
      </c>
      <c r="C154" s="125">
        <v>43709</v>
      </c>
    </row>
    <row r="155" spans="1:3" x14ac:dyDescent="0.25">
      <c r="A155" t="s">
        <v>1513</v>
      </c>
      <c r="B155" t="s">
        <v>1514</v>
      </c>
      <c r="C155" s="125">
        <v>42856</v>
      </c>
    </row>
    <row r="156" spans="1:3" x14ac:dyDescent="0.25">
      <c r="A156" t="s">
        <v>1515</v>
      </c>
      <c r="B156" t="s">
        <v>245</v>
      </c>
      <c r="C156" s="125">
        <v>45170</v>
      </c>
    </row>
    <row r="157" spans="1:3" x14ac:dyDescent="0.25">
      <c r="A157" t="s">
        <v>1516</v>
      </c>
      <c r="B157" t="s">
        <v>433</v>
      </c>
      <c r="C157" s="125">
        <v>45170</v>
      </c>
    </row>
    <row r="158" spans="1:3" x14ac:dyDescent="0.25">
      <c r="A158" t="s">
        <v>1517</v>
      </c>
      <c r="B158" t="s">
        <v>1518</v>
      </c>
      <c r="C158" s="125">
        <v>43739</v>
      </c>
    </row>
    <row r="159" spans="1:3" x14ac:dyDescent="0.25">
      <c r="A159" t="s">
        <v>1519</v>
      </c>
      <c r="B159" t="s">
        <v>1520</v>
      </c>
      <c r="C159" s="125">
        <v>43647</v>
      </c>
    </row>
    <row r="160" spans="1:3" x14ac:dyDescent="0.25">
      <c r="A160" t="s">
        <v>1521</v>
      </c>
      <c r="B160" t="s">
        <v>1522</v>
      </c>
      <c r="C160" s="125">
        <v>42064</v>
      </c>
    </row>
    <row r="161" spans="1:3" x14ac:dyDescent="0.25">
      <c r="A161" t="s">
        <v>679</v>
      </c>
      <c r="B161" t="s">
        <v>1523</v>
      </c>
      <c r="C161" s="125">
        <v>44166</v>
      </c>
    </row>
    <row r="162" spans="1:3" x14ac:dyDescent="0.25">
      <c r="A162" t="s">
        <v>1524</v>
      </c>
      <c r="B162" t="s">
        <v>1525</v>
      </c>
      <c r="C162" s="125">
        <v>43617</v>
      </c>
    </row>
    <row r="163" spans="1:3" x14ac:dyDescent="0.25">
      <c r="A163" t="s">
        <v>1526</v>
      </c>
      <c r="B163" t="s">
        <v>1527</v>
      </c>
      <c r="C163" s="125">
        <v>44440</v>
      </c>
    </row>
    <row r="164" spans="1:3" x14ac:dyDescent="0.25">
      <c r="A164" t="s">
        <v>1528</v>
      </c>
      <c r="B164" t="s">
        <v>1529</v>
      </c>
      <c r="C164" s="125">
        <v>43466</v>
      </c>
    </row>
    <row r="165" spans="1:3" x14ac:dyDescent="0.25">
      <c r="A165" t="s">
        <v>659</v>
      </c>
      <c r="B165" t="s">
        <v>1530</v>
      </c>
      <c r="C165" s="125">
        <v>43617</v>
      </c>
    </row>
    <row r="166" spans="1:3" x14ac:dyDescent="0.25">
      <c r="A166" t="s">
        <v>1531</v>
      </c>
      <c r="B166" t="s">
        <v>1532</v>
      </c>
      <c r="C166" s="125">
        <v>43983</v>
      </c>
    </row>
    <row r="167" spans="1:3" x14ac:dyDescent="0.25">
      <c r="A167" t="s">
        <v>1533</v>
      </c>
      <c r="B167" t="s">
        <v>1527</v>
      </c>
      <c r="C167" s="125">
        <v>42614</v>
      </c>
    </row>
    <row r="168" spans="1:3" x14ac:dyDescent="0.25">
      <c r="A168" t="s">
        <v>1534</v>
      </c>
      <c r="B168" t="s">
        <v>1285</v>
      </c>
      <c r="C168" s="125">
        <v>44440</v>
      </c>
    </row>
    <row r="169" spans="1:3" x14ac:dyDescent="0.25">
      <c r="A169" t="s">
        <v>1535</v>
      </c>
      <c r="B169" t="s">
        <v>1536</v>
      </c>
      <c r="C169" s="125">
        <v>42064</v>
      </c>
    </row>
    <row r="170" spans="1:3" x14ac:dyDescent="0.25">
      <c r="A170" t="s">
        <v>1537</v>
      </c>
      <c r="B170" t="s">
        <v>1538</v>
      </c>
      <c r="C170" s="125">
        <v>44621</v>
      </c>
    </row>
    <row r="171" spans="1:3" x14ac:dyDescent="0.25">
      <c r="A171" t="s">
        <v>1539</v>
      </c>
      <c r="B171" t="s">
        <v>1540</v>
      </c>
      <c r="C171" s="125">
        <v>43435</v>
      </c>
    </row>
    <row r="172" spans="1:3" x14ac:dyDescent="0.25">
      <c r="A172" t="s">
        <v>1541</v>
      </c>
      <c r="B172" t="s">
        <v>1542</v>
      </c>
      <c r="C172" s="125">
        <v>43617</v>
      </c>
    </row>
  </sheetData>
  <conditionalFormatting sqref="C1:C1048576">
    <cfRule type="cellIs" dxfId="0" priority="1" operator="greaterThan">
      <formula>45382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AG46"/>
  <sheetViews>
    <sheetView showGridLines="0" workbookViewId="0">
      <selection activeCell="AE26" sqref="AE26"/>
    </sheetView>
  </sheetViews>
  <sheetFormatPr defaultRowHeight="15" x14ac:dyDescent="0.25"/>
  <cols>
    <col min="1" max="1" width="17.28515625" customWidth="1"/>
    <col min="2" max="2" width="11.140625" customWidth="1"/>
    <col min="3" max="3" width="16.85546875" hidden="1" customWidth="1"/>
    <col min="4" max="4" width="11.140625" customWidth="1"/>
    <col min="5" max="5" width="48" customWidth="1"/>
    <col min="6" max="6" width="10.140625" style="3" customWidth="1"/>
    <col min="7" max="7" width="1.5703125" customWidth="1"/>
    <col min="8" max="8" width="8.85546875" bestFit="1" customWidth="1"/>
    <col min="9" max="10" width="9.7109375" bestFit="1" customWidth="1"/>
    <col min="11" max="11" width="6.7109375" bestFit="1" customWidth="1"/>
    <col min="12" max="13" width="8.140625" customWidth="1"/>
    <col min="14" max="14" width="8.7109375" bestFit="1" customWidth="1"/>
    <col min="15" max="15" width="8.42578125" bestFit="1" customWidth="1"/>
    <col min="16" max="16" width="9.7109375" bestFit="1" customWidth="1"/>
    <col min="17" max="17" width="10.140625" customWidth="1"/>
    <col min="18" max="18" width="11.28515625" customWidth="1"/>
    <col min="20" max="20" width="10.85546875" bestFit="1" customWidth="1"/>
    <col min="21" max="21" width="9.28515625" bestFit="1" customWidth="1"/>
    <col min="23" max="25" width="9.140625" style="21"/>
    <col min="26" max="26" width="11.28515625" style="21" bestFit="1" customWidth="1"/>
    <col min="27" max="27" width="11.140625" style="103" customWidth="1"/>
    <col min="28" max="28" width="10.85546875" style="103" bestFit="1" customWidth="1"/>
    <col min="31" max="31" width="9.85546875" customWidth="1"/>
    <col min="32" max="32" width="12.7109375" customWidth="1"/>
  </cols>
  <sheetData>
    <row r="1" spans="1:33" s="21" customFormat="1" ht="18.75" x14ac:dyDescent="0.3">
      <c r="A1" s="72" t="str">
        <f>'Information Page'!B1</f>
        <v>Schools Benchmarking 2023-24</v>
      </c>
      <c r="B1" s="35"/>
      <c r="C1" s="35"/>
      <c r="D1" s="35"/>
      <c r="E1" s="35"/>
      <c r="F1" s="38"/>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33" s="21" customFormat="1" ht="15" customHeight="1" x14ac:dyDescent="0.3">
      <c r="A2" s="72"/>
      <c r="B2" s="35"/>
      <c r="C2" s="35"/>
      <c r="D2" s="35"/>
      <c r="E2" s="35"/>
      <c r="F2" s="38"/>
      <c r="G2" s="35"/>
      <c r="H2" s="35"/>
      <c r="I2" s="35"/>
      <c r="J2" s="35"/>
      <c r="K2" s="35"/>
      <c r="L2" s="35"/>
      <c r="M2" s="35"/>
      <c r="N2" s="35"/>
      <c r="O2" s="35"/>
      <c r="P2" s="35"/>
      <c r="Q2" s="35"/>
      <c r="R2" s="35"/>
      <c r="S2" s="35"/>
      <c r="T2" s="35"/>
      <c r="U2" s="35"/>
      <c r="V2" s="35"/>
      <c r="W2" s="35"/>
      <c r="X2" s="35"/>
      <c r="Y2" s="35"/>
      <c r="Z2" s="35"/>
      <c r="AA2" s="35"/>
      <c r="AB2" s="35"/>
      <c r="AC2" s="35"/>
      <c r="AD2" s="35"/>
      <c r="AE2" s="35"/>
      <c r="AF2" s="35"/>
      <c r="AG2" s="35"/>
    </row>
    <row r="3" spans="1:33" x14ac:dyDescent="0.25">
      <c r="A3" s="187" t="s">
        <v>1560</v>
      </c>
      <c r="B3" s="42">
        <f>_xlfn.XLOOKUP('Information Page'!D3,Rankings!K:K,Rankings!O:O)</f>
        <v>0</v>
      </c>
      <c r="C3" s="41"/>
      <c r="D3" s="35"/>
      <c r="E3" s="41"/>
      <c r="F3" s="43"/>
      <c r="G3" s="41"/>
      <c r="H3" s="42"/>
      <c r="I3" s="42"/>
      <c r="J3" s="42"/>
      <c r="K3" s="42"/>
      <c r="L3" s="42"/>
      <c r="M3" s="42"/>
      <c r="N3" s="42"/>
      <c r="O3" s="42"/>
      <c r="P3" s="42"/>
      <c r="Q3" s="42"/>
      <c r="R3" s="42"/>
      <c r="S3" s="42"/>
      <c r="T3" s="53"/>
      <c r="U3" s="53"/>
      <c r="V3" s="53"/>
      <c r="W3" s="53"/>
      <c r="X3" s="53"/>
      <c r="Y3" s="53"/>
      <c r="Z3" s="53"/>
      <c r="AA3" s="53"/>
      <c r="AB3" s="53"/>
      <c r="AC3" s="53"/>
      <c r="AD3" s="53"/>
      <c r="AE3" s="53"/>
      <c r="AF3" s="53"/>
      <c r="AG3" s="35"/>
    </row>
    <row r="4" spans="1:33" x14ac:dyDescent="0.25">
      <c r="A4" s="44"/>
      <c r="B4" s="41"/>
      <c r="C4" s="41"/>
      <c r="D4" s="41"/>
      <c r="E4" s="41"/>
      <c r="F4" s="43"/>
      <c r="G4" s="41"/>
      <c r="H4" s="236"/>
      <c r="I4" s="236"/>
      <c r="J4" s="236"/>
      <c r="K4" s="236"/>
      <c r="L4" s="236"/>
      <c r="M4" s="236"/>
      <c r="N4" s="236"/>
      <c r="O4" s="236"/>
      <c r="P4" s="236"/>
      <c r="Q4" s="236"/>
      <c r="R4" s="236"/>
      <c r="S4" s="236"/>
      <c r="T4" s="236"/>
      <c r="U4" s="236"/>
      <c r="V4" s="170"/>
      <c r="W4" s="170"/>
      <c r="X4" s="170"/>
      <c r="Y4" s="170"/>
      <c r="Z4" s="170"/>
      <c r="AA4" s="170"/>
      <c r="AB4" s="170"/>
      <c r="AC4" s="170"/>
      <c r="AD4" s="170"/>
      <c r="AE4" s="170"/>
      <c r="AF4" s="170"/>
      <c r="AG4" s="35"/>
    </row>
    <row r="5" spans="1:33" s="9" customFormat="1" ht="59.25" customHeight="1" x14ac:dyDescent="0.25">
      <c r="A5" s="45"/>
      <c r="B5" s="40"/>
      <c r="C5" s="40" t="s">
        <v>805</v>
      </c>
      <c r="D5" s="197" t="s">
        <v>525</v>
      </c>
      <c r="E5" s="194" t="s">
        <v>1553</v>
      </c>
      <c r="F5" s="198" t="s">
        <v>866</v>
      </c>
      <c r="G5" s="199"/>
      <c r="H5" s="200" t="s">
        <v>11</v>
      </c>
      <c r="I5" s="201" t="s">
        <v>15</v>
      </c>
      <c r="J5" s="202" t="s">
        <v>3</v>
      </c>
      <c r="K5" s="202" t="s">
        <v>4</v>
      </c>
      <c r="L5" s="202" t="s">
        <v>7</v>
      </c>
      <c r="M5" s="201" t="s">
        <v>9</v>
      </c>
      <c r="N5" s="201" t="s">
        <v>13</v>
      </c>
      <c r="O5" s="201" t="s">
        <v>527</v>
      </c>
      <c r="P5" s="201" t="s">
        <v>792</v>
      </c>
      <c r="Q5" s="202" t="s">
        <v>8</v>
      </c>
      <c r="R5" s="201" t="s">
        <v>781</v>
      </c>
      <c r="S5" s="202" t="s">
        <v>10</v>
      </c>
      <c r="T5" s="203" t="s">
        <v>875</v>
      </c>
      <c r="U5" s="204" t="s">
        <v>877</v>
      </c>
      <c r="V5" s="205" t="s">
        <v>14</v>
      </c>
      <c r="W5" s="205" t="s">
        <v>800</v>
      </c>
      <c r="X5" s="205" t="s">
        <v>801</v>
      </c>
      <c r="Y5" s="205" t="s">
        <v>799</v>
      </c>
      <c r="Z5" s="206" t="s">
        <v>798</v>
      </c>
      <c r="AA5" s="204" t="s">
        <v>878</v>
      </c>
      <c r="AB5" s="206" t="s">
        <v>879</v>
      </c>
      <c r="AC5" s="201" t="s">
        <v>528</v>
      </c>
      <c r="AD5" s="201" t="s">
        <v>1547</v>
      </c>
      <c r="AE5" s="201" t="s">
        <v>1156</v>
      </c>
      <c r="AF5" s="207" t="s">
        <v>782</v>
      </c>
      <c r="AG5" s="138"/>
    </row>
    <row r="6" spans="1:33" x14ac:dyDescent="0.25">
      <c r="A6" s="177" t="s">
        <v>793</v>
      </c>
      <c r="B6" s="41">
        <v>1</v>
      </c>
      <c r="C6" s="41" t="e">
        <f>C5&amp;C10+4</f>
        <v>#N/A</v>
      </c>
      <c r="D6" s="28" t="str">
        <f>IFERROR(_xlfn.XLOOKUP(C6,Rankings!F:F,Rankings!G:G),"")</f>
        <v/>
      </c>
      <c r="E6" s="29" t="str">
        <f>_xlfn.XLOOKUP(D6,Rankings!K:K,Rankings!P:P,"")</f>
        <v/>
      </c>
      <c r="F6" s="7" t="str">
        <f>_xlfn.XLOOKUP(D6,Rankings!K:K,Rankings!L:L,"")</f>
        <v/>
      </c>
      <c r="G6" s="41"/>
      <c r="H6" s="74" t="str">
        <f>IFERROR(_xlfn.XLOOKUP(D6,Data!A:A,Data!AX:AX),"")</f>
        <v/>
      </c>
      <c r="I6" s="8" t="str">
        <f>IFERROR(_xlfn.XLOOKUP(D6,Data!A:A,Data!AV:AV),"")</f>
        <v/>
      </c>
      <c r="J6" s="8" t="str">
        <f>IFERROR(_xlfn.XLOOKUP(D6,Data!A:A,Data!AK:AK),"")</f>
        <v/>
      </c>
      <c r="K6" s="8" t="str">
        <f>IFERROR(_xlfn.XLOOKUP(D6,Data!A:A,Data!AM:AM),"")</f>
        <v/>
      </c>
      <c r="L6" s="8" t="str">
        <f>IFERROR(_xlfn.XLOOKUP(D6,Data!A:A,Data!AR:AR),"")</f>
        <v/>
      </c>
      <c r="M6" s="8" t="str">
        <f>IFERROR(_xlfn.XLOOKUP(D6,Data!A:A,Data!AU:AU),"")</f>
        <v/>
      </c>
      <c r="N6" s="8" t="str">
        <f>IFERROR(_xlfn.XLOOKUP(D6,Data!A:A,Data!BA:BA),"")</f>
        <v/>
      </c>
      <c r="O6" s="8" t="str">
        <f>IFERROR(N6+M6+L6+K6+J6,"")</f>
        <v/>
      </c>
      <c r="P6" s="8" t="str">
        <f>IFERROR(_xlfn.XLOOKUP(D6,Data!A:A,Data!AD:AD),"")</f>
        <v/>
      </c>
      <c r="Q6" s="8" t="str">
        <f>IFERROR(_xlfn.XLOOKUP(D6,Data!A:A,Data!AT:AT),"")</f>
        <v/>
      </c>
      <c r="R6" s="8" t="str">
        <f>IFERROR(_xlfn.XLOOKUP(D6,Data!A:A,Data!AQ:AQ),"")</f>
        <v/>
      </c>
      <c r="S6" s="8" t="str">
        <f>IFERROR(_xlfn.XLOOKUP(D6,Data!A:A,Data!AW:AW),"")</f>
        <v/>
      </c>
      <c r="T6" s="8" t="str">
        <f>IFERROR(_xlfn.XLOOKUP(D6,Data!A:A,Data!AG:AG),"")</f>
        <v/>
      </c>
      <c r="U6" s="8" t="str">
        <f>IFERROR(_xlfn.XLOOKUP(D6,Data!A:A,Data!AI:AI),"")</f>
        <v/>
      </c>
      <c r="V6" s="8" t="str">
        <f>IFERROR(_xlfn.XLOOKUP(D6,Data!A:A,Data!AE:AE),"")</f>
        <v/>
      </c>
      <c r="W6" s="8" t="str">
        <f>IFERROR(_xlfn.XLOOKUP(D6,Data!A:A,Data!AF:AF),"")</f>
        <v/>
      </c>
      <c r="X6" s="8" t="str">
        <f>IFERROR(_xlfn.XLOOKUP(D6,Data!A:A,Data!AH:AH),"")</f>
        <v/>
      </c>
      <c r="Y6" s="8" t="str">
        <f>IFERROR(_xlfn.XLOOKUP(D6,Data!A:A,Data!AL:AL),"")</f>
        <v/>
      </c>
      <c r="Z6" s="8" t="str">
        <f>IFERROR(_xlfn.XLOOKUP(D6,Data!A:A,Data!AY:AY),"")</f>
        <v/>
      </c>
      <c r="AA6" s="8" t="str">
        <f>IFERROR(_xlfn.XLOOKUP(D6,Data!A:A,Data!AJ:AJ),"")</f>
        <v/>
      </c>
      <c r="AB6" s="8" t="str">
        <f>IFERROR(_xlfn.XLOOKUP(D6,Data!A:A,Data!AN:AN),"")</f>
        <v/>
      </c>
      <c r="AC6" s="8" t="str">
        <f>IFERROR(_xlfn.XLOOKUP(D6,Data!A:A,Data!AZ:AZ),"")</f>
        <v/>
      </c>
      <c r="AD6" s="8" t="str">
        <f>IFERROR(_xlfn.XLOOKUP(D6,Data!A:A,Data!AO:AO),"")</f>
        <v/>
      </c>
      <c r="AE6" s="8" t="str">
        <f>IFERROR(_xlfn.XLOOKUP(D6,Data!A:A,Data!AS:AS),"")</f>
        <v/>
      </c>
      <c r="AF6" s="10" t="str">
        <f>IFERROR(_xlfn.XLOOKUP(D6,Data!A:A,Data!AP:AP),"")</f>
        <v/>
      </c>
      <c r="AG6" s="35"/>
    </row>
    <row r="7" spans="1:33" x14ac:dyDescent="0.25">
      <c r="A7" s="177"/>
      <c r="B7" s="41">
        <v>2</v>
      </c>
      <c r="C7" s="41" t="e">
        <f>C5&amp;C10+3</f>
        <v>#N/A</v>
      </c>
      <c r="D7" s="28" t="str">
        <f>IFERROR(_xlfn.XLOOKUP(C7,Rankings!F:F,Rankings!G:G),"")</f>
        <v/>
      </c>
      <c r="E7" s="29" t="str">
        <f>_xlfn.XLOOKUP(D7,Rankings!K:K,Rankings!P:P,"")</f>
        <v/>
      </c>
      <c r="F7" s="7" t="str">
        <f>_xlfn.XLOOKUP(D7,Rankings!K:K,Rankings!L:L,"")</f>
        <v/>
      </c>
      <c r="G7" s="41"/>
      <c r="H7" s="74" t="str">
        <f>IFERROR(_xlfn.XLOOKUP(D7,Data!A:A,Data!AX:AX),"")</f>
        <v/>
      </c>
      <c r="I7" s="8" t="str">
        <f>IFERROR(_xlfn.XLOOKUP(D7,Data!A:A,Data!AV:AV),"")</f>
        <v/>
      </c>
      <c r="J7" s="8" t="str">
        <f>IFERROR(_xlfn.XLOOKUP(D7,Data!A:A,Data!AK:AK),"")</f>
        <v/>
      </c>
      <c r="K7" s="8" t="str">
        <f>IFERROR(_xlfn.XLOOKUP(D7,Data!A:A,Data!AM:AM),"")</f>
        <v/>
      </c>
      <c r="L7" s="8" t="str">
        <f>IFERROR(_xlfn.XLOOKUP(D7,Data!A:A,Data!AR:AR),"")</f>
        <v/>
      </c>
      <c r="M7" s="8" t="str">
        <f>IFERROR(_xlfn.XLOOKUP(D7,Data!A:A,Data!AU:AU),"")</f>
        <v/>
      </c>
      <c r="N7" s="8" t="str">
        <f>IFERROR(_xlfn.XLOOKUP(D7,Data!A:A,Data!BA:BA),"")</f>
        <v/>
      </c>
      <c r="O7" s="8" t="str">
        <f t="shared" ref="O7:O15" si="0">IFERROR(N7+M7+L7+K7+J7,"")</f>
        <v/>
      </c>
      <c r="P7" s="8" t="str">
        <f>IFERROR(_xlfn.XLOOKUP(D7,Data!A:A,Data!AD:AD),"")</f>
        <v/>
      </c>
      <c r="Q7" s="8" t="str">
        <f>IFERROR(_xlfn.XLOOKUP(D7,Data!A:A,Data!AT:AT),"")</f>
        <v/>
      </c>
      <c r="R7" s="8" t="str">
        <f>IFERROR(_xlfn.XLOOKUP(D7,Data!A:A,Data!AQ:AQ),"")</f>
        <v/>
      </c>
      <c r="S7" s="8" t="str">
        <f>IFERROR(_xlfn.XLOOKUP(D7,Data!A:A,Data!AW:AW),"")</f>
        <v/>
      </c>
      <c r="T7" s="8" t="str">
        <f>IFERROR(_xlfn.XLOOKUP(D7,Data!A:A,Data!AG:AG),"")</f>
        <v/>
      </c>
      <c r="U7" s="8" t="str">
        <f>IFERROR(_xlfn.XLOOKUP(D7,Data!A:A,Data!AI:AI),"")</f>
        <v/>
      </c>
      <c r="V7" s="8" t="str">
        <f>IFERROR(_xlfn.XLOOKUP(D7,Data!A:A,Data!AE:AE),"")</f>
        <v/>
      </c>
      <c r="W7" s="8" t="str">
        <f>IFERROR(_xlfn.XLOOKUP(D7,Data!A:A,Data!AF:AF),"")</f>
        <v/>
      </c>
      <c r="X7" s="8" t="str">
        <f>IFERROR(_xlfn.XLOOKUP(D7,Data!A:A,Data!AH:AH),"")</f>
        <v/>
      </c>
      <c r="Y7" s="8" t="str">
        <f>IFERROR(_xlfn.XLOOKUP(D7,Data!A:A,Data!AL:AL),"")</f>
        <v/>
      </c>
      <c r="Z7" s="8" t="str">
        <f>IFERROR(_xlfn.XLOOKUP(D7,Data!A:A,Data!AY:AY),"")</f>
        <v/>
      </c>
      <c r="AA7" s="8" t="str">
        <f>IFERROR(_xlfn.XLOOKUP(D7,Data!A:A,Data!AJ:AJ),"")</f>
        <v/>
      </c>
      <c r="AB7" s="8" t="str">
        <f>IFERROR(_xlfn.XLOOKUP(D7,Data!A:A,Data!AN:AN),"")</f>
        <v/>
      </c>
      <c r="AC7" s="8" t="str">
        <f>IFERROR(_xlfn.XLOOKUP(D7,Data!A:A,Data!AZ:AZ),"")</f>
        <v/>
      </c>
      <c r="AD7" s="8" t="str">
        <f>IFERROR(_xlfn.XLOOKUP(D7,Data!A:A,Data!AO:AO),"")</f>
        <v/>
      </c>
      <c r="AE7" s="8" t="str">
        <f>IFERROR(_xlfn.XLOOKUP(D7,Data!A:A,Data!AS:AS),"")</f>
        <v/>
      </c>
      <c r="AF7" s="10" t="str">
        <f>IFERROR(_xlfn.XLOOKUP(D7,Data!A:A,Data!AP:AP),"")</f>
        <v/>
      </c>
      <c r="AG7" s="35"/>
    </row>
    <row r="8" spans="1:33" x14ac:dyDescent="0.25">
      <c r="A8" s="177"/>
      <c r="B8" s="41">
        <v>3</v>
      </c>
      <c r="C8" s="41" t="e">
        <f>C5&amp;C10+2</f>
        <v>#N/A</v>
      </c>
      <c r="D8" s="28" t="str">
        <f>IFERROR(_xlfn.XLOOKUP(C8,Rankings!F:F,Rankings!G:G),"")</f>
        <v/>
      </c>
      <c r="E8" s="29" t="str">
        <f>_xlfn.XLOOKUP(D8,Rankings!K:K,Rankings!P:P,"")</f>
        <v/>
      </c>
      <c r="F8" s="7" t="str">
        <f>_xlfn.XLOOKUP(D8,Rankings!K:K,Rankings!L:L,"")</f>
        <v/>
      </c>
      <c r="G8" s="41"/>
      <c r="H8" s="74" t="str">
        <f>IFERROR(_xlfn.XLOOKUP(D8,Data!A:A,Data!AX:AX),"")</f>
        <v/>
      </c>
      <c r="I8" s="8" t="str">
        <f>IFERROR(_xlfn.XLOOKUP(D8,Data!A:A,Data!AV:AV),"")</f>
        <v/>
      </c>
      <c r="J8" s="8" t="str">
        <f>IFERROR(_xlfn.XLOOKUP(D8,Data!A:A,Data!AK:AK),"")</f>
        <v/>
      </c>
      <c r="K8" s="8" t="str">
        <f>IFERROR(_xlfn.XLOOKUP(D8,Data!A:A,Data!AM:AM),"")</f>
        <v/>
      </c>
      <c r="L8" s="8" t="str">
        <f>IFERROR(_xlfn.XLOOKUP(D8,Data!A:A,Data!AR:AR),"")</f>
        <v/>
      </c>
      <c r="M8" s="8" t="str">
        <f>IFERROR(_xlfn.XLOOKUP(D8,Data!A:A,Data!AU:AU),"")</f>
        <v/>
      </c>
      <c r="N8" s="8" t="str">
        <f>IFERROR(_xlfn.XLOOKUP(D8,Data!A:A,Data!BA:BA),"")</f>
        <v/>
      </c>
      <c r="O8" s="8" t="str">
        <f t="shared" si="0"/>
        <v/>
      </c>
      <c r="P8" s="8" t="str">
        <f>IFERROR(_xlfn.XLOOKUP(D8,Data!A:A,Data!AD:AD),"")</f>
        <v/>
      </c>
      <c r="Q8" s="8" t="str">
        <f>IFERROR(_xlfn.XLOOKUP(D8,Data!A:A,Data!AT:AT),"")</f>
        <v/>
      </c>
      <c r="R8" s="8" t="str">
        <f>IFERROR(_xlfn.XLOOKUP(D8,Data!A:A,Data!AQ:AQ),"")</f>
        <v/>
      </c>
      <c r="S8" s="8" t="str">
        <f>IFERROR(_xlfn.XLOOKUP(D8,Data!A:A,Data!AW:AW),"")</f>
        <v/>
      </c>
      <c r="T8" s="8" t="str">
        <f>IFERROR(_xlfn.XLOOKUP(D8,Data!A:A,Data!AG:AG),"")</f>
        <v/>
      </c>
      <c r="U8" s="8" t="str">
        <f>IFERROR(_xlfn.XLOOKUP(D8,Data!A:A,Data!AI:AI),"")</f>
        <v/>
      </c>
      <c r="V8" s="8" t="str">
        <f>IFERROR(_xlfn.XLOOKUP(D8,Data!A:A,Data!AE:AE),"")</f>
        <v/>
      </c>
      <c r="W8" s="8" t="str">
        <f>IFERROR(_xlfn.XLOOKUP(D8,Data!A:A,Data!AF:AF),"")</f>
        <v/>
      </c>
      <c r="X8" s="8" t="str">
        <f>IFERROR(_xlfn.XLOOKUP(D8,Data!A:A,Data!AH:AH),"")</f>
        <v/>
      </c>
      <c r="Y8" s="8" t="str">
        <f>IFERROR(_xlfn.XLOOKUP(D8,Data!A:A,Data!AL:AL),"")</f>
        <v/>
      </c>
      <c r="Z8" s="8" t="str">
        <f>IFERROR(_xlfn.XLOOKUP(D8,Data!A:A,Data!AY:AY),"")</f>
        <v/>
      </c>
      <c r="AA8" s="8" t="str">
        <f>IFERROR(_xlfn.XLOOKUP(D8,Data!A:A,Data!AJ:AJ),"")</f>
        <v/>
      </c>
      <c r="AB8" s="8" t="str">
        <f>IFERROR(_xlfn.XLOOKUP(D8,Data!A:A,Data!AN:AN),"")</f>
        <v/>
      </c>
      <c r="AC8" s="8" t="str">
        <f>IFERROR(_xlfn.XLOOKUP(D8,Data!A:A,Data!AZ:AZ),"")</f>
        <v/>
      </c>
      <c r="AD8" s="8" t="str">
        <f>IFERROR(_xlfn.XLOOKUP(D8,Data!A:A,Data!AO:AO),"")</f>
        <v/>
      </c>
      <c r="AE8" s="8" t="str">
        <f>IFERROR(_xlfn.XLOOKUP(D8,Data!A:A,Data!AS:AS),"")</f>
        <v/>
      </c>
      <c r="AF8" s="10" t="str">
        <f>IFERROR(_xlfn.XLOOKUP(D8,Data!A:A,Data!AP:AP),"")</f>
        <v/>
      </c>
      <c r="AG8" s="35"/>
    </row>
    <row r="9" spans="1:33" x14ac:dyDescent="0.25">
      <c r="A9" s="177"/>
      <c r="B9" s="41">
        <v>4</v>
      </c>
      <c r="C9" s="41" t="e">
        <f>C5&amp;C10+1</f>
        <v>#N/A</v>
      </c>
      <c r="D9" s="28" t="str">
        <f>IFERROR(_xlfn.XLOOKUP(C9,Rankings!F:F,Rankings!G:G),"")</f>
        <v/>
      </c>
      <c r="E9" s="29" t="str">
        <f>_xlfn.XLOOKUP(D9,Rankings!K:K,Rankings!P:P,"")</f>
        <v/>
      </c>
      <c r="F9" s="7" t="str">
        <f>_xlfn.XLOOKUP(D9,Rankings!K:K,Rankings!L:L,"")</f>
        <v/>
      </c>
      <c r="G9" s="41"/>
      <c r="H9" s="74" t="str">
        <f>IFERROR(_xlfn.XLOOKUP(D9,Data!A:A,Data!AX:AX),"")</f>
        <v/>
      </c>
      <c r="I9" s="8" t="str">
        <f>IFERROR(_xlfn.XLOOKUP(D9,Data!A:A,Data!AV:AV),"")</f>
        <v/>
      </c>
      <c r="J9" s="8" t="str">
        <f>IFERROR(_xlfn.XLOOKUP(D9,Data!A:A,Data!AK:AK),"")</f>
        <v/>
      </c>
      <c r="K9" s="8" t="str">
        <f>IFERROR(_xlfn.XLOOKUP(D9,Data!A:A,Data!AM:AM),"")</f>
        <v/>
      </c>
      <c r="L9" s="8" t="str">
        <f>IFERROR(_xlfn.XLOOKUP(D9,Data!A:A,Data!AR:AR),"")</f>
        <v/>
      </c>
      <c r="M9" s="8" t="str">
        <f>IFERROR(_xlfn.XLOOKUP(D9,Data!A:A,Data!AU:AU),"")</f>
        <v/>
      </c>
      <c r="N9" s="8" t="str">
        <f>IFERROR(_xlfn.XLOOKUP(D9,Data!A:A,Data!BA:BA),"")</f>
        <v/>
      </c>
      <c r="O9" s="8" t="str">
        <f t="shared" si="0"/>
        <v/>
      </c>
      <c r="P9" s="8" t="str">
        <f>IFERROR(_xlfn.XLOOKUP(D9,Data!A:A,Data!AD:AD),"")</f>
        <v/>
      </c>
      <c r="Q9" s="8" t="str">
        <f>IFERROR(_xlfn.XLOOKUP(D9,Data!A:A,Data!AT:AT),"")</f>
        <v/>
      </c>
      <c r="R9" s="8" t="str">
        <f>IFERROR(_xlfn.XLOOKUP(D9,Data!A:A,Data!AQ:AQ),"")</f>
        <v/>
      </c>
      <c r="S9" s="8" t="str">
        <f>IFERROR(_xlfn.XLOOKUP(D9,Data!A:A,Data!AW:AW),"")</f>
        <v/>
      </c>
      <c r="T9" s="8" t="str">
        <f>IFERROR(_xlfn.XLOOKUP(D9,Data!A:A,Data!AG:AG),"")</f>
        <v/>
      </c>
      <c r="U9" s="8" t="str">
        <f>IFERROR(_xlfn.XLOOKUP(D9,Data!A:A,Data!AI:AI),"")</f>
        <v/>
      </c>
      <c r="V9" s="8" t="str">
        <f>IFERROR(_xlfn.XLOOKUP(D9,Data!A:A,Data!AE:AE),"")</f>
        <v/>
      </c>
      <c r="W9" s="8" t="str">
        <f>IFERROR(_xlfn.XLOOKUP(D9,Data!A:A,Data!AF:AF),"")</f>
        <v/>
      </c>
      <c r="X9" s="8" t="str">
        <f>IFERROR(_xlfn.XLOOKUP(D9,Data!A:A,Data!AH:AH),"")</f>
        <v/>
      </c>
      <c r="Y9" s="8" t="str">
        <f>IFERROR(_xlfn.XLOOKUP(D9,Data!A:A,Data!AL:AL),"")</f>
        <v/>
      </c>
      <c r="Z9" s="8" t="str">
        <f>IFERROR(_xlfn.XLOOKUP(D9,Data!A:A,Data!AY:AY),"")</f>
        <v/>
      </c>
      <c r="AA9" s="8" t="str">
        <f>IFERROR(_xlfn.XLOOKUP(D9,Data!A:A,Data!AJ:AJ),"")</f>
        <v/>
      </c>
      <c r="AB9" s="8" t="str">
        <f>IFERROR(_xlfn.XLOOKUP(D9,Data!A:A,Data!AN:AN),"")</f>
        <v/>
      </c>
      <c r="AC9" s="8" t="str">
        <f>IFERROR(_xlfn.XLOOKUP(D9,Data!A:A,Data!AZ:AZ),"")</f>
        <v/>
      </c>
      <c r="AD9" s="8" t="str">
        <f>IFERROR(_xlfn.XLOOKUP(D9,Data!A:A,Data!AO:AO),"")</f>
        <v/>
      </c>
      <c r="AE9" s="8" t="str">
        <f>IFERROR(_xlfn.XLOOKUP(D9,Data!A:A,Data!AS:AS),"")</f>
        <v/>
      </c>
      <c r="AF9" s="10" t="str">
        <f>IFERROR(_xlfn.XLOOKUP(D9,Data!A:A,Data!AP:AP),"")</f>
        <v/>
      </c>
      <c r="AG9" s="35"/>
    </row>
    <row r="10" spans="1:33" s="115" customFormat="1" x14ac:dyDescent="0.25">
      <c r="A10" s="178"/>
      <c r="B10" s="45" t="s">
        <v>529</v>
      </c>
      <c r="C10" s="45" t="e">
        <f>Graphs!D58</f>
        <v>#N/A</v>
      </c>
      <c r="D10" s="61">
        <f>'Information Page'!D3</f>
        <v>0</v>
      </c>
      <c r="E10" s="73" t="str">
        <f>_xlfn.XLOOKUP(D10,Rankings!K:K,Rankings!P:P,"")</f>
        <v/>
      </c>
      <c r="F10" s="62" t="str">
        <f>_xlfn.XLOOKUP(D10,Rankings!K:K,Rankings!L:L,"")</f>
        <v/>
      </c>
      <c r="G10" s="40"/>
      <c r="H10" s="174" t="str">
        <f>IFERROR(_xlfn.XLOOKUP(D10,Data!A:A,Data!AX:AX),"")</f>
        <v/>
      </c>
      <c r="I10" s="175" t="str">
        <f>IFERROR(_xlfn.XLOOKUP(D10,Data!A:A,Data!AV:AV),"")</f>
        <v/>
      </c>
      <c r="J10" s="175" t="str">
        <f>IFERROR(_xlfn.XLOOKUP(D10,Data!A:A,Data!AK:AK),"")</f>
        <v/>
      </c>
      <c r="K10" s="175" t="str">
        <f>IFERROR(_xlfn.XLOOKUP(D10,Data!A:A,Data!AM:AM),"")</f>
        <v/>
      </c>
      <c r="L10" s="175" t="str">
        <f>IFERROR(_xlfn.XLOOKUP(D10,Data!A:A,Data!AR:AR),"")</f>
        <v/>
      </c>
      <c r="M10" s="175" t="str">
        <f>IFERROR(_xlfn.XLOOKUP(D10,Data!A:A,Data!AU:AU),"")</f>
        <v/>
      </c>
      <c r="N10" s="175" t="str">
        <f>IFERROR(_xlfn.XLOOKUP(D10,Data!A:A,Data!BA:BA),"")</f>
        <v/>
      </c>
      <c r="O10" s="175" t="str">
        <f t="shared" si="0"/>
        <v/>
      </c>
      <c r="P10" s="175" t="str">
        <f>IFERROR(_xlfn.XLOOKUP(D10,Data!A:A,Data!AD:AD),"")</f>
        <v/>
      </c>
      <c r="Q10" s="175" t="str">
        <f>IFERROR(_xlfn.XLOOKUP(D10,Data!A:A,Data!AT:AT),"")</f>
        <v/>
      </c>
      <c r="R10" s="175" t="str">
        <f>IFERROR(_xlfn.XLOOKUP(D10,Data!A:A,Data!AQ:AQ),"")</f>
        <v/>
      </c>
      <c r="S10" s="175" t="str">
        <f>IFERROR(_xlfn.XLOOKUP(D10,Data!A:A,Data!AW:AW),"")</f>
        <v/>
      </c>
      <c r="T10" s="175" t="str">
        <f>IFERROR(_xlfn.XLOOKUP(D10,Data!A:A,Data!AG:AG),"")</f>
        <v/>
      </c>
      <c r="U10" s="175" t="str">
        <f>IFERROR(_xlfn.XLOOKUP(D10,Data!A:A,Data!AI:AI),"")</f>
        <v/>
      </c>
      <c r="V10" s="175" t="str">
        <f>IFERROR(_xlfn.XLOOKUP(D10,Data!A:A,Data!AE:AE),"")</f>
        <v/>
      </c>
      <c r="W10" s="175" t="str">
        <f>IFERROR(_xlfn.XLOOKUP(D10,Data!A:A,Data!AF:AF),"")</f>
        <v/>
      </c>
      <c r="X10" s="175" t="str">
        <f>IFERROR(_xlfn.XLOOKUP(D10,Data!A:A,Data!AH:AH),"")</f>
        <v/>
      </c>
      <c r="Y10" s="175" t="str">
        <f>IFERROR(_xlfn.XLOOKUP(D10,Data!A:A,Data!AL:AL),"")</f>
        <v/>
      </c>
      <c r="Z10" s="175" t="str">
        <f>IFERROR(_xlfn.XLOOKUP(D10,Data!A:A,Data!AY:AY),"")</f>
        <v/>
      </c>
      <c r="AA10" s="175" t="str">
        <f>IFERROR(_xlfn.XLOOKUP(D10,Data!A:A,Data!AJ:AJ),"")</f>
        <v/>
      </c>
      <c r="AB10" s="175" t="str">
        <f>IFERROR(_xlfn.XLOOKUP(D10,Data!A:A,Data!AN:AN),"")</f>
        <v/>
      </c>
      <c r="AC10" s="175" t="str">
        <f>IFERROR(_xlfn.XLOOKUP(D10,Data!A:A,Data!AZ:AZ),"")</f>
        <v/>
      </c>
      <c r="AD10" s="175" t="str">
        <f>IFERROR(_xlfn.XLOOKUP(D10,Data!A:A,Data!AO:AO),"")</f>
        <v/>
      </c>
      <c r="AE10" s="175" t="str">
        <f>IFERROR(_xlfn.XLOOKUP(D10,Data!A:A,Data!AS:AS),"")</f>
        <v/>
      </c>
      <c r="AF10" s="176" t="str">
        <f>IFERROR(_xlfn.XLOOKUP(D10,Data!A:A,Data!AP:AP),"")</f>
        <v/>
      </c>
      <c r="AG10" s="138"/>
    </row>
    <row r="11" spans="1:33" x14ac:dyDescent="0.25">
      <c r="A11" s="177" t="s">
        <v>794</v>
      </c>
      <c r="B11" s="41">
        <v>6</v>
      </c>
      <c r="C11" s="41" t="e">
        <f>C5&amp;C10-1</f>
        <v>#N/A</v>
      </c>
      <c r="D11" s="28" t="str">
        <f>IFERROR(_xlfn.XLOOKUP(C11,Rankings!F:F,Rankings!G:G),"")</f>
        <v/>
      </c>
      <c r="E11" s="29" t="str">
        <f>_xlfn.XLOOKUP(D11,Rankings!K:K,Rankings!P:P,"")</f>
        <v/>
      </c>
      <c r="F11" s="7" t="str">
        <f>_xlfn.XLOOKUP(D11,Rankings!K:K,Rankings!L:L,"")</f>
        <v/>
      </c>
      <c r="G11" s="41"/>
      <c r="H11" s="74" t="str">
        <f>IFERROR(_xlfn.XLOOKUP(D11,Data!A:A,Data!AX:AX),"")</f>
        <v/>
      </c>
      <c r="I11" s="8" t="str">
        <f>IFERROR(_xlfn.XLOOKUP(D11,Data!A:A,Data!AV:AV),"")</f>
        <v/>
      </c>
      <c r="J11" s="8" t="str">
        <f>IFERROR(_xlfn.XLOOKUP(D11,Data!A:A,Data!AK:AK),"")</f>
        <v/>
      </c>
      <c r="K11" s="8" t="str">
        <f>IFERROR(_xlfn.XLOOKUP(D11,Data!A:A,Data!AM:AM),"")</f>
        <v/>
      </c>
      <c r="L11" s="8" t="str">
        <f>IFERROR(_xlfn.XLOOKUP(D11,Data!A:A,Data!AR:AR),"")</f>
        <v/>
      </c>
      <c r="M11" s="8" t="str">
        <f>IFERROR(_xlfn.XLOOKUP(D11,Data!A:A,Data!AU:AU),"")</f>
        <v/>
      </c>
      <c r="N11" s="8" t="str">
        <f>IFERROR(_xlfn.XLOOKUP(D11,Data!A:A,Data!BA:BA),"")</f>
        <v/>
      </c>
      <c r="O11" s="8" t="str">
        <f t="shared" si="0"/>
        <v/>
      </c>
      <c r="P11" s="8" t="str">
        <f>IFERROR(_xlfn.XLOOKUP(D11,Data!A:A,Data!AD:AD),"")</f>
        <v/>
      </c>
      <c r="Q11" s="8" t="str">
        <f>IFERROR(_xlfn.XLOOKUP(D11,Data!A:A,Data!AT:AT),"")</f>
        <v/>
      </c>
      <c r="R11" s="8" t="str">
        <f>IFERROR(_xlfn.XLOOKUP(D11,Data!A:A,Data!AQ:AQ),"")</f>
        <v/>
      </c>
      <c r="S11" s="8" t="str">
        <f>IFERROR(_xlfn.XLOOKUP(D11,Data!A:A,Data!AW:AW),"")</f>
        <v/>
      </c>
      <c r="T11" s="8" t="str">
        <f>IFERROR(_xlfn.XLOOKUP(D11,Data!A:A,Data!AG:AG),"")</f>
        <v/>
      </c>
      <c r="U11" s="8" t="str">
        <f>IFERROR(_xlfn.XLOOKUP(D11,Data!A:A,Data!AI:AI),"")</f>
        <v/>
      </c>
      <c r="V11" s="8" t="str">
        <f>IFERROR(_xlfn.XLOOKUP(D11,Data!A:A,Data!AE:AE),"")</f>
        <v/>
      </c>
      <c r="W11" s="8" t="str">
        <f>IFERROR(_xlfn.XLOOKUP(D11,Data!A:A,Data!AF:AF),"")</f>
        <v/>
      </c>
      <c r="X11" s="8" t="str">
        <f>IFERROR(_xlfn.XLOOKUP(D11,Data!A:A,Data!AH:AH),"")</f>
        <v/>
      </c>
      <c r="Y11" s="8" t="str">
        <f>IFERROR(_xlfn.XLOOKUP(D11,Data!A:A,Data!AL:AL),"")</f>
        <v/>
      </c>
      <c r="Z11" s="8" t="str">
        <f>IFERROR(_xlfn.XLOOKUP(D11,Data!A:A,Data!AY:AY),"")</f>
        <v/>
      </c>
      <c r="AA11" s="8" t="str">
        <f>IFERROR(_xlfn.XLOOKUP(D11,Data!A:A,Data!AJ:AJ),"")</f>
        <v/>
      </c>
      <c r="AB11" s="8" t="str">
        <f>IFERROR(_xlfn.XLOOKUP(D11,Data!A:A,Data!AN:AN),"")</f>
        <v/>
      </c>
      <c r="AC11" s="8" t="str">
        <f>IFERROR(_xlfn.XLOOKUP(D11,Data!A:A,Data!AZ:AZ),"")</f>
        <v/>
      </c>
      <c r="AD11" s="8" t="str">
        <f>IFERROR(_xlfn.XLOOKUP(D11,Data!A:A,Data!AO:AO),"")</f>
        <v/>
      </c>
      <c r="AE11" s="8" t="str">
        <f>IFERROR(_xlfn.XLOOKUP(D11,Data!A:A,Data!AS:AS),"")</f>
        <v/>
      </c>
      <c r="AF11" s="10" t="str">
        <f>IFERROR(_xlfn.XLOOKUP(D11,Data!A:A,Data!AP:AP),"")</f>
        <v/>
      </c>
      <c r="AG11" s="35"/>
    </row>
    <row r="12" spans="1:33" x14ac:dyDescent="0.25">
      <c r="A12" s="41"/>
      <c r="B12" s="41">
        <v>7</v>
      </c>
      <c r="C12" s="41" t="e">
        <f>C5&amp;C10-2</f>
        <v>#N/A</v>
      </c>
      <c r="D12" s="28" t="str">
        <f>IFERROR(_xlfn.XLOOKUP(C12,Rankings!F:F,Rankings!G:G),"")</f>
        <v/>
      </c>
      <c r="E12" s="29" t="str">
        <f>_xlfn.XLOOKUP(D12,Rankings!K:K,Rankings!P:P,"")</f>
        <v/>
      </c>
      <c r="F12" s="7" t="str">
        <f>_xlfn.XLOOKUP(D12,Rankings!K:K,Rankings!L:L,"")</f>
        <v/>
      </c>
      <c r="G12" s="41"/>
      <c r="H12" s="74" t="str">
        <f>IFERROR(_xlfn.XLOOKUP(D12,Data!A:A,Data!AX:AX),"")</f>
        <v/>
      </c>
      <c r="I12" s="8" t="str">
        <f>IFERROR(_xlfn.XLOOKUP(D12,Data!A:A,Data!AV:AV),"")</f>
        <v/>
      </c>
      <c r="J12" s="8" t="str">
        <f>IFERROR(_xlfn.XLOOKUP(D12,Data!A:A,Data!AK:AK),"")</f>
        <v/>
      </c>
      <c r="K12" s="8" t="str">
        <f>IFERROR(_xlfn.XLOOKUP(D12,Data!A:A,Data!AM:AM),"")</f>
        <v/>
      </c>
      <c r="L12" s="8" t="str">
        <f>IFERROR(_xlfn.XLOOKUP(D12,Data!A:A,Data!AR:AR),"")</f>
        <v/>
      </c>
      <c r="M12" s="8" t="str">
        <f>IFERROR(_xlfn.XLOOKUP(D12,Data!A:A,Data!AU:AU),"")</f>
        <v/>
      </c>
      <c r="N12" s="8" t="str">
        <f>IFERROR(_xlfn.XLOOKUP(D12,Data!A:A,Data!BA:BA),"")</f>
        <v/>
      </c>
      <c r="O12" s="8" t="str">
        <f t="shared" si="0"/>
        <v/>
      </c>
      <c r="P12" s="8" t="str">
        <f>IFERROR(_xlfn.XLOOKUP(D12,Data!A:A,Data!AD:AD),"")</f>
        <v/>
      </c>
      <c r="Q12" s="8" t="str">
        <f>IFERROR(_xlfn.XLOOKUP(D12,Data!A:A,Data!AT:AT),"")</f>
        <v/>
      </c>
      <c r="R12" s="8" t="str">
        <f>IFERROR(_xlfn.XLOOKUP(D12,Data!A:A,Data!AQ:AQ),"")</f>
        <v/>
      </c>
      <c r="S12" s="8" t="str">
        <f>IFERROR(_xlfn.XLOOKUP(D12,Data!A:A,Data!AW:AW),"")</f>
        <v/>
      </c>
      <c r="T12" s="8" t="str">
        <f>IFERROR(_xlfn.XLOOKUP(D12,Data!A:A,Data!AG:AG),"")</f>
        <v/>
      </c>
      <c r="U12" s="8" t="str">
        <f>IFERROR(_xlfn.XLOOKUP(D12,Data!A:A,Data!AI:AI),"")</f>
        <v/>
      </c>
      <c r="V12" s="8" t="str">
        <f>IFERROR(_xlfn.XLOOKUP(D12,Data!A:A,Data!AE:AE),"")</f>
        <v/>
      </c>
      <c r="W12" s="8" t="str">
        <f>IFERROR(_xlfn.XLOOKUP(D12,Data!A:A,Data!AF:AF),"")</f>
        <v/>
      </c>
      <c r="X12" s="8" t="str">
        <f>IFERROR(_xlfn.XLOOKUP(D12,Data!A:A,Data!AH:AH),"")</f>
        <v/>
      </c>
      <c r="Y12" s="8" t="str">
        <f>IFERROR(_xlfn.XLOOKUP(D12,Data!A:A,Data!AL:AL),"")</f>
        <v/>
      </c>
      <c r="Z12" s="8" t="str">
        <f>IFERROR(_xlfn.XLOOKUP(D12,Data!A:A,Data!AY:AY),"")</f>
        <v/>
      </c>
      <c r="AA12" s="8" t="str">
        <f>IFERROR(_xlfn.XLOOKUP(D12,Data!A:A,Data!AJ:AJ),"")</f>
        <v/>
      </c>
      <c r="AB12" s="8" t="str">
        <f>IFERROR(_xlfn.XLOOKUP(D12,Data!A:A,Data!AN:AN),"")</f>
        <v/>
      </c>
      <c r="AC12" s="8" t="str">
        <f>IFERROR(_xlfn.XLOOKUP(D12,Data!A:A,Data!AZ:AZ),"")</f>
        <v/>
      </c>
      <c r="AD12" s="8" t="str">
        <f>IFERROR(_xlfn.XLOOKUP(D12,Data!A:A,Data!AO:AO),"")</f>
        <v/>
      </c>
      <c r="AE12" s="8" t="str">
        <f>IFERROR(_xlfn.XLOOKUP(D12,Data!A:A,Data!AS:AS),"")</f>
        <v/>
      </c>
      <c r="AF12" s="10" t="str">
        <f>IFERROR(_xlfn.XLOOKUP(D12,Data!A:A,Data!AP:AP),"")</f>
        <v/>
      </c>
      <c r="AG12" s="35"/>
    </row>
    <row r="13" spans="1:33" x14ac:dyDescent="0.25">
      <c r="A13" s="41"/>
      <c r="B13" s="41">
        <v>8</v>
      </c>
      <c r="C13" s="41" t="e">
        <f>C5&amp;C10-3</f>
        <v>#N/A</v>
      </c>
      <c r="D13" s="28" t="str">
        <f>IFERROR(_xlfn.XLOOKUP(C13,Rankings!F:F,Rankings!G:G),"")</f>
        <v/>
      </c>
      <c r="E13" s="29" t="str">
        <f>_xlfn.XLOOKUP(D13,Rankings!K:K,Rankings!P:P,"")</f>
        <v/>
      </c>
      <c r="F13" s="7" t="str">
        <f>_xlfn.XLOOKUP(D13,Rankings!K:K,Rankings!L:L,"")</f>
        <v/>
      </c>
      <c r="G13" s="41"/>
      <c r="H13" s="74" t="str">
        <f>IFERROR(_xlfn.XLOOKUP(D13,Data!A:A,Data!AX:AX),"")</f>
        <v/>
      </c>
      <c r="I13" s="8" t="str">
        <f>IFERROR(_xlfn.XLOOKUP(D13,Data!A:A,Data!AV:AV),"")</f>
        <v/>
      </c>
      <c r="J13" s="8" t="str">
        <f>IFERROR(_xlfn.XLOOKUP(D13,Data!A:A,Data!AK:AK),"")</f>
        <v/>
      </c>
      <c r="K13" s="8" t="str">
        <f>IFERROR(_xlfn.XLOOKUP(D13,Data!A:A,Data!AM:AM),"")</f>
        <v/>
      </c>
      <c r="L13" s="8" t="str">
        <f>IFERROR(_xlfn.XLOOKUP(D13,Data!A:A,Data!AR:AR),"")</f>
        <v/>
      </c>
      <c r="M13" s="8" t="str">
        <f>IFERROR(_xlfn.XLOOKUP(D13,Data!A:A,Data!AU:AU),"")</f>
        <v/>
      </c>
      <c r="N13" s="8" t="str">
        <f>IFERROR(_xlfn.XLOOKUP(D13,Data!A:A,Data!BA:BA),"")</f>
        <v/>
      </c>
      <c r="O13" s="8" t="str">
        <f t="shared" si="0"/>
        <v/>
      </c>
      <c r="P13" s="8" t="str">
        <f>IFERROR(_xlfn.XLOOKUP(D13,Data!A:A,Data!AD:AD),"")</f>
        <v/>
      </c>
      <c r="Q13" s="8" t="str">
        <f>IFERROR(_xlfn.XLOOKUP(D13,Data!A:A,Data!AT:AT),"")</f>
        <v/>
      </c>
      <c r="R13" s="8" t="str">
        <f>IFERROR(_xlfn.XLOOKUP(D13,Data!A:A,Data!AQ:AQ),"")</f>
        <v/>
      </c>
      <c r="S13" s="8" t="str">
        <f>IFERROR(_xlfn.XLOOKUP(D13,Data!A:A,Data!AW:AW),"")</f>
        <v/>
      </c>
      <c r="T13" s="8" t="str">
        <f>IFERROR(_xlfn.XLOOKUP(D13,Data!A:A,Data!AG:AG),"")</f>
        <v/>
      </c>
      <c r="U13" s="8" t="str">
        <f>IFERROR(_xlfn.XLOOKUP(D13,Data!A:A,Data!AI:AI),"")</f>
        <v/>
      </c>
      <c r="V13" s="8" t="str">
        <f>IFERROR(_xlfn.XLOOKUP(D13,Data!A:A,Data!AE:AE),"")</f>
        <v/>
      </c>
      <c r="W13" s="8" t="str">
        <f>IFERROR(_xlfn.XLOOKUP(D13,Data!A:A,Data!AF:AF),"")</f>
        <v/>
      </c>
      <c r="X13" s="8" t="str">
        <f>IFERROR(_xlfn.XLOOKUP(D13,Data!A:A,Data!AH:AH),"")</f>
        <v/>
      </c>
      <c r="Y13" s="8" t="str">
        <f>IFERROR(_xlfn.XLOOKUP(D13,Data!A:A,Data!AL:AL),"")</f>
        <v/>
      </c>
      <c r="Z13" s="8" t="str">
        <f>IFERROR(_xlfn.XLOOKUP(D13,Data!A:A,Data!AY:AY),"")</f>
        <v/>
      </c>
      <c r="AA13" s="8" t="str">
        <f>IFERROR(_xlfn.XLOOKUP(D13,Data!A:A,Data!AJ:AJ),"")</f>
        <v/>
      </c>
      <c r="AB13" s="8" t="str">
        <f>IFERROR(_xlfn.XLOOKUP(D13,Data!A:A,Data!AN:AN),"")</f>
        <v/>
      </c>
      <c r="AC13" s="8" t="str">
        <f>IFERROR(_xlfn.XLOOKUP(D13,Data!A:A,Data!AZ:AZ),"")</f>
        <v/>
      </c>
      <c r="AD13" s="8" t="str">
        <f>IFERROR(_xlfn.XLOOKUP(D13,Data!A:A,Data!AO:AO),"")</f>
        <v/>
      </c>
      <c r="AE13" s="8" t="str">
        <f>IFERROR(_xlfn.XLOOKUP(D13,Data!A:A,Data!AS:AS),"")</f>
        <v/>
      </c>
      <c r="AF13" s="10" t="str">
        <f>IFERROR(_xlfn.XLOOKUP(D13,Data!A:A,Data!AP:AP),"")</f>
        <v/>
      </c>
      <c r="AG13" s="35"/>
    </row>
    <row r="14" spans="1:33" x14ac:dyDescent="0.25">
      <c r="A14" s="41"/>
      <c r="B14" s="41">
        <v>9</v>
      </c>
      <c r="C14" s="41" t="e">
        <f>C5&amp;C10-4</f>
        <v>#N/A</v>
      </c>
      <c r="D14" s="28" t="str">
        <f>IFERROR(_xlfn.XLOOKUP(C14,Rankings!F:F,Rankings!G:G),"")</f>
        <v/>
      </c>
      <c r="E14" s="29" t="str">
        <f>_xlfn.XLOOKUP(D14,Rankings!K:K,Rankings!P:P,"")</f>
        <v/>
      </c>
      <c r="F14" s="7" t="str">
        <f>_xlfn.XLOOKUP(D14,Rankings!K:K,Rankings!L:L,"")</f>
        <v/>
      </c>
      <c r="G14" s="41"/>
      <c r="H14" s="74" t="str">
        <f>IFERROR(_xlfn.XLOOKUP(D14,Data!A:A,Data!AX:AX),"")</f>
        <v/>
      </c>
      <c r="I14" s="8" t="str">
        <f>IFERROR(_xlfn.XLOOKUP(D14,Data!A:A,Data!AV:AV),"")</f>
        <v/>
      </c>
      <c r="J14" s="8" t="str">
        <f>IFERROR(_xlfn.XLOOKUP(D14,Data!A:A,Data!AK:AK),"")</f>
        <v/>
      </c>
      <c r="K14" s="8" t="str">
        <f>IFERROR(_xlfn.XLOOKUP(D14,Data!A:A,Data!AM:AM),"")</f>
        <v/>
      </c>
      <c r="L14" s="8" t="str">
        <f>IFERROR(_xlfn.XLOOKUP(D14,Data!A:A,Data!AR:AR),"")</f>
        <v/>
      </c>
      <c r="M14" s="8" t="str">
        <f>IFERROR(_xlfn.XLOOKUP(D14,Data!A:A,Data!AU:AU),"")</f>
        <v/>
      </c>
      <c r="N14" s="8" t="str">
        <f>IFERROR(_xlfn.XLOOKUP(D14,Data!A:A,Data!BA:BA),"")</f>
        <v/>
      </c>
      <c r="O14" s="8" t="str">
        <f t="shared" si="0"/>
        <v/>
      </c>
      <c r="P14" s="8" t="str">
        <f>IFERROR(_xlfn.XLOOKUP(D14,Data!A:A,Data!AD:AD),"")</f>
        <v/>
      </c>
      <c r="Q14" s="8" t="str">
        <f>IFERROR(_xlfn.XLOOKUP(D14,Data!A:A,Data!AT:AT),"")</f>
        <v/>
      </c>
      <c r="R14" s="8" t="str">
        <f>IFERROR(_xlfn.XLOOKUP(D14,Data!A:A,Data!AQ:AQ),"")</f>
        <v/>
      </c>
      <c r="S14" s="8" t="str">
        <f>IFERROR(_xlfn.XLOOKUP(D14,Data!A:A,Data!AW:AW),"")</f>
        <v/>
      </c>
      <c r="T14" s="8" t="str">
        <f>IFERROR(_xlfn.XLOOKUP(D14,Data!A:A,Data!AG:AG),"")</f>
        <v/>
      </c>
      <c r="U14" s="8" t="str">
        <f>IFERROR(_xlfn.XLOOKUP(D14,Data!A:A,Data!AI:AI),"")</f>
        <v/>
      </c>
      <c r="V14" s="8" t="str">
        <f>IFERROR(_xlfn.XLOOKUP(D14,Data!A:A,Data!AE:AE),"")</f>
        <v/>
      </c>
      <c r="W14" s="8" t="str">
        <f>IFERROR(_xlfn.XLOOKUP(D14,Data!A:A,Data!AF:AF),"")</f>
        <v/>
      </c>
      <c r="X14" s="8" t="str">
        <f>IFERROR(_xlfn.XLOOKUP(D14,Data!A:A,Data!AH:AH),"")</f>
        <v/>
      </c>
      <c r="Y14" s="8" t="str">
        <f>IFERROR(_xlfn.XLOOKUP(D14,Data!A:A,Data!AL:AL),"")</f>
        <v/>
      </c>
      <c r="Z14" s="8" t="str">
        <f>IFERROR(_xlfn.XLOOKUP(D14,Data!A:A,Data!AY:AY),"")</f>
        <v/>
      </c>
      <c r="AA14" s="8" t="str">
        <f>IFERROR(_xlfn.XLOOKUP(D14,Data!A:A,Data!AJ:AJ),"")</f>
        <v/>
      </c>
      <c r="AB14" s="8" t="str">
        <f>IFERROR(_xlfn.XLOOKUP(D14,Data!A:A,Data!AN:AN),"")</f>
        <v/>
      </c>
      <c r="AC14" s="8" t="str">
        <f>IFERROR(_xlfn.XLOOKUP(D14,Data!A:A,Data!AZ:AZ),"")</f>
        <v/>
      </c>
      <c r="AD14" s="8" t="str">
        <f>IFERROR(_xlfn.XLOOKUP(D14,Data!A:A,Data!AO:AO),"")</f>
        <v/>
      </c>
      <c r="AE14" s="8" t="str">
        <f>IFERROR(_xlfn.XLOOKUP(D14,Data!A:A,Data!AS:AS),"")</f>
        <v/>
      </c>
      <c r="AF14" s="10" t="str">
        <f>IFERROR(_xlfn.XLOOKUP(D14,Data!A:A,Data!AP:AP),"")</f>
        <v/>
      </c>
      <c r="AG14" s="35"/>
    </row>
    <row r="15" spans="1:33" s="6" customFormat="1" x14ac:dyDescent="0.25">
      <c r="A15" s="41"/>
      <c r="B15" s="44"/>
      <c r="C15" s="44"/>
      <c r="D15" s="16">
        <f>B3</f>
        <v>0</v>
      </c>
      <c r="E15" s="17" t="str">
        <f>"Average for Derbyshire "&amp;B3&amp;" schools"</f>
        <v>Average for Derbyshire 0 schools</v>
      </c>
      <c r="F15" s="14" t="str">
        <f>_xlfn.XLOOKUP(D15,Data!A:A,Data!C:C,"")</f>
        <v/>
      </c>
      <c r="G15" s="41"/>
      <c r="H15" s="75" t="str">
        <f>IFERROR(_xlfn.XLOOKUP(D15,Data!A:A,Data!AX:AX),"")</f>
        <v/>
      </c>
      <c r="I15" s="11" t="str">
        <f>IFERROR(_xlfn.XLOOKUP(D15,Data!A:A,Data!AV:AV),"")</f>
        <v/>
      </c>
      <c r="J15" s="11" t="str">
        <f>IFERROR(_xlfn.XLOOKUP(D15,Data!A:A,Data!AK:AK),"")</f>
        <v/>
      </c>
      <c r="K15" s="11" t="str">
        <f>IFERROR(_xlfn.XLOOKUP(D15,Data!A:A,Data!AM:AM),"")</f>
        <v/>
      </c>
      <c r="L15" s="11" t="str">
        <f>IFERROR(_xlfn.XLOOKUP(D15,Data!A:A,Data!AR:AR),"")</f>
        <v/>
      </c>
      <c r="M15" s="11" t="str">
        <f>IFERROR(_xlfn.XLOOKUP(D15,Data!A:A,Data!AU:AU),"")</f>
        <v/>
      </c>
      <c r="N15" s="11" t="str">
        <f>IFERROR(_xlfn.XLOOKUP(D15,Data!A:A,Data!BA:BA),"")</f>
        <v/>
      </c>
      <c r="O15" s="11" t="str">
        <f t="shared" si="0"/>
        <v/>
      </c>
      <c r="P15" s="11" t="str">
        <f>IFERROR(_xlfn.XLOOKUP(D15,Data!A:A,Data!AD:AD),"")</f>
        <v/>
      </c>
      <c r="Q15" s="11" t="str">
        <f>IFERROR(_xlfn.XLOOKUP(D15,Data!A:A,Data!AT:AT),"")</f>
        <v/>
      </c>
      <c r="R15" s="11" t="str">
        <f>IFERROR(_xlfn.XLOOKUP(D15,Data!A:A,Data!AQ:AQ),"")</f>
        <v/>
      </c>
      <c r="S15" s="11" t="str">
        <f>IFERROR(_xlfn.XLOOKUP(D15,Data!A:A,Data!AW:AW),"")</f>
        <v/>
      </c>
      <c r="T15" s="11" t="str">
        <f>IFERROR(_xlfn.XLOOKUP(D15,Data!A:A,Data!AG:AG),"")</f>
        <v/>
      </c>
      <c r="U15" s="11" t="str">
        <f>IFERROR(_xlfn.XLOOKUP(D15,Data!A:A,Data!AI:AI),"")</f>
        <v/>
      </c>
      <c r="V15" s="11" t="str">
        <f>IFERROR(_xlfn.XLOOKUP(D15,Data!A:A,Data!AE:AE),"")</f>
        <v/>
      </c>
      <c r="W15" s="11" t="str">
        <f>IFERROR(_xlfn.XLOOKUP(D15,Data!A:A,Data!AF:AF),"")</f>
        <v/>
      </c>
      <c r="X15" s="11" t="str">
        <f>IFERROR(_xlfn.XLOOKUP(D15,Data!A:A,Data!AH:AH),"")</f>
        <v/>
      </c>
      <c r="Y15" s="11" t="str">
        <f>IFERROR(_xlfn.XLOOKUP(D15,Data!A:A,Data!AL:AL),"")</f>
        <v/>
      </c>
      <c r="Z15" s="11" t="str">
        <f>IFERROR(_xlfn.XLOOKUP(D15,Data!A:A,Data!AY:AY),"")</f>
        <v/>
      </c>
      <c r="AA15" s="11" t="str">
        <f>IFERROR(_xlfn.XLOOKUP(D15,Data!A:A,Data!AJ:AJ),"")</f>
        <v/>
      </c>
      <c r="AB15" s="11" t="str">
        <f>IFERROR(_xlfn.XLOOKUP(D15,Data!A:A,Data!AN:AN),"")</f>
        <v/>
      </c>
      <c r="AC15" s="11" t="str">
        <f>IFERROR(_xlfn.XLOOKUP(D15,Data!A:A,Data!AZ:AZ),"")</f>
        <v/>
      </c>
      <c r="AD15" s="11" t="str">
        <f>IFERROR(_xlfn.XLOOKUP(D15,Data!A:A,Data!AO:AO),"")</f>
        <v/>
      </c>
      <c r="AE15" s="11" t="str">
        <f>IFERROR(_xlfn.XLOOKUP(D15,Data!A:A,Data!AS:AS),"")</f>
        <v/>
      </c>
      <c r="AF15" s="12" t="str">
        <f>IFERROR(_xlfn.XLOOKUP(D15,Data!A:A,Data!AP:AP),"")</f>
        <v/>
      </c>
      <c r="AG15" s="35"/>
    </row>
    <row r="16" spans="1:33" x14ac:dyDescent="0.25">
      <c r="A16" s="41"/>
      <c r="B16" s="41"/>
      <c r="C16" s="41"/>
      <c r="D16" s="42"/>
      <c r="E16" s="42"/>
      <c r="F16" s="47"/>
      <c r="G16" s="41"/>
      <c r="H16" s="52"/>
      <c r="I16" s="52"/>
      <c r="J16" s="52"/>
      <c r="K16" s="52"/>
      <c r="L16" s="52"/>
      <c r="M16" s="52"/>
      <c r="N16" s="52"/>
      <c r="O16" s="52"/>
      <c r="P16" s="52"/>
      <c r="Q16" s="52"/>
      <c r="R16" s="52"/>
      <c r="S16" s="52"/>
      <c r="T16" s="52"/>
      <c r="U16" s="52"/>
      <c r="V16" s="52"/>
      <c r="W16" s="52"/>
      <c r="X16" s="52"/>
      <c r="Y16" s="52"/>
      <c r="Z16" s="52"/>
      <c r="AA16" s="52"/>
      <c r="AB16" s="52"/>
      <c r="AC16" s="52"/>
      <c r="AD16" s="52"/>
      <c r="AE16" s="52"/>
      <c r="AF16" s="35"/>
      <c r="AG16" s="35"/>
    </row>
    <row r="17" spans="1:33" x14ac:dyDescent="0.25">
      <c r="A17" s="35"/>
      <c r="B17" s="35"/>
      <c r="C17" s="35"/>
      <c r="D17" s="35"/>
      <c r="E17" s="35"/>
      <c r="F17" s="38"/>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row>
    <row r="19" spans="1:33" s="6" customFormat="1" x14ac:dyDescent="0.25">
      <c r="A19" s="115"/>
      <c r="F19" s="94"/>
    </row>
    <row r="21" spans="1:33" x14ac:dyDescent="0.25">
      <c r="E21" s="3"/>
      <c r="F21"/>
    </row>
    <row r="22" spans="1:33" x14ac:dyDescent="0.25">
      <c r="E22" s="6"/>
      <c r="F22" s="6"/>
      <c r="J22" s="6"/>
    </row>
    <row r="23" spans="1:33" x14ac:dyDescent="0.25">
      <c r="E23" s="6"/>
      <c r="F23" s="6"/>
      <c r="J23" s="6"/>
    </row>
    <row r="24" spans="1:33" x14ac:dyDescent="0.25">
      <c r="E24" s="6"/>
      <c r="F24" s="6"/>
      <c r="J24" s="6"/>
    </row>
    <row r="25" spans="1:33" x14ac:dyDescent="0.25">
      <c r="E25" s="6"/>
      <c r="F25" s="6"/>
      <c r="J25" s="6"/>
    </row>
    <row r="26" spans="1:33" x14ac:dyDescent="0.25">
      <c r="E26" s="6"/>
      <c r="F26" s="6"/>
      <c r="J26" s="6"/>
    </row>
    <row r="27" spans="1:33" x14ac:dyDescent="0.25">
      <c r="E27" s="6"/>
      <c r="F27" s="6"/>
      <c r="J27" s="6"/>
    </row>
    <row r="28" spans="1:33" x14ac:dyDescent="0.25">
      <c r="E28" s="6"/>
      <c r="F28" s="6"/>
      <c r="J28" s="6"/>
    </row>
    <row r="29" spans="1:33" x14ac:dyDescent="0.25">
      <c r="E29" s="6"/>
      <c r="F29" s="6"/>
      <c r="J29" s="6"/>
    </row>
    <row r="30" spans="1:33" x14ac:dyDescent="0.25">
      <c r="E30" s="6"/>
      <c r="F30" s="6"/>
      <c r="J30" s="6"/>
    </row>
    <row r="31" spans="1:33" x14ac:dyDescent="0.25">
      <c r="E31" s="6"/>
      <c r="F31" s="6"/>
      <c r="J31" s="6"/>
    </row>
    <row r="32" spans="1:33" x14ac:dyDescent="0.25">
      <c r="E32" s="6"/>
      <c r="F32" s="6"/>
      <c r="J32" s="6"/>
    </row>
    <row r="33" spans="5:10" x14ac:dyDescent="0.25">
      <c r="E33" s="6"/>
      <c r="F33" s="6"/>
      <c r="J33" s="6"/>
    </row>
    <row r="34" spans="5:10" x14ac:dyDescent="0.25">
      <c r="E34" s="6"/>
      <c r="F34" s="6"/>
      <c r="J34" s="6"/>
    </row>
    <row r="35" spans="5:10" x14ac:dyDescent="0.25">
      <c r="E35" s="6"/>
      <c r="F35" s="6"/>
      <c r="J35" s="6"/>
    </row>
    <row r="36" spans="5:10" x14ac:dyDescent="0.25">
      <c r="E36" s="6"/>
      <c r="F36" s="6"/>
      <c r="J36" s="6"/>
    </row>
    <row r="37" spans="5:10" x14ac:dyDescent="0.25">
      <c r="E37" s="6"/>
      <c r="F37" s="6"/>
      <c r="J37" s="6"/>
    </row>
    <row r="38" spans="5:10" x14ac:dyDescent="0.25">
      <c r="E38" s="6"/>
      <c r="F38" s="6"/>
      <c r="J38" s="6"/>
    </row>
    <row r="39" spans="5:10" x14ac:dyDescent="0.25">
      <c r="E39" s="6"/>
      <c r="F39" s="6"/>
      <c r="J39" s="6"/>
    </row>
    <row r="40" spans="5:10" x14ac:dyDescent="0.25">
      <c r="E40" s="6"/>
      <c r="F40" s="6"/>
      <c r="J40" s="6"/>
    </row>
    <row r="41" spans="5:10" x14ac:dyDescent="0.25">
      <c r="E41" s="6"/>
      <c r="F41" s="6"/>
      <c r="J41" s="6"/>
    </row>
    <row r="42" spans="5:10" x14ac:dyDescent="0.25">
      <c r="E42" s="6"/>
      <c r="F42" s="6"/>
      <c r="J42" s="6"/>
    </row>
    <row r="43" spans="5:10" x14ac:dyDescent="0.25">
      <c r="E43" s="6"/>
      <c r="F43" s="6"/>
      <c r="J43" s="6"/>
    </row>
    <row r="44" spans="5:10" x14ac:dyDescent="0.25">
      <c r="E44" s="6"/>
      <c r="F44" s="6"/>
      <c r="J44" s="6"/>
    </row>
    <row r="45" spans="5:10" x14ac:dyDescent="0.25">
      <c r="E45" s="6"/>
      <c r="F45" s="6"/>
      <c r="J45" s="6"/>
    </row>
    <row r="46" spans="5:10" x14ac:dyDescent="0.25">
      <c r="H46" s="6"/>
      <c r="I46" s="6"/>
      <c r="J46" s="6"/>
    </row>
  </sheetData>
  <sheetProtection algorithmName="SHA-512" hashValue="fJ0IxuHCkS7daHz3U51tLGXp1GIptlfKfdTkxbxZluVlTcGi6Tmh3rB+/fEzPQ33mqaUP0PO05guotbsuue3uA==" saltValue="iwSBRFPDiQu1pTf77OnPyQ==" spinCount="100000" sheet="1" objects="1" scenarios="1" selectLockedCells="1"/>
  <mergeCells count="1">
    <mergeCell ref="H4:U4"/>
  </mergeCells>
  <pageMargins left="0.17" right="0.17" top="0.74803149606299213" bottom="0.74803149606299213" header="0.31496062992125984" footer="0.31496062992125984"/>
  <pageSetup paperSize="9" scale="42" orientation="landscape" r:id="rId1"/>
  <headerFooter>
    <oddFooter>&amp;C_x000D_&amp;1#&amp;"Calibri"&amp;10&amp;K000000 CONTROLLED</oddFooter>
  </headerFooter>
  <ignoredErrors>
    <ignoredError sqref="D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38"/>
  <sheetViews>
    <sheetView showGridLines="0" zoomScaleNormal="100" workbookViewId="0">
      <selection activeCell="H5" sqref="H5"/>
    </sheetView>
  </sheetViews>
  <sheetFormatPr defaultRowHeight="15" x14ac:dyDescent="0.25"/>
  <cols>
    <col min="1" max="1" width="9.140625" style="4"/>
    <col min="2" max="2" width="16.7109375" style="4" customWidth="1"/>
    <col min="3" max="3" width="6.28515625" style="4" customWidth="1"/>
    <col min="4" max="4" width="18.5703125" style="4" hidden="1" customWidth="1"/>
    <col min="5" max="5" width="11.42578125" style="4" customWidth="1"/>
    <col min="6" max="6" width="39.85546875" style="4" customWidth="1"/>
    <col min="7" max="7" width="15.7109375" style="4" customWidth="1"/>
    <col min="8" max="8" width="24.42578125" style="4" customWidth="1"/>
    <col min="9" max="9" width="9.28515625" style="4" customWidth="1"/>
    <col min="10" max="10" width="5.5703125" style="4" customWidth="1"/>
    <col min="11" max="11" width="9.28515625" style="222" customWidth="1"/>
    <col min="12" max="12" width="8.140625" style="110" hidden="1" customWidth="1"/>
    <col min="13" max="13" width="29.140625" style="4" customWidth="1"/>
    <col min="14" max="14" width="16.140625" style="4" customWidth="1"/>
    <col min="15" max="16384" width="9.140625" style="4"/>
  </cols>
  <sheetData>
    <row r="1" spans="1:14" ht="18.75" x14ac:dyDescent="0.3">
      <c r="A1" s="212" t="str">
        <f>'Information Page'!B1</f>
        <v>Schools Benchmarking 2023-24</v>
      </c>
      <c r="B1" s="212"/>
      <c r="C1" s="212"/>
      <c r="D1" s="212"/>
      <c r="E1" s="212"/>
      <c r="F1" s="212"/>
      <c r="G1" s="212"/>
      <c r="H1" s="212"/>
      <c r="I1" s="212"/>
      <c r="J1" s="212"/>
      <c r="K1" s="212"/>
      <c r="L1" s="213"/>
      <c r="M1" s="214" t="s">
        <v>1234</v>
      </c>
      <c r="N1" s="215"/>
    </row>
    <row r="2" spans="1:14" ht="9" customHeight="1" x14ac:dyDescent="0.25">
      <c r="A2" s="41"/>
      <c r="B2" s="216"/>
      <c r="C2" s="216"/>
      <c r="D2" s="216"/>
      <c r="E2" s="216"/>
      <c r="F2" s="216"/>
      <c r="G2" s="216"/>
      <c r="H2" s="216"/>
      <c r="I2" s="216"/>
      <c r="J2" s="216"/>
      <c r="K2" s="216"/>
      <c r="L2" s="217"/>
      <c r="M2" s="218"/>
      <c r="N2" s="218"/>
    </row>
    <row r="3" spans="1:14" ht="14.25" customHeight="1" x14ac:dyDescent="0.25">
      <c r="A3" s="41"/>
      <c r="B3" s="41"/>
      <c r="C3" s="41"/>
      <c r="D3" s="219" t="str">
        <f>IF('Information Page'!D3&lt;&gt;0,'Information Page'!D3,"")</f>
        <v/>
      </c>
      <c r="E3" s="41"/>
      <c r="F3" s="220" t="str">
        <f>B50</f>
        <v/>
      </c>
      <c r="G3" s="41"/>
      <c r="H3" s="41"/>
      <c r="I3" s="41"/>
      <c r="J3" s="41"/>
      <c r="K3" s="43"/>
      <c r="M3" s="4" t="str">
        <f>H5</f>
        <v>Admin</v>
      </c>
    </row>
    <row r="4" spans="1:14" ht="10.5" customHeight="1" x14ac:dyDescent="0.25">
      <c r="A4" s="41"/>
      <c r="B4" s="41"/>
      <c r="C4" s="41"/>
      <c r="D4" s="41"/>
      <c r="E4" s="41"/>
      <c r="F4" s="41"/>
      <c r="G4" s="41"/>
      <c r="H4" s="41"/>
      <c r="I4" s="41"/>
      <c r="J4" s="41"/>
      <c r="K4" s="43"/>
    </row>
    <row r="5" spans="1:14" x14ac:dyDescent="0.25">
      <c r="A5" s="41"/>
      <c r="B5" s="41"/>
      <c r="C5" s="41"/>
      <c r="D5" s="41"/>
      <c r="E5" s="41"/>
      <c r="F5" s="41"/>
      <c r="G5" s="44" t="s">
        <v>1570</v>
      </c>
      <c r="H5" s="27" t="s">
        <v>2</v>
      </c>
      <c r="I5" s="41"/>
      <c r="J5" s="41"/>
      <c r="K5" s="43"/>
      <c r="L5" s="110" t="str">
        <f>M3</f>
        <v>Admin</v>
      </c>
      <c r="M5" s="4" t="str">
        <f>_xlfn.XLOOKUP(L5,'Cost Elements Lookup'!A:A,'Cost Elements Lookup'!B:B,"")</f>
        <v xml:space="preserve">   110900  General Basic Pay</v>
      </c>
    </row>
    <row r="6" spans="1:14" x14ac:dyDescent="0.25">
      <c r="A6" s="41"/>
      <c r="B6" s="41"/>
      <c r="C6" s="41"/>
      <c r="D6" s="41"/>
      <c r="E6" s="41"/>
      <c r="F6" s="44"/>
      <c r="G6" s="42"/>
      <c r="H6" s="41"/>
      <c r="I6" s="41"/>
      <c r="J6" s="41"/>
      <c r="K6" s="43"/>
      <c r="L6" s="110" t="str">
        <f>L5&amp;"1"</f>
        <v>Admin1</v>
      </c>
      <c r="M6" s="4" t="str">
        <f>_xlfn.XLOOKUP(L6,'Cost Elements Lookup'!A:A,'Cost Elements Lookup'!B:B,"")</f>
        <v xml:space="preserve">   110901  General Nat Ins</v>
      </c>
    </row>
    <row r="7" spans="1:14" x14ac:dyDescent="0.25">
      <c r="A7" s="41"/>
      <c r="B7" s="41"/>
      <c r="C7" s="41"/>
      <c r="D7" s="41"/>
      <c r="E7" s="41"/>
      <c r="F7" s="41"/>
      <c r="G7" s="44" t="s">
        <v>1571</v>
      </c>
      <c r="H7" s="27" t="s">
        <v>805</v>
      </c>
      <c r="I7" s="41"/>
      <c r="J7" s="41"/>
      <c r="K7" s="43"/>
      <c r="L7" s="110" t="str">
        <f>L5&amp;"2"</f>
        <v>Admin2</v>
      </c>
      <c r="M7" s="4" t="str">
        <f>_xlfn.XLOOKUP(L7,'Cost Elements Lookup'!A:A,'Cost Elements Lookup'!B:B,"")</f>
        <v xml:space="preserve">   110902  General Pension</v>
      </c>
    </row>
    <row r="8" spans="1:14" x14ac:dyDescent="0.25">
      <c r="A8" s="41"/>
      <c r="B8" s="41"/>
      <c r="C8" s="41"/>
      <c r="D8" s="41"/>
      <c r="E8" s="41"/>
      <c r="F8" s="41"/>
      <c r="G8" s="41"/>
      <c r="H8" s="41"/>
      <c r="I8" s="41"/>
      <c r="J8" s="41"/>
      <c r="K8" s="43"/>
      <c r="L8" s="110" t="str">
        <f>L5&amp;"3"</f>
        <v>Admin3</v>
      </c>
      <c r="M8" s="4" t="str">
        <f>_xlfn.XLOOKUP(L8,'Cost Elements Lookup'!A:A,'Cost Elements Lookup'!B:B,"")</f>
        <v xml:space="preserve">   110905  General Overtime</v>
      </c>
    </row>
    <row r="9" spans="1:14" x14ac:dyDescent="0.25">
      <c r="A9" s="41"/>
      <c r="B9" s="237" t="str">
        <f>H5&amp;" Cost "&amp;D68</f>
        <v>Admin Cost per pupil (£)</v>
      </c>
      <c r="C9" s="237"/>
      <c r="D9" s="237"/>
      <c r="E9" s="237"/>
      <c r="F9" s="237"/>
      <c r="G9" s="237"/>
      <c r="H9" s="237"/>
      <c r="I9" s="237"/>
      <c r="J9" s="237"/>
      <c r="K9" s="43"/>
      <c r="L9" s="110" t="str">
        <f>L5&amp;"4"</f>
        <v>Admin4</v>
      </c>
      <c r="M9" s="4" t="str">
        <f>_xlfn.XLOOKUP(L9,'Cost Elements Lookup'!A:A,'Cost Elements Lookup'!B:B,"")</f>
        <v xml:space="preserve">   110910  General Sick</v>
      </c>
    </row>
    <row r="10" spans="1:14" x14ac:dyDescent="0.25">
      <c r="A10" s="41"/>
      <c r="B10" s="41"/>
      <c r="C10" s="41"/>
      <c r="D10" s="41"/>
      <c r="E10" s="41"/>
      <c r="F10" s="41"/>
      <c r="G10" s="41"/>
      <c r="H10" s="41"/>
      <c r="I10" s="41"/>
      <c r="J10" s="41"/>
      <c r="K10" s="43"/>
      <c r="L10" s="110" t="str">
        <f>L5&amp;"5"</f>
        <v>Admin5</v>
      </c>
      <c r="M10" s="4" t="str">
        <f>_xlfn.XLOOKUP(L10,'Cost Elements Lookup'!A:A,'Cost Elements Lookup'!B:B,"")</f>
        <v xml:space="preserve">   110915  General Allowances</v>
      </c>
    </row>
    <row r="11" spans="1:14" x14ac:dyDescent="0.25">
      <c r="A11" s="41"/>
      <c r="B11" s="41"/>
      <c r="C11" s="41"/>
      <c r="D11" s="41"/>
      <c r="E11" s="41"/>
      <c r="F11" s="41"/>
      <c r="G11" s="41"/>
      <c r="H11" s="41"/>
      <c r="I11" s="41"/>
      <c r="J11" s="41"/>
      <c r="K11" s="43"/>
      <c r="L11" s="110" t="str">
        <f>L5&amp;"6"</f>
        <v>Admin6</v>
      </c>
      <c r="M11" s="4" t="str">
        <f>_xlfn.XLOOKUP(L11,'Cost Elements Lookup'!A:A,'Cost Elements Lookup'!B:B,"")</f>
        <v xml:space="preserve">   112500  Gen - Non SS BP</v>
      </c>
    </row>
    <row r="12" spans="1:14" x14ac:dyDescent="0.25">
      <c r="A12" s="41"/>
      <c r="B12" s="41"/>
      <c r="C12" s="41"/>
      <c r="D12" s="41"/>
      <c r="E12" s="41"/>
      <c r="F12" s="41"/>
      <c r="G12" s="41"/>
      <c r="H12" s="41"/>
      <c r="I12" s="41"/>
      <c r="J12" s="41"/>
      <c r="K12" s="43"/>
      <c r="L12" s="110" t="str">
        <f>L5&amp;"7"</f>
        <v>Admin7</v>
      </c>
      <c r="M12" s="4" t="str">
        <f>_xlfn.XLOOKUP(L12,'Cost Elements Lookup'!A:A,'Cost Elements Lookup'!B:B,"")</f>
        <v xml:space="preserve">   112501  Gen - Non SS NI</v>
      </c>
    </row>
    <row r="13" spans="1:14" x14ac:dyDescent="0.25">
      <c r="A13" s="41"/>
      <c r="B13" s="41"/>
      <c r="C13" s="41"/>
      <c r="D13" s="41"/>
      <c r="E13" s="41"/>
      <c r="F13" s="41"/>
      <c r="G13" s="41"/>
      <c r="H13" s="41"/>
      <c r="I13" s="41"/>
      <c r="J13" s="41"/>
      <c r="K13" s="43"/>
      <c r="L13" s="110" t="str">
        <f>L5&amp;"8"</f>
        <v>Admin8</v>
      </c>
      <c r="M13" s="4" t="str">
        <f>_xlfn.XLOOKUP(L13,'Cost Elements Lookup'!A:A,'Cost Elements Lookup'!B:B,"")</f>
        <v xml:space="preserve">   112502  Gen - Non SS Pen</v>
      </c>
    </row>
    <row r="14" spans="1:14" x14ac:dyDescent="0.25">
      <c r="A14" s="41"/>
      <c r="B14" s="41"/>
      <c r="C14" s="41"/>
      <c r="D14" s="41"/>
      <c r="E14" s="41"/>
      <c r="F14" s="41"/>
      <c r="G14" s="41"/>
      <c r="H14" s="41"/>
      <c r="I14" s="41"/>
      <c r="J14" s="41"/>
      <c r="K14" s="43"/>
      <c r="L14" s="110" t="str">
        <f>L5&amp;"9"</f>
        <v>Admin9</v>
      </c>
      <c r="M14" s="4" t="str">
        <f>_xlfn.XLOOKUP(L14,'Cost Elements Lookup'!A:A,'Cost Elements Lookup'!B:B,"")</f>
        <v xml:space="preserve">   112505  Gen - Non SS OT</v>
      </c>
    </row>
    <row r="15" spans="1:14" x14ac:dyDescent="0.25">
      <c r="A15" s="41"/>
      <c r="B15" s="41"/>
      <c r="C15" s="41"/>
      <c r="D15" s="41"/>
      <c r="E15" s="41"/>
      <c r="F15" s="41"/>
      <c r="G15" s="41"/>
      <c r="H15" s="41"/>
      <c r="I15" s="41"/>
      <c r="J15" s="41"/>
      <c r="K15" s="43"/>
      <c r="L15" s="110" t="str">
        <f>L5&amp;"10"</f>
        <v>Admin10</v>
      </c>
      <c r="M15" s="4" t="str">
        <f>_xlfn.XLOOKUP(L15,'Cost Elements Lookup'!A:A,'Cost Elements Lookup'!B:B,"")</f>
        <v xml:space="preserve">   112506  Gen - Non SS Relief</v>
      </c>
    </row>
    <row r="16" spans="1:14" x14ac:dyDescent="0.25">
      <c r="A16" s="41"/>
      <c r="B16" s="41"/>
      <c r="C16" s="41"/>
      <c r="D16" s="41"/>
      <c r="E16" s="41"/>
      <c r="F16" s="41"/>
      <c r="G16" s="41"/>
      <c r="H16" s="41"/>
      <c r="I16" s="41"/>
      <c r="J16" s="41"/>
      <c r="K16" s="43"/>
      <c r="L16" s="110" t="str">
        <f>L5&amp;"11"</f>
        <v>Admin11</v>
      </c>
      <c r="M16" s="4" t="str">
        <f>_xlfn.XLOOKUP(L16,'Cost Elements Lookup'!A:A,'Cost Elements Lookup'!B:B,"")</f>
        <v xml:space="preserve">   112510  Gen - Non SS SP</v>
      </c>
    </row>
    <row r="17" spans="1:13" x14ac:dyDescent="0.25">
      <c r="A17" s="41"/>
      <c r="B17" s="41"/>
      <c r="C17" s="41"/>
      <c r="D17" s="41"/>
      <c r="E17" s="41"/>
      <c r="F17" s="41"/>
      <c r="G17" s="41"/>
      <c r="H17" s="41"/>
      <c r="I17" s="41"/>
      <c r="J17" s="41"/>
      <c r="K17" s="43"/>
      <c r="L17" s="110" t="str">
        <f>L5&amp;"12"</f>
        <v>Admin12</v>
      </c>
      <c r="M17" s="4" t="str">
        <f>_xlfn.XLOOKUP(L17,'Cost Elements Lookup'!A:A,'Cost Elements Lookup'!B:B,"")</f>
        <v xml:space="preserve">   112515  Gen - Non SS Allow</v>
      </c>
    </row>
    <row r="18" spans="1:13" x14ac:dyDescent="0.25">
      <c r="A18" s="41"/>
      <c r="B18" s="41"/>
      <c r="C18" s="41"/>
      <c r="D18" s="41"/>
      <c r="E18" s="41"/>
      <c r="F18" s="41"/>
      <c r="G18" s="41"/>
      <c r="H18" s="41"/>
      <c r="I18" s="41"/>
      <c r="J18" s="41"/>
      <c r="K18" s="43"/>
      <c r="L18" s="110" t="str">
        <f>L5&amp;"13"</f>
        <v>Admin13</v>
      </c>
      <c r="M18" s="4" t="str">
        <f>_xlfn.XLOOKUP(L18,'Cost Elements Lookup'!A:A,'Cost Elements Lookup'!B:B,"")</f>
        <v/>
      </c>
    </row>
    <row r="19" spans="1:13" x14ac:dyDescent="0.25">
      <c r="A19" s="41"/>
      <c r="B19" s="41"/>
      <c r="C19" s="41"/>
      <c r="D19" s="41"/>
      <c r="E19" s="41"/>
      <c r="F19" s="41"/>
      <c r="G19" s="41"/>
      <c r="H19" s="41"/>
      <c r="I19" s="41"/>
      <c r="J19" s="41"/>
      <c r="K19" s="43"/>
      <c r="L19" s="110" t="str">
        <f>L5&amp;"14"</f>
        <v>Admin14</v>
      </c>
      <c r="M19" s="4" t="str">
        <f>_xlfn.XLOOKUP(L19,'Cost Elements Lookup'!A:A,'Cost Elements Lookup'!B:B,"")</f>
        <v/>
      </c>
    </row>
    <row r="20" spans="1:13" x14ac:dyDescent="0.25">
      <c r="A20" s="41"/>
      <c r="B20" s="41"/>
      <c r="C20" s="41"/>
      <c r="D20" s="41"/>
      <c r="E20" s="41"/>
      <c r="F20" s="41"/>
      <c r="G20" s="41"/>
      <c r="H20" s="41"/>
      <c r="I20" s="41"/>
      <c r="J20" s="41"/>
      <c r="K20" s="43"/>
      <c r="L20" s="110" t="str">
        <f>L5&amp;"15"</f>
        <v>Admin15</v>
      </c>
      <c r="M20" s="4" t="str">
        <f>_xlfn.XLOOKUP(L20,'Cost Elements Lookup'!A:A,'Cost Elements Lookup'!B:B,"")</f>
        <v/>
      </c>
    </row>
    <row r="21" spans="1:13" x14ac:dyDescent="0.25">
      <c r="A21" s="41"/>
      <c r="B21" s="41"/>
      <c r="C21" s="41"/>
      <c r="D21" s="41"/>
      <c r="E21" s="41"/>
      <c r="F21" s="41"/>
      <c r="G21" s="41"/>
      <c r="H21" s="41"/>
      <c r="I21" s="41"/>
      <c r="J21" s="41"/>
      <c r="K21" s="43"/>
      <c r="L21" s="110" t="str">
        <f>L5&amp;"16"</f>
        <v>Admin16</v>
      </c>
      <c r="M21" s="4" t="str">
        <f>_xlfn.XLOOKUP(L21,'Cost Elements Lookup'!A:A,'Cost Elements Lookup'!B:B,"")</f>
        <v/>
      </c>
    </row>
    <row r="22" spans="1:13" x14ac:dyDescent="0.25">
      <c r="A22" s="41"/>
      <c r="B22" s="41"/>
      <c r="C22" s="41"/>
      <c r="D22" s="41"/>
      <c r="E22" s="41"/>
      <c r="F22" s="41"/>
      <c r="G22" s="41"/>
      <c r="H22" s="41"/>
      <c r="I22" s="41"/>
      <c r="J22" s="41"/>
      <c r="K22" s="43"/>
      <c r="L22" s="110" t="str">
        <f>L5&amp;"17"</f>
        <v>Admin17</v>
      </c>
      <c r="M22" s="4" t="str">
        <f>_xlfn.XLOOKUP(L22,'Cost Elements Lookup'!A:A,'Cost Elements Lookup'!B:B,"")</f>
        <v/>
      </c>
    </row>
    <row r="23" spans="1:13" x14ac:dyDescent="0.25">
      <c r="A23" s="41"/>
      <c r="B23" s="41"/>
      <c r="C23" s="41"/>
      <c r="D23" s="41"/>
      <c r="E23" s="41"/>
      <c r="F23" s="41"/>
      <c r="G23" s="41"/>
      <c r="H23" s="41"/>
      <c r="I23" s="41"/>
      <c r="J23" s="41"/>
      <c r="K23" s="43"/>
      <c r="L23" s="110" t="str">
        <f>L5&amp;"18"</f>
        <v>Admin18</v>
      </c>
      <c r="M23" s="4" t="str">
        <f>_xlfn.XLOOKUP(L23,'Cost Elements Lookup'!A:A,'Cost Elements Lookup'!B:B,"")</f>
        <v/>
      </c>
    </row>
    <row r="24" spans="1:13" x14ac:dyDescent="0.25">
      <c r="A24" s="41"/>
      <c r="B24" s="41"/>
      <c r="C24" s="41"/>
      <c r="D24" s="41"/>
      <c r="E24" s="41"/>
      <c r="F24" s="41"/>
      <c r="G24" s="41"/>
      <c r="H24" s="41"/>
      <c r="I24" s="41"/>
      <c r="J24" s="41"/>
      <c r="K24" s="43"/>
      <c r="L24" s="110" t="str">
        <f>L5&amp;"19"</f>
        <v>Admin19</v>
      </c>
      <c r="M24" s="4" t="str">
        <f>_xlfn.XLOOKUP(L24,'Cost Elements Lookup'!A:A,'Cost Elements Lookup'!B:B,"")</f>
        <v/>
      </c>
    </row>
    <row r="25" spans="1:13" x14ac:dyDescent="0.25">
      <c r="A25" s="41"/>
      <c r="B25" s="41"/>
      <c r="C25" s="41"/>
      <c r="D25" s="41"/>
      <c r="E25" s="41"/>
      <c r="F25" s="41"/>
      <c r="G25" s="41"/>
      <c r="H25" s="41"/>
      <c r="I25" s="41"/>
      <c r="J25" s="41"/>
      <c r="K25" s="43"/>
    </row>
    <row r="26" spans="1:13" x14ac:dyDescent="0.25">
      <c r="A26" s="41"/>
      <c r="B26" s="41"/>
      <c r="C26" s="41"/>
      <c r="D26" s="41"/>
      <c r="E26" s="41"/>
      <c r="F26" s="41"/>
      <c r="G26" s="41"/>
      <c r="H26" s="41"/>
      <c r="I26" s="41"/>
      <c r="J26" s="41"/>
      <c r="K26" s="43"/>
    </row>
    <row r="27" spans="1:13" x14ac:dyDescent="0.25">
      <c r="A27" s="41"/>
      <c r="B27" s="41"/>
      <c r="C27" s="41"/>
      <c r="D27" s="41"/>
      <c r="E27" s="41"/>
      <c r="F27" s="41"/>
      <c r="G27" s="41"/>
      <c r="H27" s="41"/>
      <c r="I27" s="41"/>
      <c r="J27" s="41"/>
      <c r="K27" s="43"/>
    </row>
    <row r="28" spans="1:13" x14ac:dyDescent="0.25">
      <c r="A28" s="41"/>
      <c r="B28" s="41"/>
      <c r="C28" s="41"/>
      <c r="D28" s="41"/>
      <c r="E28" s="41"/>
      <c r="F28" s="41"/>
      <c r="G28" s="41"/>
      <c r="H28" s="41"/>
      <c r="I28" s="41"/>
      <c r="J28" s="41"/>
      <c r="K28" s="43"/>
    </row>
    <row r="29" spans="1:13" x14ac:dyDescent="0.25">
      <c r="A29" s="41"/>
      <c r="B29" s="41"/>
      <c r="C29" s="41"/>
      <c r="D29" s="41"/>
      <c r="E29" s="41"/>
      <c r="F29" s="41"/>
      <c r="G29" s="41"/>
      <c r="H29" s="41"/>
      <c r="I29" s="41"/>
      <c r="J29" s="41"/>
      <c r="K29" s="43"/>
    </row>
    <row r="30" spans="1:13" x14ac:dyDescent="0.25">
      <c r="A30" s="41"/>
      <c r="B30" s="41"/>
      <c r="C30" s="41"/>
      <c r="D30" s="41"/>
      <c r="E30" s="41"/>
      <c r="F30" s="41"/>
      <c r="G30" s="41"/>
      <c r="H30" s="41"/>
      <c r="I30" s="41"/>
      <c r="J30" s="41"/>
      <c r="K30" s="43"/>
    </row>
    <row r="31" spans="1:13" x14ac:dyDescent="0.25">
      <c r="A31" s="41"/>
      <c r="B31" s="41"/>
      <c r="C31" s="41"/>
      <c r="D31" s="41"/>
      <c r="E31" s="41"/>
      <c r="F31" s="41"/>
      <c r="G31" s="41"/>
      <c r="H31" s="41"/>
      <c r="I31" s="41"/>
      <c r="J31" s="41"/>
      <c r="K31" s="43"/>
    </row>
    <row r="32" spans="1:13" x14ac:dyDescent="0.25">
      <c r="A32" s="41"/>
      <c r="B32" s="41"/>
      <c r="C32" s="41"/>
      <c r="D32" s="41"/>
      <c r="E32" s="41"/>
      <c r="F32" s="41"/>
      <c r="G32" s="41"/>
      <c r="H32" s="41"/>
      <c r="I32" s="41"/>
      <c r="J32" s="41"/>
      <c r="K32" s="43"/>
    </row>
    <row r="33" spans="1:11" x14ac:dyDescent="0.25">
      <c r="A33" s="41"/>
      <c r="B33" s="41"/>
      <c r="C33" s="41"/>
      <c r="D33" s="41"/>
      <c r="E33" s="41"/>
      <c r="F33" s="41"/>
      <c r="G33" s="41"/>
      <c r="H33" s="41"/>
      <c r="I33" s="41"/>
      <c r="J33" s="41"/>
      <c r="K33" s="43"/>
    </row>
    <row r="34" spans="1:11" x14ac:dyDescent="0.25">
      <c r="A34" s="41"/>
      <c r="B34" s="41"/>
      <c r="C34" s="41"/>
      <c r="D34" s="41"/>
      <c r="E34" s="41"/>
      <c r="F34" s="41"/>
      <c r="G34" s="41"/>
      <c r="H34" s="41"/>
      <c r="I34" s="41"/>
      <c r="J34" s="41"/>
      <c r="K34" s="43"/>
    </row>
    <row r="35" spans="1:11" x14ac:dyDescent="0.25">
      <c r="A35" s="41"/>
      <c r="B35" s="41"/>
      <c r="C35" s="41"/>
      <c r="D35" s="41"/>
      <c r="E35" s="41"/>
      <c r="F35" s="41"/>
      <c r="G35" s="41"/>
      <c r="H35" s="41"/>
      <c r="I35" s="41"/>
      <c r="J35" s="41"/>
      <c r="K35" s="43"/>
    </row>
    <row r="36" spans="1:11" x14ac:dyDescent="0.25">
      <c r="A36" s="41"/>
      <c r="B36" s="41"/>
      <c r="C36" s="41"/>
      <c r="D36" s="41"/>
      <c r="E36" s="41"/>
      <c r="F36" s="41"/>
      <c r="G36" s="41"/>
      <c r="H36" s="41"/>
      <c r="I36" s="41"/>
      <c r="J36" s="41"/>
      <c r="K36" s="43"/>
    </row>
    <row r="37" spans="1:11" x14ac:dyDescent="0.25">
      <c r="A37" s="41"/>
      <c r="B37" s="41"/>
      <c r="C37" s="41"/>
      <c r="D37" s="41"/>
      <c r="E37" s="41"/>
      <c r="F37" s="41"/>
      <c r="G37" s="41"/>
      <c r="H37" s="41"/>
      <c r="I37" s="41"/>
      <c r="J37" s="41"/>
      <c r="K37" s="43"/>
    </row>
    <row r="38" spans="1:11" x14ac:dyDescent="0.25">
      <c r="A38" s="41"/>
      <c r="B38" s="41"/>
      <c r="C38" s="41"/>
      <c r="D38" s="41"/>
      <c r="E38" s="41"/>
      <c r="F38" s="41"/>
      <c r="G38" s="41"/>
      <c r="H38" s="41"/>
      <c r="I38" s="41"/>
      <c r="J38" s="41"/>
      <c r="K38" s="43"/>
    </row>
    <row r="39" spans="1:11" x14ac:dyDescent="0.25">
      <c r="A39" s="41"/>
      <c r="B39" s="41"/>
      <c r="C39" s="41"/>
      <c r="D39" s="41"/>
      <c r="E39" s="41"/>
      <c r="F39" s="41"/>
      <c r="G39" s="41"/>
      <c r="H39" s="41"/>
      <c r="I39" s="41"/>
      <c r="J39" s="41"/>
      <c r="K39" s="43"/>
    </row>
    <row r="40" spans="1:11" x14ac:dyDescent="0.25">
      <c r="A40" s="41"/>
      <c r="B40" s="41"/>
      <c r="C40" s="41"/>
      <c r="D40" s="41"/>
      <c r="E40" s="41"/>
      <c r="F40" s="41"/>
      <c r="G40" s="41"/>
      <c r="H40" s="41"/>
      <c r="I40" s="41"/>
      <c r="J40" s="41"/>
      <c r="K40" s="43"/>
    </row>
    <row r="41" spans="1:11" x14ac:dyDescent="0.25">
      <c r="A41" s="41"/>
      <c r="B41" s="41"/>
      <c r="C41" s="41"/>
      <c r="D41" s="41"/>
      <c r="E41" s="41"/>
      <c r="F41" s="41"/>
      <c r="G41" s="41"/>
      <c r="H41" s="41"/>
      <c r="I41" s="41"/>
      <c r="J41" s="41"/>
      <c r="K41" s="43"/>
    </row>
    <row r="42" spans="1:11" x14ac:dyDescent="0.25">
      <c r="A42" s="41"/>
      <c r="B42" s="41"/>
      <c r="C42" s="41"/>
      <c r="D42" s="41"/>
      <c r="E42" s="41"/>
      <c r="F42" s="41"/>
      <c r="G42" s="41"/>
      <c r="H42" s="41"/>
      <c r="I42" s="41"/>
      <c r="J42" s="41"/>
      <c r="K42" s="43"/>
    </row>
    <row r="43" spans="1:11" x14ac:dyDescent="0.25">
      <c r="A43" s="41"/>
      <c r="B43" s="41"/>
      <c r="C43" s="41"/>
      <c r="D43" s="41"/>
      <c r="E43" s="41"/>
      <c r="F43" s="41"/>
      <c r="G43" s="41"/>
      <c r="H43" s="41"/>
      <c r="I43" s="41"/>
      <c r="J43" s="41"/>
      <c r="K43" s="43"/>
    </row>
    <row r="44" spans="1:11" x14ac:dyDescent="0.25">
      <c r="A44" s="41"/>
      <c r="B44" s="41"/>
      <c r="C44" s="41"/>
      <c r="D44" s="41"/>
      <c r="E44" s="41"/>
      <c r="F44" s="41"/>
      <c r="G44" s="41"/>
      <c r="H44" s="41"/>
      <c r="I44" s="41"/>
      <c r="J44" s="41"/>
      <c r="K44" s="43"/>
    </row>
    <row r="45" spans="1:11" x14ac:dyDescent="0.25">
      <c r="A45" s="41"/>
      <c r="B45" s="41"/>
      <c r="C45" s="41"/>
      <c r="D45" s="41"/>
      <c r="E45" s="41"/>
      <c r="F45" s="41"/>
      <c r="G45" s="41"/>
      <c r="H45" s="41"/>
      <c r="I45" s="41"/>
      <c r="J45" s="41"/>
      <c r="K45" s="43"/>
    </row>
    <row r="46" spans="1:11" x14ac:dyDescent="0.25">
      <c r="A46" s="41"/>
      <c r="B46" s="41"/>
      <c r="C46" s="41"/>
      <c r="D46" s="41"/>
      <c r="E46" s="41"/>
      <c r="F46" s="41"/>
      <c r="G46" s="41"/>
      <c r="H46" s="41"/>
      <c r="I46" s="41"/>
      <c r="J46" s="41"/>
      <c r="K46" s="43"/>
    </row>
    <row r="47" spans="1:11" x14ac:dyDescent="0.25">
      <c r="A47" s="41"/>
      <c r="B47" s="41"/>
      <c r="C47" s="41"/>
      <c r="D47" s="41"/>
      <c r="E47" s="41"/>
      <c r="F47" s="41"/>
      <c r="G47" s="41"/>
      <c r="H47" s="41"/>
      <c r="I47" s="41"/>
      <c r="J47" s="41"/>
      <c r="K47" s="43"/>
    </row>
    <row r="48" spans="1:11" x14ac:dyDescent="0.25">
      <c r="A48" s="41"/>
      <c r="B48" s="41"/>
      <c r="C48" s="41"/>
      <c r="D48" s="41"/>
      <c r="E48" s="41"/>
      <c r="F48" s="41"/>
      <c r="G48" s="41"/>
      <c r="H48" s="41"/>
      <c r="I48" s="41"/>
      <c r="J48" s="41"/>
      <c r="K48" s="43"/>
    </row>
    <row r="49" spans="1:13" x14ac:dyDescent="0.25">
      <c r="A49" s="41"/>
      <c r="B49" s="41"/>
      <c r="C49" s="41"/>
      <c r="D49" s="41"/>
      <c r="E49" s="41"/>
      <c r="F49" s="41"/>
      <c r="G49" s="41"/>
      <c r="H49" s="41"/>
      <c r="I49" s="41"/>
      <c r="J49" s="41"/>
      <c r="K49" s="43"/>
    </row>
    <row r="50" spans="1:13" x14ac:dyDescent="0.25">
      <c r="A50" s="41"/>
      <c r="B50" s="40" t="str">
        <f>F58</f>
        <v/>
      </c>
      <c r="C50" s="41"/>
      <c r="D50" s="41"/>
      <c r="E50" s="41"/>
      <c r="F50" s="41"/>
      <c r="G50" s="41"/>
      <c r="H50" s="41"/>
      <c r="I50" s="41"/>
      <c r="J50" s="41"/>
      <c r="K50" s="43"/>
    </row>
    <row r="51" spans="1:13" ht="13.5" customHeight="1" x14ac:dyDescent="0.25">
      <c r="A51" s="41"/>
      <c r="B51" s="177" t="s">
        <v>524</v>
      </c>
      <c r="C51" s="42" t="str">
        <f>IFERROR(_xlfn.XLOOKUP(D3,Rankings!K:K,Rankings!O:O),"")</f>
        <v/>
      </c>
      <c r="D51" s="41"/>
      <c r="E51" s="41"/>
      <c r="F51" s="41"/>
      <c r="G51" s="41"/>
      <c r="H51" s="41"/>
      <c r="I51" s="41"/>
      <c r="J51" s="41"/>
      <c r="K51" s="43"/>
    </row>
    <row r="52" spans="1:13" ht="15" customHeight="1" x14ac:dyDescent="0.25">
      <c r="A52" s="41"/>
      <c r="B52" s="41"/>
      <c r="C52" s="41"/>
      <c r="D52" s="41"/>
      <c r="E52" s="41"/>
      <c r="F52" s="41"/>
      <c r="G52" s="41"/>
      <c r="H52" s="41"/>
      <c r="I52" s="41"/>
      <c r="J52" s="41"/>
      <c r="K52" s="43"/>
    </row>
    <row r="53" spans="1:13" ht="48" customHeight="1" x14ac:dyDescent="0.25">
      <c r="A53" s="41"/>
      <c r="B53" s="44"/>
      <c r="C53" s="41"/>
      <c r="D53" s="41"/>
      <c r="E53" s="48" t="s">
        <v>525</v>
      </c>
      <c r="F53" s="49" t="s">
        <v>526</v>
      </c>
      <c r="G53" s="48" t="str">
        <f>H7</f>
        <v>Pupil number</v>
      </c>
      <c r="H53" s="48" t="str">
        <f>H5&amp;" "&amp;D68</f>
        <v>Admin per pupil (£)</v>
      </c>
      <c r="I53" s="41"/>
      <c r="J53" s="41"/>
      <c r="K53" s="43"/>
    </row>
    <row r="54" spans="1:13" x14ac:dyDescent="0.25">
      <c r="A54" s="41"/>
      <c r="B54" s="177" t="s">
        <v>793</v>
      </c>
      <c r="C54" s="41">
        <v>1</v>
      </c>
      <c r="D54" s="41" t="e">
        <f>H7&amp;D58+4</f>
        <v>#N/A</v>
      </c>
      <c r="E54" s="190" t="str">
        <f>IFERROR(_xlfn.XLOOKUP(D54,Rankings!F:F,Rankings!G:G),"")</f>
        <v/>
      </c>
      <c r="F54" s="29" t="str">
        <f>_xlfn.XLOOKUP(E54,Rankings!K:K,Rankings!P:P,"")</f>
        <v/>
      </c>
      <c r="G54" s="33">
        <f>IF(ISNA(VLOOKUP(E54,Rankings!K:N,$C$68,FALSE)),0,(VLOOKUP(E54,Rankings!K:N,$C$68,FALSE)))</f>
        <v>0</v>
      </c>
      <c r="H54" s="30">
        <f>IF(ISNA(VLOOKUP(E54,Data!A:BZ,$G$66,FALSE)),0,((VLOOKUP(E54,Data!A:BZ,$G$66,FALSE))))</f>
        <v>0</v>
      </c>
      <c r="I54" s="41"/>
      <c r="J54" s="41"/>
      <c r="K54" s="43"/>
    </row>
    <row r="55" spans="1:13" x14ac:dyDescent="0.25">
      <c r="A55" s="41"/>
      <c r="B55" s="44"/>
      <c r="C55" s="41">
        <v>2</v>
      </c>
      <c r="D55" s="41" t="e">
        <f>H7&amp;D58+3</f>
        <v>#N/A</v>
      </c>
      <c r="E55" s="190" t="str">
        <f>IFERROR(_xlfn.XLOOKUP(D55,Rankings!F:F,Rankings!G:G),"")</f>
        <v/>
      </c>
      <c r="F55" s="29" t="str">
        <f>_xlfn.XLOOKUP(E55,Rankings!K:K,Rankings!P:P,"")</f>
        <v/>
      </c>
      <c r="G55" s="33">
        <f>IF(ISNA(VLOOKUP(E55,Rankings!K:N,$C$68,FALSE)),0,(VLOOKUP(E55,Rankings!K:N,$C$68,FALSE)))</f>
        <v>0</v>
      </c>
      <c r="H55" s="30">
        <f>IF(ISNA(VLOOKUP(E55,Data!A:BZ,$G$66,FALSE)),0,((VLOOKUP(E55,Data!A:BZ,$G$66,FALSE))))</f>
        <v>0</v>
      </c>
      <c r="I55" s="41"/>
      <c r="J55" s="41"/>
      <c r="K55" s="43"/>
    </row>
    <row r="56" spans="1:13" x14ac:dyDescent="0.25">
      <c r="A56" s="41"/>
      <c r="B56" s="44"/>
      <c r="C56" s="41">
        <v>3</v>
      </c>
      <c r="D56" s="41" t="e">
        <f>H7&amp;D58+2</f>
        <v>#N/A</v>
      </c>
      <c r="E56" s="190" t="str">
        <f>IFERROR(_xlfn.XLOOKUP(D56,Rankings!F:F,Rankings!G:G),"")</f>
        <v/>
      </c>
      <c r="F56" s="29" t="str">
        <f>_xlfn.XLOOKUP(E56,Rankings!K:K,Rankings!P:P,"")</f>
        <v/>
      </c>
      <c r="G56" s="33">
        <f>IF(ISNA(VLOOKUP(E56,Rankings!K:N,$C$68,FALSE)),0,(VLOOKUP(E56,Rankings!K:N,$C$68,FALSE)))</f>
        <v>0</v>
      </c>
      <c r="H56" s="30">
        <f>IF(ISNA(VLOOKUP(E56,Data!A:BZ,$G$66,FALSE)),0,((VLOOKUP(E56,Data!A:BZ,$G$66,FALSE))))</f>
        <v>0</v>
      </c>
      <c r="I56" s="41"/>
      <c r="J56" s="41"/>
      <c r="K56" s="43"/>
    </row>
    <row r="57" spans="1:13" x14ac:dyDescent="0.25">
      <c r="A57" s="41"/>
      <c r="B57" s="44"/>
      <c r="C57" s="41">
        <v>4</v>
      </c>
      <c r="D57" s="41" t="e">
        <f>H7&amp;D58+1</f>
        <v>#N/A</v>
      </c>
      <c r="E57" s="190" t="str">
        <f>IFERROR(_xlfn.XLOOKUP(D57,Rankings!F:F,Rankings!G:G),"")</f>
        <v/>
      </c>
      <c r="F57" s="29" t="str">
        <f>_xlfn.XLOOKUP(E57,Rankings!K:K,Rankings!P:P,"")</f>
        <v/>
      </c>
      <c r="G57" s="33">
        <f>IF(ISNA(VLOOKUP(E57,Rankings!K:N,$C$68,FALSE)),0,(VLOOKUP(E57,Rankings!K:N,$C$68,FALSE)))</f>
        <v>0</v>
      </c>
      <c r="H57" s="30">
        <f>IF(ISNA(VLOOKUP(E57,Data!A:BZ,$G$66,FALSE)),0,((VLOOKUP(E57,Data!A:BZ,$G$66,FALSE))))</f>
        <v>0</v>
      </c>
      <c r="I57" s="41"/>
      <c r="J57" s="41"/>
      <c r="K57" s="43"/>
    </row>
    <row r="58" spans="1:13" s="221" customFormat="1" x14ac:dyDescent="0.25">
      <c r="A58" s="41"/>
      <c r="B58" s="41"/>
      <c r="C58" s="45" t="s">
        <v>529</v>
      </c>
      <c r="D58" s="44" t="e">
        <f>VLOOKUP(D3,Rankings!B:F,$C$68,FALSE)</f>
        <v>#N/A</v>
      </c>
      <c r="E58" s="191" t="str">
        <f>IF(D3&lt;&gt;0,D3,"")</f>
        <v/>
      </c>
      <c r="F58" s="73" t="str">
        <f>_xlfn.XLOOKUP(E58,Rankings!K:K,Rankings!P:P,"")</f>
        <v/>
      </c>
      <c r="G58" s="34">
        <f>IF(ISNA(VLOOKUP(E58,Rankings!K:N,$C$68,FALSE)),0,(VLOOKUP(E58,Rankings!K:N,$C$68,FALSE)))</f>
        <v>0</v>
      </c>
      <c r="H58" s="31">
        <f>IF(ISNA(VLOOKUP(E58,Data!A:BZ,$G$66,FALSE)),0,((VLOOKUP(E58,Data!A:BZ,$G$66,FALSE))))</f>
        <v>0</v>
      </c>
      <c r="I58" s="41"/>
      <c r="J58" s="41"/>
      <c r="K58" s="41"/>
    </row>
    <row r="59" spans="1:13" x14ac:dyDescent="0.25">
      <c r="A59" s="41"/>
      <c r="B59" s="41"/>
      <c r="C59" s="41">
        <v>6</v>
      </c>
      <c r="D59" s="41" t="e">
        <f>H7&amp;D58-1</f>
        <v>#N/A</v>
      </c>
      <c r="E59" s="190" t="str">
        <f>IFERROR(_xlfn.XLOOKUP(D59,Rankings!F:F,Rankings!G:G),"")</f>
        <v/>
      </c>
      <c r="F59" s="29" t="str">
        <f>_xlfn.XLOOKUP(E59,Rankings!K:K,Rankings!P:P,"")</f>
        <v/>
      </c>
      <c r="G59" s="33">
        <f>IF(ISNA(VLOOKUP(E59,Rankings!K:N,$C$68,FALSE)),0,(VLOOKUP(E59,Rankings!K:N,$C$68,FALSE)))</f>
        <v>0</v>
      </c>
      <c r="H59" s="30">
        <f>IF(ISNA(VLOOKUP(E59,Data!A:BZ,$G$66,FALSE)),0,((VLOOKUP(E59,Data!A:BZ,$G$66,FALSE))))</f>
        <v>0</v>
      </c>
      <c r="I59" s="41"/>
      <c r="J59" s="41"/>
      <c r="K59" s="43"/>
    </row>
    <row r="60" spans="1:13" x14ac:dyDescent="0.25">
      <c r="A60" s="41"/>
      <c r="B60" s="41"/>
      <c r="C60" s="41">
        <v>7</v>
      </c>
      <c r="D60" s="41" t="e">
        <f>H7&amp;D58-2</f>
        <v>#N/A</v>
      </c>
      <c r="E60" s="190" t="str">
        <f>IFERROR(_xlfn.XLOOKUP(D60,Rankings!F:F,Rankings!G:G),"")</f>
        <v/>
      </c>
      <c r="F60" s="29" t="str">
        <f>_xlfn.XLOOKUP(E60,Rankings!K:K,Rankings!P:P,"")</f>
        <v/>
      </c>
      <c r="G60" s="33">
        <f>IF(ISNA(VLOOKUP(E60,Rankings!K:N,$C$68,FALSE)),0,(VLOOKUP(E60,Rankings!K:N,$C$68,FALSE)))</f>
        <v>0</v>
      </c>
      <c r="H60" s="30">
        <f>IF(ISNA(VLOOKUP(E60,Data!A:BZ,$G$66,FALSE)),0,((VLOOKUP(E60,Data!A:BZ,$G$66,FALSE))))</f>
        <v>0</v>
      </c>
      <c r="I60" s="41"/>
      <c r="J60" s="41"/>
      <c r="K60" s="43"/>
    </row>
    <row r="61" spans="1:13" x14ac:dyDescent="0.25">
      <c r="A61" s="41"/>
      <c r="B61" s="41"/>
      <c r="C61" s="41">
        <v>8</v>
      </c>
      <c r="D61" s="41" t="e">
        <f>H7&amp;D58-3</f>
        <v>#N/A</v>
      </c>
      <c r="E61" s="190" t="str">
        <f>IFERROR(_xlfn.XLOOKUP(D61,Rankings!F:F,Rankings!G:G),"")</f>
        <v/>
      </c>
      <c r="F61" s="29" t="str">
        <f>_xlfn.XLOOKUP(E61,Rankings!K:K,Rankings!P:P,"")</f>
        <v/>
      </c>
      <c r="G61" s="33">
        <f>IF(ISNA(VLOOKUP(E61,Rankings!K:N,$C$68,FALSE)),0,(VLOOKUP(E61,Rankings!K:N,$C$68,FALSE)))</f>
        <v>0</v>
      </c>
      <c r="H61" s="30">
        <f>IF(ISNA(VLOOKUP(E61,Data!A:BZ,$G$66,FALSE)),0,((VLOOKUP(E61,Data!A:BZ,$G$66,FALSE))))</f>
        <v>0</v>
      </c>
      <c r="I61" s="41"/>
      <c r="J61" s="41"/>
      <c r="K61" s="43"/>
    </row>
    <row r="62" spans="1:13" x14ac:dyDescent="0.25">
      <c r="A62" s="41"/>
      <c r="B62" s="177" t="s">
        <v>794</v>
      </c>
      <c r="C62" s="41">
        <v>9</v>
      </c>
      <c r="D62" s="41" t="e">
        <f>H7&amp;D58-4</f>
        <v>#N/A</v>
      </c>
      <c r="E62" s="190" t="str">
        <f>IFERROR(_xlfn.XLOOKUP(D62,Rankings!F:F,Rankings!G:G),"")</f>
        <v/>
      </c>
      <c r="F62" s="29" t="str">
        <f>_xlfn.XLOOKUP(E62,Rankings!K:K,Rankings!P:P,"")</f>
        <v/>
      </c>
      <c r="G62" s="33">
        <f>IF(ISNA(VLOOKUP(E62,Rankings!K:N,$C$68,FALSE)),0,(VLOOKUP(E62,Rankings!K:N,$C$68,FALSE)))</f>
        <v>0</v>
      </c>
      <c r="H62" s="30">
        <f>IF(ISNA(VLOOKUP(E62,Data!A:BZ,$G$66,FALSE)),0,((VLOOKUP(E62,Data!A:BZ,$G$66,FALSE))))</f>
        <v>0</v>
      </c>
      <c r="I62" s="41"/>
      <c r="J62" s="41"/>
      <c r="K62" s="43"/>
    </row>
    <row r="63" spans="1:13" s="221" customFormat="1" x14ac:dyDescent="0.25">
      <c r="A63" s="41"/>
      <c r="B63" s="41"/>
      <c r="C63" s="44"/>
      <c r="D63" s="44" t="str">
        <f>H7&amp;C51</f>
        <v>Pupil number</v>
      </c>
      <c r="E63" s="192" t="str">
        <f>C51</f>
        <v/>
      </c>
      <c r="F63" s="17" t="str">
        <f>"Average for Derbyshire "&amp;C51&amp;" schools"</f>
        <v>Average for Derbyshire  schools</v>
      </c>
      <c r="G63" s="63">
        <f>_xlfn.XLOOKUP(D63,Rankings!F:F,Rankings!G:G,"")</f>
        <v>0</v>
      </c>
      <c r="H63" s="51">
        <f>IF(ISNA(VLOOKUP(E63,Data!A:BZ,$G$66,FALSE)),0,((VLOOKUP(E63,Data!A:BZ,$G$66,FALSE))))</f>
        <v>0</v>
      </c>
      <c r="I63" s="41"/>
      <c r="J63" s="41"/>
      <c r="K63" s="41"/>
    </row>
    <row r="64" spans="1:13" x14ac:dyDescent="0.25">
      <c r="A64" s="41"/>
      <c r="B64" s="41"/>
      <c r="C64" s="41"/>
      <c r="D64" s="41"/>
      <c r="E64" s="41"/>
      <c r="F64" s="41"/>
      <c r="G64" s="41"/>
      <c r="H64" s="41"/>
      <c r="I64" s="42"/>
      <c r="J64" s="42"/>
      <c r="K64" s="47"/>
      <c r="L64" s="15"/>
      <c r="M64" s="5"/>
    </row>
    <row r="65" spans="2:12" hidden="1" x14ac:dyDescent="0.25"/>
    <row r="66" spans="2:12" hidden="1" x14ac:dyDescent="0.25">
      <c r="E66" s="223" t="s">
        <v>872</v>
      </c>
      <c r="F66" s="41" t="str">
        <f>H7&amp;H5</f>
        <v>Pupil numberAdmin</v>
      </c>
      <c r="G66" s="43">
        <f>_xlfn.XLOOKUP(F66,F67:F138,G67:G138)</f>
        <v>30</v>
      </c>
    </row>
    <row r="67" spans="2:12" hidden="1" x14ac:dyDescent="0.25">
      <c r="E67" s="4" t="s">
        <v>2</v>
      </c>
      <c r="F67" s="88" t="s">
        <v>880</v>
      </c>
      <c r="G67" s="224">
        <v>30</v>
      </c>
    </row>
    <row r="68" spans="2:12" hidden="1" x14ac:dyDescent="0.25">
      <c r="B68" s="225" t="s">
        <v>872</v>
      </c>
      <c r="C68" s="226">
        <f>_xlfn.XLOOKUP(H7,B69:B71,C69:C71)</f>
        <v>2</v>
      </c>
      <c r="D68" s="41" t="str">
        <f>_xlfn.XLOOKUP(H7,B69:B71,D69:D71)</f>
        <v>per pupil (£)</v>
      </c>
      <c r="E68" s="4" t="s">
        <v>874</v>
      </c>
      <c r="F68" s="89" t="s">
        <v>881</v>
      </c>
      <c r="G68" s="227">
        <v>31</v>
      </c>
    </row>
    <row r="69" spans="2:12" hidden="1" x14ac:dyDescent="0.25">
      <c r="B69" s="228" t="s">
        <v>805</v>
      </c>
      <c r="C69" s="161">
        <v>2</v>
      </c>
      <c r="D69" s="161" t="s">
        <v>824</v>
      </c>
      <c r="E69" s="4" t="s">
        <v>797</v>
      </c>
      <c r="F69" s="90" t="s">
        <v>882</v>
      </c>
      <c r="G69" s="227">
        <v>32</v>
      </c>
      <c r="J69" s="222"/>
      <c r="K69" s="4"/>
      <c r="L69" s="221"/>
    </row>
    <row r="70" spans="2:12" hidden="1" x14ac:dyDescent="0.25">
      <c r="B70" s="28" t="s">
        <v>808</v>
      </c>
      <c r="C70" s="162">
        <v>3</v>
      </c>
      <c r="D70" s="162" t="s">
        <v>825</v>
      </c>
      <c r="E70" s="4" t="s">
        <v>875</v>
      </c>
      <c r="F70" s="90" t="s">
        <v>883</v>
      </c>
      <c r="G70" s="229">
        <v>33</v>
      </c>
      <c r="J70" s="222"/>
      <c r="K70" s="4"/>
      <c r="L70" s="221"/>
    </row>
    <row r="71" spans="2:12" hidden="1" x14ac:dyDescent="0.25">
      <c r="B71" s="16" t="s">
        <v>819</v>
      </c>
      <c r="C71" s="163">
        <v>4</v>
      </c>
      <c r="D71" s="163" t="s">
        <v>824</v>
      </c>
      <c r="E71" s="4" t="s">
        <v>876</v>
      </c>
      <c r="F71" s="90" t="s">
        <v>884</v>
      </c>
      <c r="G71" s="227">
        <v>34</v>
      </c>
      <c r="J71" s="222"/>
      <c r="K71" s="4"/>
      <c r="L71" s="221"/>
    </row>
    <row r="72" spans="2:12" hidden="1" x14ac:dyDescent="0.25">
      <c r="D72" s="221"/>
      <c r="E72" s="4" t="s">
        <v>877</v>
      </c>
      <c r="F72" s="89" t="s">
        <v>885</v>
      </c>
      <c r="G72" s="227">
        <v>35</v>
      </c>
      <c r="J72" s="222"/>
      <c r="K72" s="4"/>
      <c r="L72" s="221"/>
    </row>
    <row r="73" spans="2:12" hidden="1" x14ac:dyDescent="0.25">
      <c r="E73" s="4" t="s">
        <v>878</v>
      </c>
      <c r="F73" s="89" t="s">
        <v>886</v>
      </c>
      <c r="G73" s="227">
        <v>36</v>
      </c>
      <c r="J73" s="222"/>
      <c r="K73" s="4"/>
      <c r="L73" s="221"/>
    </row>
    <row r="74" spans="2:12" hidden="1" x14ac:dyDescent="0.25">
      <c r="E74" s="4" t="s">
        <v>3</v>
      </c>
      <c r="F74" s="89" t="s">
        <v>828</v>
      </c>
      <c r="G74" s="227">
        <v>37</v>
      </c>
    </row>
    <row r="75" spans="2:12" hidden="1" x14ac:dyDescent="0.25">
      <c r="E75" s="4" t="s">
        <v>799</v>
      </c>
      <c r="F75" s="90" t="s">
        <v>887</v>
      </c>
      <c r="G75" s="227">
        <v>38</v>
      </c>
    </row>
    <row r="76" spans="2:12" hidden="1" x14ac:dyDescent="0.25">
      <c r="E76" s="4" t="s">
        <v>4</v>
      </c>
      <c r="F76" s="92" t="s">
        <v>829</v>
      </c>
      <c r="G76" s="227">
        <v>39</v>
      </c>
    </row>
    <row r="77" spans="2:12" hidden="1" x14ac:dyDescent="0.25">
      <c r="E77" s="4" t="s">
        <v>879</v>
      </c>
      <c r="F77" s="92" t="s">
        <v>888</v>
      </c>
      <c r="G77" s="227">
        <v>40</v>
      </c>
    </row>
    <row r="78" spans="2:12" hidden="1" x14ac:dyDescent="0.25">
      <c r="E78" s="4" t="s">
        <v>1547</v>
      </c>
      <c r="F78" s="92" t="s">
        <v>1573</v>
      </c>
      <c r="G78" s="227">
        <v>41</v>
      </c>
    </row>
    <row r="79" spans="2:12" hidden="1" x14ac:dyDescent="0.25">
      <c r="E79" s="4" t="s">
        <v>6</v>
      </c>
      <c r="F79" s="92" t="s">
        <v>889</v>
      </c>
      <c r="G79" s="227">
        <v>42</v>
      </c>
    </row>
    <row r="80" spans="2:12" hidden="1" x14ac:dyDescent="0.25">
      <c r="E80" s="4" t="s">
        <v>781</v>
      </c>
      <c r="F80" s="92" t="s">
        <v>831</v>
      </c>
      <c r="G80" s="227">
        <v>43</v>
      </c>
    </row>
    <row r="81" spans="5:7" hidden="1" x14ac:dyDescent="0.25">
      <c r="E81" s="4" t="s">
        <v>7</v>
      </c>
      <c r="F81" s="92" t="s">
        <v>832</v>
      </c>
      <c r="G81" s="227">
        <v>44</v>
      </c>
    </row>
    <row r="82" spans="5:7" hidden="1" x14ac:dyDescent="0.25">
      <c r="E82" s="4" t="s">
        <v>1156</v>
      </c>
      <c r="F82" s="92" t="s">
        <v>1157</v>
      </c>
      <c r="G82" s="227">
        <v>45</v>
      </c>
    </row>
    <row r="83" spans="5:7" hidden="1" x14ac:dyDescent="0.25">
      <c r="E83" s="4" t="s">
        <v>8</v>
      </c>
      <c r="F83" s="92" t="s">
        <v>833</v>
      </c>
      <c r="G83" s="227">
        <v>46</v>
      </c>
    </row>
    <row r="84" spans="5:7" hidden="1" x14ac:dyDescent="0.25">
      <c r="E84" s="4" t="s">
        <v>9</v>
      </c>
      <c r="F84" s="92" t="s">
        <v>834</v>
      </c>
      <c r="G84" s="227">
        <v>47</v>
      </c>
    </row>
    <row r="85" spans="5:7" hidden="1" x14ac:dyDescent="0.25">
      <c r="E85" s="4" t="s">
        <v>15</v>
      </c>
      <c r="F85" s="92" t="s">
        <v>835</v>
      </c>
      <c r="G85" s="227">
        <v>48</v>
      </c>
    </row>
    <row r="86" spans="5:7" hidden="1" x14ac:dyDescent="0.25">
      <c r="E86" s="4" t="s">
        <v>10</v>
      </c>
      <c r="F86" s="92" t="s">
        <v>836</v>
      </c>
      <c r="G86" s="227">
        <v>49</v>
      </c>
    </row>
    <row r="87" spans="5:7" hidden="1" x14ac:dyDescent="0.25">
      <c r="E87" s="4" t="s">
        <v>11</v>
      </c>
      <c r="F87" s="92" t="s">
        <v>837</v>
      </c>
      <c r="G87" s="227">
        <v>50</v>
      </c>
    </row>
    <row r="88" spans="5:7" hidden="1" x14ac:dyDescent="0.25">
      <c r="E88" s="4" t="s">
        <v>798</v>
      </c>
      <c r="F88" s="92" t="s">
        <v>838</v>
      </c>
      <c r="G88" s="227">
        <v>51</v>
      </c>
    </row>
    <row r="89" spans="5:7" hidden="1" x14ac:dyDescent="0.25">
      <c r="E89" s="4" t="s">
        <v>12</v>
      </c>
      <c r="F89" s="92" t="s">
        <v>890</v>
      </c>
      <c r="G89" s="227">
        <v>52</v>
      </c>
    </row>
    <row r="90" spans="5:7" hidden="1" x14ac:dyDescent="0.25">
      <c r="E90" s="4" t="s">
        <v>13</v>
      </c>
      <c r="F90" s="92" t="s">
        <v>839</v>
      </c>
      <c r="G90" s="227">
        <v>53</v>
      </c>
    </row>
    <row r="91" spans="5:7" hidden="1" x14ac:dyDescent="0.25">
      <c r="F91" s="92" t="s">
        <v>891</v>
      </c>
      <c r="G91" s="227">
        <v>55</v>
      </c>
    </row>
    <row r="92" spans="5:7" hidden="1" x14ac:dyDescent="0.25">
      <c r="F92" s="92" t="s">
        <v>892</v>
      </c>
      <c r="G92" s="227">
        <v>56</v>
      </c>
    </row>
    <row r="93" spans="5:7" hidden="1" x14ac:dyDescent="0.25">
      <c r="F93" s="92" t="s">
        <v>893</v>
      </c>
      <c r="G93" s="227">
        <v>57</v>
      </c>
    </row>
    <row r="94" spans="5:7" hidden="1" x14ac:dyDescent="0.25">
      <c r="F94" s="92" t="s">
        <v>894</v>
      </c>
      <c r="G94" s="227">
        <v>58</v>
      </c>
    </row>
    <row r="95" spans="5:7" hidden="1" x14ac:dyDescent="0.25">
      <c r="F95" s="92" t="s">
        <v>895</v>
      </c>
      <c r="G95" s="227">
        <v>59</v>
      </c>
    </row>
    <row r="96" spans="5:7" hidden="1" x14ac:dyDescent="0.25">
      <c r="F96" s="92" t="s">
        <v>896</v>
      </c>
      <c r="G96" s="227">
        <v>60</v>
      </c>
    </row>
    <row r="97" spans="6:7" hidden="1" x14ac:dyDescent="0.25">
      <c r="F97" s="92" t="s">
        <v>897</v>
      </c>
      <c r="G97" s="227">
        <v>61</v>
      </c>
    </row>
    <row r="98" spans="6:7" hidden="1" x14ac:dyDescent="0.25">
      <c r="F98" s="92" t="s">
        <v>840</v>
      </c>
      <c r="G98" s="227">
        <v>62</v>
      </c>
    </row>
    <row r="99" spans="6:7" hidden="1" x14ac:dyDescent="0.25">
      <c r="F99" s="92" t="s">
        <v>898</v>
      </c>
      <c r="G99" s="227">
        <v>63</v>
      </c>
    </row>
    <row r="100" spans="6:7" hidden="1" x14ac:dyDescent="0.25">
      <c r="F100" s="92" t="s">
        <v>841</v>
      </c>
      <c r="G100" s="227">
        <v>64</v>
      </c>
    </row>
    <row r="101" spans="6:7" hidden="1" x14ac:dyDescent="0.25">
      <c r="F101" s="92" t="s">
        <v>899</v>
      </c>
      <c r="G101" s="227">
        <v>65</v>
      </c>
    </row>
    <row r="102" spans="6:7" hidden="1" x14ac:dyDescent="0.25">
      <c r="F102" s="92" t="s">
        <v>1574</v>
      </c>
      <c r="G102" s="227">
        <v>66</v>
      </c>
    </row>
    <row r="103" spans="6:7" hidden="1" x14ac:dyDescent="0.25">
      <c r="F103" s="92" t="s">
        <v>900</v>
      </c>
      <c r="G103" s="227">
        <v>67</v>
      </c>
    </row>
    <row r="104" spans="6:7" hidden="1" x14ac:dyDescent="0.25">
      <c r="F104" s="92" t="s">
        <v>843</v>
      </c>
      <c r="G104" s="227">
        <v>68</v>
      </c>
    </row>
    <row r="105" spans="6:7" hidden="1" x14ac:dyDescent="0.25">
      <c r="F105" s="92" t="s">
        <v>844</v>
      </c>
      <c r="G105" s="227">
        <v>69</v>
      </c>
    </row>
    <row r="106" spans="6:7" hidden="1" x14ac:dyDescent="0.25">
      <c r="F106" s="92" t="s">
        <v>1158</v>
      </c>
      <c r="G106" s="227">
        <v>70</v>
      </c>
    </row>
    <row r="107" spans="6:7" hidden="1" x14ac:dyDescent="0.25">
      <c r="F107" s="92" t="s">
        <v>845</v>
      </c>
      <c r="G107" s="227">
        <v>71</v>
      </c>
    </row>
    <row r="108" spans="6:7" hidden="1" x14ac:dyDescent="0.25">
      <c r="F108" s="92" t="s">
        <v>846</v>
      </c>
      <c r="G108" s="227">
        <v>72</v>
      </c>
    </row>
    <row r="109" spans="6:7" hidden="1" x14ac:dyDescent="0.25">
      <c r="F109" s="92" t="s">
        <v>847</v>
      </c>
      <c r="G109" s="227">
        <v>73</v>
      </c>
    </row>
    <row r="110" spans="6:7" hidden="1" x14ac:dyDescent="0.25">
      <c r="F110" s="92" t="s">
        <v>848</v>
      </c>
      <c r="G110" s="227">
        <v>74</v>
      </c>
    </row>
    <row r="111" spans="6:7" hidden="1" x14ac:dyDescent="0.25">
      <c r="F111" s="92" t="s">
        <v>849</v>
      </c>
      <c r="G111" s="227">
        <v>75</v>
      </c>
    </row>
    <row r="112" spans="6:7" hidden="1" x14ac:dyDescent="0.25">
      <c r="F112" s="92" t="s">
        <v>850</v>
      </c>
      <c r="G112" s="227">
        <v>76</v>
      </c>
    </row>
    <row r="113" spans="6:7" hidden="1" x14ac:dyDescent="0.25">
      <c r="F113" s="92" t="s">
        <v>901</v>
      </c>
      <c r="G113" s="227">
        <v>77</v>
      </c>
    </row>
    <row r="114" spans="6:7" hidden="1" x14ac:dyDescent="0.25">
      <c r="F114" s="92" t="s">
        <v>851</v>
      </c>
      <c r="G114" s="227">
        <v>78</v>
      </c>
    </row>
    <row r="115" spans="6:7" hidden="1" x14ac:dyDescent="0.25">
      <c r="F115" s="92" t="s">
        <v>902</v>
      </c>
      <c r="G115" s="227">
        <v>30</v>
      </c>
    </row>
    <row r="116" spans="6:7" hidden="1" x14ac:dyDescent="0.25">
      <c r="F116" s="92" t="s">
        <v>903</v>
      </c>
      <c r="G116" s="227">
        <v>31</v>
      </c>
    </row>
    <row r="117" spans="6:7" hidden="1" x14ac:dyDescent="0.25">
      <c r="F117" s="92" t="s">
        <v>904</v>
      </c>
      <c r="G117" s="227">
        <v>32</v>
      </c>
    </row>
    <row r="118" spans="6:7" hidden="1" x14ac:dyDescent="0.25">
      <c r="F118" s="92" t="s">
        <v>905</v>
      </c>
      <c r="G118" s="227">
        <v>33</v>
      </c>
    </row>
    <row r="119" spans="6:7" hidden="1" x14ac:dyDescent="0.25">
      <c r="F119" s="92" t="s">
        <v>906</v>
      </c>
      <c r="G119" s="227">
        <v>34</v>
      </c>
    </row>
    <row r="120" spans="6:7" hidden="1" x14ac:dyDescent="0.25">
      <c r="F120" s="92" t="s">
        <v>907</v>
      </c>
      <c r="G120" s="227">
        <v>35</v>
      </c>
    </row>
    <row r="121" spans="6:7" hidden="1" x14ac:dyDescent="0.25">
      <c r="F121" s="92" t="s">
        <v>908</v>
      </c>
      <c r="G121" s="227">
        <v>36</v>
      </c>
    </row>
    <row r="122" spans="6:7" hidden="1" x14ac:dyDescent="0.25">
      <c r="F122" s="92" t="s">
        <v>852</v>
      </c>
      <c r="G122" s="227">
        <v>37</v>
      </c>
    </row>
    <row r="123" spans="6:7" hidden="1" x14ac:dyDescent="0.25">
      <c r="F123" s="92" t="s">
        <v>909</v>
      </c>
      <c r="G123" s="227">
        <v>38</v>
      </c>
    </row>
    <row r="124" spans="6:7" hidden="1" x14ac:dyDescent="0.25">
      <c r="F124" s="92" t="s">
        <v>853</v>
      </c>
      <c r="G124" s="227">
        <v>39</v>
      </c>
    </row>
    <row r="125" spans="6:7" hidden="1" x14ac:dyDescent="0.25">
      <c r="F125" s="92" t="s">
        <v>910</v>
      </c>
      <c r="G125" s="227">
        <v>40</v>
      </c>
    </row>
    <row r="126" spans="6:7" hidden="1" x14ac:dyDescent="0.25">
      <c r="F126" s="92" t="s">
        <v>1575</v>
      </c>
      <c r="G126" s="227">
        <v>41</v>
      </c>
    </row>
    <row r="127" spans="6:7" hidden="1" x14ac:dyDescent="0.25">
      <c r="F127" s="92" t="s">
        <v>911</v>
      </c>
      <c r="G127" s="227">
        <v>42</v>
      </c>
    </row>
    <row r="128" spans="6:7" hidden="1" x14ac:dyDescent="0.25">
      <c r="F128" s="92" t="s">
        <v>855</v>
      </c>
      <c r="G128" s="227">
        <v>43</v>
      </c>
    </row>
    <row r="129" spans="6:7" hidden="1" x14ac:dyDescent="0.25">
      <c r="F129" s="92" t="s">
        <v>856</v>
      </c>
      <c r="G129" s="227">
        <v>44</v>
      </c>
    </row>
    <row r="130" spans="6:7" hidden="1" x14ac:dyDescent="0.25">
      <c r="F130" s="92" t="s">
        <v>1159</v>
      </c>
      <c r="G130" s="227">
        <v>45</v>
      </c>
    </row>
    <row r="131" spans="6:7" hidden="1" x14ac:dyDescent="0.25">
      <c r="F131" s="92" t="s">
        <v>857</v>
      </c>
      <c r="G131" s="227">
        <v>46</v>
      </c>
    </row>
    <row r="132" spans="6:7" hidden="1" x14ac:dyDescent="0.25">
      <c r="F132" s="92" t="s">
        <v>858</v>
      </c>
      <c r="G132" s="227">
        <v>47</v>
      </c>
    </row>
    <row r="133" spans="6:7" hidden="1" x14ac:dyDescent="0.25">
      <c r="F133" s="92" t="s">
        <v>859</v>
      </c>
      <c r="G133" s="227">
        <v>48</v>
      </c>
    </row>
    <row r="134" spans="6:7" hidden="1" x14ac:dyDescent="0.25">
      <c r="F134" s="92" t="s">
        <v>860</v>
      </c>
      <c r="G134" s="227">
        <v>49</v>
      </c>
    </row>
    <row r="135" spans="6:7" hidden="1" x14ac:dyDescent="0.25">
      <c r="F135" s="92" t="s">
        <v>861</v>
      </c>
      <c r="G135" s="227">
        <v>50</v>
      </c>
    </row>
    <row r="136" spans="6:7" hidden="1" x14ac:dyDescent="0.25">
      <c r="F136" s="92" t="s">
        <v>862</v>
      </c>
      <c r="G136" s="227">
        <v>51</v>
      </c>
    </row>
    <row r="137" spans="6:7" hidden="1" x14ac:dyDescent="0.25">
      <c r="F137" s="92" t="s">
        <v>912</v>
      </c>
      <c r="G137" s="227">
        <v>52</v>
      </c>
    </row>
    <row r="138" spans="6:7" hidden="1" x14ac:dyDescent="0.25">
      <c r="F138" s="93" t="s">
        <v>863</v>
      </c>
      <c r="G138" s="230">
        <v>53</v>
      </c>
    </row>
  </sheetData>
  <sheetProtection algorithmName="SHA-512" hashValue="Vw1+BW1ANjTGH6Ju5pc7gCfxnzOiktMmKa7KhlzXwmi557mmaijzz1yY9DDBNcud7M7Ftw/453zlMkh4f9Vw2Q==" saltValue="9oxisanL2HU1poUFWj/hVg==" spinCount="100000" sheet="1" objects="1" scenarios="1" selectLockedCells="1"/>
  <mergeCells count="1">
    <mergeCell ref="B9:J9"/>
  </mergeCells>
  <dataValidations count="2">
    <dataValidation type="list" allowBlank="1" showInputMessage="1" showErrorMessage="1" sqref="H7" xr:uid="{00000000-0002-0000-0100-000000000000}">
      <formula1>$B$69:$B$71</formula1>
    </dataValidation>
    <dataValidation type="list" allowBlank="1" showInputMessage="1" showErrorMessage="1" sqref="H5" xr:uid="{00000000-0002-0000-0100-000001000000}">
      <formula1>$E$67:$E$90</formula1>
    </dataValidation>
  </dataValidations>
  <pageMargins left="0.70866141732283472" right="0.70866141732283472" top="0.74803149606299213" bottom="0.74803149606299213" header="0.31496062992125984" footer="0.31496062992125984"/>
  <pageSetup paperSize="9" scale="62" orientation="portrait" r:id="rId1"/>
  <headerFooter>
    <oddFooter>&amp;C_x000D_&amp;1#&amp;"Calibri"&amp;10&amp;K000000 CONTROLLED&amp;R&amp;"Arial,Regular"&amp;13Public</oddFooter>
  </headerFooter>
  <ignoredErrors>
    <ignoredError sqref="E58" formula="1"/>
    <ignoredError sqref="D3" unlockedFormula="1"/>
    <ignoredError sqref="H54:H63 G6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M90"/>
  <sheetViews>
    <sheetView showGridLines="0" workbookViewId="0">
      <selection activeCell="H7" sqref="H7"/>
    </sheetView>
  </sheetViews>
  <sheetFormatPr defaultRowHeight="15" x14ac:dyDescent="0.25"/>
  <cols>
    <col min="1" max="1" width="1.7109375" style="4" customWidth="1"/>
    <col min="2" max="2" width="17.42578125" style="4" customWidth="1"/>
    <col min="3" max="3" width="6.28515625" style="4" customWidth="1"/>
    <col min="4" max="4" width="18.5703125" style="4" hidden="1" customWidth="1"/>
    <col min="5" max="5" width="11.42578125" style="4" customWidth="1"/>
    <col min="6" max="6" width="51.28515625" style="4" customWidth="1"/>
    <col min="7" max="7" width="10.85546875" style="4" customWidth="1"/>
    <col min="8" max="8" width="24.85546875" style="4" customWidth="1"/>
    <col min="9" max="9" width="14" style="4" customWidth="1"/>
    <col min="10" max="10" width="8" style="4" customWidth="1"/>
    <col min="11" max="11" width="1.7109375" style="222" customWidth="1"/>
    <col min="12" max="12" width="10.85546875" style="4" hidden="1" customWidth="1"/>
    <col min="13" max="13" width="29.28515625" style="4" bestFit="1" customWidth="1"/>
    <col min="14" max="16384" width="9.140625" style="4"/>
  </cols>
  <sheetData>
    <row r="1" spans="1:13" ht="18.75" x14ac:dyDescent="0.3">
      <c r="A1" s="212" t="str">
        <f>'Information Page'!B1</f>
        <v>Schools Benchmarking 2023-24</v>
      </c>
      <c r="B1" s="212"/>
      <c r="C1" s="212"/>
      <c r="D1" s="212"/>
      <c r="E1" s="212"/>
      <c r="F1" s="212"/>
      <c r="G1" s="212"/>
      <c r="H1" s="212"/>
      <c r="I1" s="212"/>
      <c r="J1" s="212"/>
      <c r="K1" s="212"/>
      <c r="L1" s="213"/>
      <c r="M1" s="214" t="s">
        <v>1234</v>
      </c>
    </row>
    <row r="2" spans="1:13" ht="12.75" customHeight="1" x14ac:dyDescent="0.25">
      <c r="A2" s="41"/>
      <c r="B2" s="216"/>
      <c r="C2" s="216"/>
      <c r="D2" s="216"/>
      <c r="E2" s="216"/>
      <c r="F2" s="216"/>
      <c r="G2" s="216"/>
      <c r="H2" s="216"/>
      <c r="I2" s="216"/>
      <c r="J2" s="216"/>
      <c r="K2" s="216"/>
      <c r="L2" s="217"/>
      <c r="M2" s="218"/>
    </row>
    <row r="3" spans="1:13" ht="14.25" customHeight="1" x14ac:dyDescent="0.25">
      <c r="A3" s="41"/>
      <c r="B3" s="41"/>
      <c r="C3" s="41"/>
      <c r="D3" s="219">
        <f>'Information Page'!D3</f>
        <v>0</v>
      </c>
      <c r="E3" s="41"/>
      <c r="F3" s="220" t="str">
        <f>B50</f>
        <v/>
      </c>
      <c r="G3" s="41"/>
      <c r="H3" s="41"/>
      <c r="I3" s="41"/>
      <c r="J3" s="41"/>
      <c r="K3" s="43"/>
      <c r="L3" s="110"/>
      <c r="M3" s="4" t="str">
        <f>H5</f>
        <v>Admin</v>
      </c>
    </row>
    <row r="4" spans="1:13" ht="10.5" customHeight="1" x14ac:dyDescent="0.25">
      <c r="A4" s="41"/>
      <c r="B4" s="41"/>
      <c r="C4" s="41"/>
      <c r="D4" s="41"/>
      <c r="E4" s="41"/>
      <c r="F4" s="41"/>
      <c r="G4" s="41"/>
      <c r="H4" s="41"/>
      <c r="I4" s="41"/>
      <c r="J4" s="41"/>
      <c r="K4" s="43"/>
      <c r="L4" s="110"/>
    </row>
    <row r="5" spans="1:13" x14ac:dyDescent="0.25">
      <c r="A5" s="41"/>
      <c r="B5" s="41"/>
      <c r="C5" s="41"/>
      <c r="D5" s="41"/>
      <c r="E5" s="41"/>
      <c r="F5" s="41"/>
      <c r="G5" s="44" t="s">
        <v>1570</v>
      </c>
      <c r="H5" s="27" t="s">
        <v>2</v>
      </c>
      <c r="I5" s="41"/>
      <c r="J5" s="41"/>
      <c r="K5" s="43"/>
      <c r="L5" s="110" t="str">
        <f>M3</f>
        <v>Admin</v>
      </c>
      <c r="M5" s="4" t="str">
        <f>_xlfn.XLOOKUP(L5,'Cost Elements Lookup'!A:A,'Cost Elements Lookup'!B:B,"")</f>
        <v xml:space="preserve">   110900  General Basic Pay</v>
      </c>
    </row>
    <row r="6" spans="1:13" x14ac:dyDescent="0.25">
      <c r="A6" s="41"/>
      <c r="B6" s="41"/>
      <c r="C6" s="41"/>
      <c r="D6" s="41"/>
      <c r="E6" s="41"/>
      <c r="F6" s="44"/>
      <c r="G6" s="42"/>
      <c r="H6" s="41"/>
      <c r="I6" s="41"/>
      <c r="J6" s="41"/>
      <c r="K6" s="43"/>
      <c r="L6" s="110" t="str">
        <f>L5&amp;"1"</f>
        <v>Admin1</v>
      </c>
      <c r="M6" s="4" t="str">
        <f>_xlfn.XLOOKUP(L6,'Cost Elements Lookup'!A:A,'Cost Elements Lookup'!B:B,"")</f>
        <v xml:space="preserve">   110901  General Nat Ins</v>
      </c>
    </row>
    <row r="7" spans="1:13" x14ac:dyDescent="0.25">
      <c r="A7" s="41"/>
      <c r="B7" s="41"/>
      <c r="C7" s="41"/>
      <c r="D7" s="41"/>
      <c r="E7" s="41"/>
      <c r="F7" s="41"/>
      <c r="G7" s="44" t="s">
        <v>1571</v>
      </c>
      <c r="H7" s="27" t="s">
        <v>805</v>
      </c>
      <c r="I7" s="41"/>
      <c r="J7" s="41"/>
      <c r="K7" s="43"/>
      <c r="L7" s="110" t="str">
        <f>L5&amp;"2"</f>
        <v>Admin2</v>
      </c>
      <c r="M7" s="4" t="str">
        <f>_xlfn.XLOOKUP(L7,'Cost Elements Lookup'!A:A,'Cost Elements Lookup'!B:B,"")</f>
        <v xml:space="preserve">   110902  General Pension</v>
      </c>
    </row>
    <row r="8" spans="1:13" x14ac:dyDescent="0.25">
      <c r="A8" s="41"/>
      <c r="B8" s="41"/>
      <c r="C8" s="41"/>
      <c r="D8" s="41"/>
      <c r="E8" s="41"/>
      <c r="F8" s="41"/>
      <c r="G8" s="41"/>
      <c r="H8" s="41"/>
      <c r="I8" s="41"/>
      <c r="J8" s="41"/>
      <c r="K8" s="43"/>
      <c r="L8" s="110" t="str">
        <f>L5&amp;"3"</f>
        <v>Admin3</v>
      </c>
      <c r="M8" s="4" t="str">
        <f>_xlfn.XLOOKUP(L8,'Cost Elements Lookup'!A:A,'Cost Elements Lookup'!B:B,"")</f>
        <v xml:space="preserve">   110905  General Overtime</v>
      </c>
    </row>
    <row r="9" spans="1:13" x14ac:dyDescent="0.25">
      <c r="A9" s="41"/>
      <c r="B9" s="237" t="str">
        <f>H5&amp;" Total %"</f>
        <v>Admin Total %</v>
      </c>
      <c r="C9" s="237"/>
      <c r="D9" s="237"/>
      <c r="E9" s="237"/>
      <c r="F9" s="237"/>
      <c r="G9" s="237"/>
      <c r="H9" s="237"/>
      <c r="I9" s="237"/>
      <c r="J9" s="237"/>
      <c r="K9" s="43"/>
      <c r="L9" s="110" t="str">
        <f>L5&amp;"4"</f>
        <v>Admin4</v>
      </c>
      <c r="M9" s="4" t="str">
        <f>_xlfn.XLOOKUP(L9,'Cost Elements Lookup'!A:A,'Cost Elements Lookup'!B:B,"")</f>
        <v xml:space="preserve">   110910  General Sick</v>
      </c>
    </row>
    <row r="10" spans="1:13" x14ac:dyDescent="0.25">
      <c r="A10" s="41"/>
      <c r="B10" s="41"/>
      <c r="C10" s="41"/>
      <c r="D10" s="41"/>
      <c r="E10" s="41"/>
      <c r="F10" s="41"/>
      <c r="G10" s="41"/>
      <c r="H10" s="41"/>
      <c r="I10" s="41"/>
      <c r="J10" s="41"/>
      <c r="K10" s="43"/>
      <c r="L10" s="110" t="str">
        <f>L5&amp;"5"</f>
        <v>Admin5</v>
      </c>
      <c r="M10" s="4" t="str">
        <f>_xlfn.XLOOKUP(L10,'Cost Elements Lookup'!A:A,'Cost Elements Lookup'!B:B,"")</f>
        <v xml:space="preserve">   110915  General Allowances</v>
      </c>
    </row>
    <row r="11" spans="1:13" x14ac:dyDescent="0.25">
      <c r="A11" s="41"/>
      <c r="B11" s="41"/>
      <c r="C11" s="41"/>
      <c r="D11" s="41"/>
      <c r="E11" s="41"/>
      <c r="F11" s="41"/>
      <c r="G11" s="41"/>
      <c r="H11" s="41"/>
      <c r="I11" s="41"/>
      <c r="J11" s="41"/>
      <c r="K11" s="43"/>
      <c r="L11" s="110" t="str">
        <f>L5&amp;"6"</f>
        <v>Admin6</v>
      </c>
      <c r="M11" s="4" t="str">
        <f>_xlfn.XLOOKUP(L11,'Cost Elements Lookup'!A:A,'Cost Elements Lookup'!B:B,"")</f>
        <v xml:space="preserve">   112500  Gen - Non SS BP</v>
      </c>
    </row>
    <row r="12" spans="1:13" x14ac:dyDescent="0.25">
      <c r="A12" s="41"/>
      <c r="B12" s="41"/>
      <c r="C12" s="41"/>
      <c r="D12" s="41"/>
      <c r="E12" s="41"/>
      <c r="F12" s="41"/>
      <c r="G12" s="41"/>
      <c r="H12" s="41"/>
      <c r="I12" s="41"/>
      <c r="J12" s="41"/>
      <c r="K12" s="43"/>
      <c r="L12" s="110" t="str">
        <f>L5&amp;"7"</f>
        <v>Admin7</v>
      </c>
      <c r="M12" s="4" t="str">
        <f>_xlfn.XLOOKUP(L12,'Cost Elements Lookup'!A:A,'Cost Elements Lookup'!B:B,"")</f>
        <v xml:space="preserve">   112501  Gen - Non SS NI</v>
      </c>
    </row>
    <row r="13" spans="1:13" x14ac:dyDescent="0.25">
      <c r="A13" s="41"/>
      <c r="B13" s="41"/>
      <c r="C13" s="41"/>
      <c r="D13" s="41"/>
      <c r="E13" s="41"/>
      <c r="F13" s="41"/>
      <c r="G13" s="41"/>
      <c r="H13" s="41"/>
      <c r="I13" s="41"/>
      <c r="J13" s="41"/>
      <c r="K13" s="43"/>
      <c r="L13" s="110" t="str">
        <f>L5&amp;"8"</f>
        <v>Admin8</v>
      </c>
      <c r="M13" s="4" t="str">
        <f>_xlfn.XLOOKUP(L13,'Cost Elements Lookup'!A:A,'Cost Elements Lookup'!B:B,"")</f>
        <v xml:space="preserve">   112502  Gen - Non SS Pen</v>
      </c>
    </row>
    <row r="14" spans="1:13" x14ac:dyDescent="0.25">
      <c r="A14" s="41"/>
      <c r="B14" s="41"/>
      <c r="C14" s="41"/>
      <c r="D14" s="41"/>
      <c r="E14" s="41"/>
      <c r="F14" s="41"/>
      <c r="G14" s="41"/>
      <c r="H14" s="41"/>
      <c r="I14" s="41"/>
      <c r="J14" s="41"/>
      <c r="K14" s="43"/>
      <c r="L14" s="110" t="str">
        <f>L5&amp;"9"</f>
        <v>Admin9</v>
      </c>
      <c r="M14" s="4" t="str">
        <f>_xlfn.XLOOKUP(L14,'Cost Elements Lookup'!A:A,'Cost Elements Lookup'!B:B,"")</f>
        <v xml:space="preserve">   112505  Gen - Non SS OT</v>
      </c>
    </row>
    <row r="15" spans="1:13" x14ac:dyDescent="0.25">
      <c r="A15" s="41"/>
      <c r="B15" s="41"/>
      <c r="C15" s="41"/>
      <c r="D15" s="41"/>
      <c r="E15" s="41"/>
      <c r="F15" s="41"/>
      <c r="G15" s="41"/>
      <c r="H15" s="41"/>
      <c r="I15" s="41"/>
      <c r="J15" s="41"/>
      <c r="K15" s="43"/>
      <c r="L15" s="110" t="str">
        <f>L5&amp;"10"</f>
        <v>Admin10</v>
      </c>
      <c r="M15" s="4" t="str">
        <f>_xlfn.XLOOKUP(L15,'Cost Elements Lookup'!A:A,'Cost Elements Lookup'!B:B,"")</f>
        <v xml:space="preserve">   112506  Gen - Non SS Relief</v>
      </c>
    </row>
    <row r="16" spans="1:13" x14ac:dyDescent="0.25">
      <c r="A16" s="41"/>
      <c r="B16" s="41"/>
      <c r="C16" s="41"/>
      <c r="D16" s="41"/>
      <c r="E16" s="41"/>
      <c r="F16" s="41"/>
      <c r="G16" s="41"/>
      <c r="H16" s="41"/>
      <c r="I16" s="41"/>
      <c r="J16" s="41"/>
      <c r="K16" s="43"/>
      <c r="L16" s="110" t="str">
        <f>L5&amp;"11"</f>
        <v>Admin11</v>
      </c>
      <c r="M16" s="4" t="str">
        <f>_xlfn.XLOOKUP(L16,'Cost Elements Lookup'!A:A,'Cost Elements Lookup'!B:B,"")</f>
        <v xml:space="preserve">   112510  Gen - Non SS SP</v>
      </c>
    </row>
    <row r="17" spans="1:13" x14ac:dyDescent="0.25">
      <c r="A17" s="41"/>
      <c r="B17" s="41"/>
      <c r="C17" s="41"/>
      <c r="D17" s="41"/>
      <c r="E17" s="41"/>
      <c r="F17" s="41"/>
      <c r="G17" s="41"/>
      <c r="H17" s="41"/>
      <c r="I17" s="41"/>
      <c r="J17" s="41"/>
      <c r="K17" s="43"/>
      <c r="L17" s="110" t="str">
        <f>L5&amp;"12"</f>
        <v>Admin12</v>
      </c>
      <c r="M17" s="4" t="str">
        <f>_xlfn.XLOOKUP(L17,'Cost Elements Lookup'!A:A,'Cost Elements Lookup'!B:B,"")</f>
        <v xml:space="preserve">   112515  Gen - Non SS Allow</v>
      </c>
    </row>
    <row r="18" spans="1:13" x14ac:dyDescent="0.25">
      <c r="A18" s="41"/>
      <c r="B18" s="41"/>
      <c r="C18" s="41"/>
      <c r="D18" s="41"/>
      <c r="E18" s="41"/>
      <c r="F18" s="41"/>
      <c r="G18" s="41"/>
      <c r="H18" s="41"/>
      <c r="I18" s="41"/>
      <c r="J18" s="41"/>
      <c r="K18" s="43"/>
      <c r="L18" s="110" t="str">
        <f>L5&amp;"13"</f>
        <v>Admin13</v>
      </c>
      <c r="M18" s="4" t="str">
        <f>_xlfn.XLOOKUP(L18,'Cost Elements Lookup'!A:A,'Cost Elements Lookup'!B:B,"")</f>
        <v/>
      </c>
    </row>
    <row r="19" spans="1:13" x14ac:dyDescent="0.25">
      <c r="A19" s="41"/>
      <c r="B19" s="41"/>
      <c r="C19" s="41"/>
      <c r="D19" s="41"/>
      <c r="E19" s="41"/>
      <c r="F19" s="41"/>
      <c r="G19" s="41"/>
      <c r="H19" s="41"/>
      <c r="I19" s="41"/>
      <c r="J19" s="41"/>
      <c r="K19" s="43"/>
      <c r="L19" s="110" t="str">
        <f>L5&amp;"14"</f>
        <v>Admin14</v>
      </c>
      <c r="M19" s="4" t="str">
        <f>_xlfn.XLOOKUP(L19,'Cost Elements Lookup'!A:A,'Cost Elements Lookup'!B:B,"")</f>
        <v/>
      </c>
    </row>
    <row r="20" spans="1:13" x14ac:dyDescent="0.25">
      <c r="A20" s="41"/>
      <c r="B20" s="41"/>
      <c r="C20" s="41"/>
      <c r="D20" s="41"/>
      <c r="E20" s="41"/>
      <c r="F20" s="41"/>
      <c r="G20" s="41"/>
      <c r="H20" s="41"/>
      <c r="I20" s="41"/>
      <c r="J20" s="41"/>
      <c r="K20" s="43"/>
      <c r="L20" s="110" t="str">
        <f>L5&amp;"15"</f>
        <v>Admin15</v>
      </c>
      <c r="M20" s="4" t="str">
        <f>_xlfn.XLOOKUP(L20,'Cost Elements Lookup'!A:A,'Cost Elements Lookup'!B:B,"")</f>
        <v/>
      </c>
    </row>
    <row r="21" spans="1:13" x14ac:dyDescent="0.25">
      <c r="A21" s="41"/>
      <c r="B21" s="41"/>
      <c r="C21" s="41"/>
      <c r="D21" s="41"/>
      <c r="E21" s="41"/>
      <c r="F21" s="41"/>
      <c r="G21" s="41"/>
      <c r="H21" s="41"/>
      <c r="I21" s="41"/>
      <c r="J21" s="41"/>
      <c r="K21" s="43"/>
      <c r="L21" s="110" t="str">
        <f>L5&amp;"16"</f>
        <v>Admin16</v>
      </c>
      <c r="M21" s="4" t="str">
        <f>_xlfn.XLOOKUP(L21,'Cost Elements Lookup'!A:A,'Cost Elements Lookup'!B:B,"")</f>
        <v/>
      </c>
    </row>
    <row r="22" spans="1:13" x14ac:dyDescent="0.25">
      <c r="A22" s="41"/>
      <c r="B22" s="41"/>
      <c r="C22" s="41"/>
      <c r="D22" s="41"/>
      <c r="E22" s="41"/>
      <c r="F22" s="41"/>
      <c r="G22" s="41"/>
      <c r="H22" s="41"/>
      <c r="I22" s="41"/>
      <c r="J22" s="41"/>
      <c r="K22" s="43"/>
      <c r="L22" s="110" t="str">
        <f>L5&amp;"17"</f>
        <v>Admin17</v>
      </c>
      <c r="M22" s="4" t="str">
        <f>_xlfn.XLOOKUP(L22,'Cost Elements Lookup'!A:A,'Cost Elements Lookup'!B:B,"")</f>
        <v/>
      </c>
    </row>
    <row r="23" spans="1:13" x14ac:dyDescent="0.25">
      <c r="A23" s="41"/>
      <c r="B23" s="41"/>
      <c r="C23" s="41"/>
      <c r="D23" s="41"/>
      <c r="E23" s="41"/>
      <c r="F23" s="41"/>
      <c r="G23" s="41"/>
      <c r="H23" s="41"/>
      <c r="I23" s="41"/>
      <c r="J23" s="41"/>
      <c r="K23" s="43"/>
      <c r="L23" s="110" t="str">
        <f>L5&amp;"18"</f>
        <v>Admin18</v>
      </c>
      <c r="M23" s="4" t="str">
        <f>_xlfn.XLOOKUP(L23,'Cost Elements Lookup'!A:A,'Cost Elements Lookup'!B:B,"")</f>
        <v/>
      </c>
    </row>
    <row r="24" spans="1:13" x14ac:dyDescent="0.25">
      <c r="A24" s="41"/>
      <c r="B24" s="41"/>
      <c r="C24" s="41"/>
      <c r="D24" s="41"/>
      <c r="E24" s="41"/>
      <c r="F24" s="41"/>
      <c r="G24" s="41"/>
      <c r="H24" s="41"/>
      <c r="I24" s="41"/>
      <c r="J24" s="41"/>
      <c r="K24" s="43"/>
      <c r="L24" s="110" t="str">
        <f>L5&amp;"19"</f>
        <v>Admin19</v>
      </c>
      <c r="M24" s="4" t="str">
        <f>_xlfn.XLOOKUP(L24,'Cost Elements Lookup'!A:A,'Cost Elements Lookup'!B:B,"")</f>
        <v/>
      </c>
    </row>
    <row r="25" spans="1:13" x14ac:dyDescent="0.25">
      <c r="A25" s="41"/>
      <c r="B25" s="41"/>
      <c r="C25" s="41"/>
      <c r="D25" s="41"/>
      <c r="E25" s="41"/>
      <c r="F25" s="41"/>
      <c r="G25" s="41"/>
      <c r="H25" s="41"/>
      <c r="I25" s="41"/>
      <c r="J25" s="41"/>
      <c r="K25" s="43"/>
    </row>
    <row r="26" spans="1:13" x14ac:dyDescent="0.25">
      <c r="A26" s="41"/>
      <c r="B26" s="41"/>
      <c r="C26" s="41"/>
      <c r="D26" s="41"/>
      <c r="E26" s="41"/>
      <c r="F26" s="41"/>
      <c r="G26" s="41"/>
      <c r="H26" s="41"/>
      <c r="I26" s="41"/>
      <c r="J26" s="41"/>
      <c r="K26" s="43"/>
    </row>
    <row r="27" spans="1:13" x14ac:dyDescent="0.25">
      <c r="A27" s="41"/>
      <c r="B27" s="41"/>
      <c r="C27" s="41"/>
      <c r="D27" s="41"/>
      <c r="E27" s="41"/>
      <c r="F27" s="41"/>
      <c r="G27" s="41"/>
      <c r="H27" s="41"/>
      <c r="I27" s="41"/>
      <c r="J27" s="41"/>
      <c r="K27" s="43"/>
    </row>
    <row r="28" spans="1:13" x14ac:dyDescent="0.25">
      <c r="A28" s="41"/>
      <c r="B28" s="41"/>
      <c r="C28" s="41"/>
      <c r="D28" s="41"/>
      <c r="E28" s="41"/>
      <c r="F28" s="41"/>
      <c r="G28" s="41"/>
      <c r="H28" s="41"/>
      <c r="I28" s="41"/>
      <c r="J28" s="41"/>
      <c r="K28" s="43"/>
    </row>
    <row r="29" spans="1:13" x14ac:dyDescent="0.25">
      <c r="A29" s="41"/>
      <c r="B29" s="41"/>
      <c r="C29" s="41"/>
      <c r="D29" s="41"/>
      <c r="E29" s="41"/>
      <c r="F29" s="41"/>
      <c r="G29" s="41"/>
      <c r="H29" s="41"/>
      <c r="I29" s="41"/>
      <c r="J29" s="41"/>
      <c r="K29" s="43"/>
    </row>
    <row r="30" spans="1:13" x14ac:dyDescent="0.25">
      <c r="A30" s="41"/>
      <c r="B30" s="41"/>
      <c r="C30" s="41"/>
      <c r="D30" s="41"/>
      <c r="E30" s="41"/>
      <c r="F30" s="41"/>
      <c r="G30" s="41"/>
      <c r="H30" s="41"/>
      <c r="I30" s="41"/>
      <c r="J30" s="41"/>
      <c r="K30" s="43"/>
    </row>
    <row r="31" spans="1:13" x14ac:dyDescent="0.25">
      <c r="A31" s="41"/>
      <c r="B31" s="41"/>
      <c r="C31" s="41"/>
      <c r="D31" s="41"/>
      <c r="E31" s="41"/>
      <c r="F31" s="41"/>
      <c r="G31" s="41"/>
      <c r="H31" s="41"/>
      <c r="I31" s="41"/>
      <c r="J31" s="41"/>
      <c r="K31" s="43"/>
    </row>
    <row r="32" spans="1:13" x14ac:dyDescent="0.25">
      <c r="A32" s="41"/>
      <c r="B32" s="41"/>
      <c r="C32" s="41"/>
      <c r="D32" s="41"/>
      <c r="E32" s="41"/>
      <c r="F32" s="41"/>
      <c r="G32" s="41"/>
      <c r="H32" s="41"/>
      <c r="I32" s="41"/>
      <c r="J32" s="41"/>
      <c r="K32" s="43"/>
    </row>
    <row r="33" spans="1:11" x14ac:dyDescent="0.25">
      <c r="A33" s="41"/>
      <c r="B33" s="41"/>
      <c r="C33" s="41"/>
      <c r="D33" s="41"/>
      <c r="E33" s="41"/>
      <c r="F33" s="41"/>
      <c r="G33" s="41"/>
      <c r="H33" s="41"/>
      <c r="I33" s="41"/>
      <c r="J33" s="41"/>
      <c r="K33" s="43"/>
    </row>
    <row r="34" spans="1:11" x14ac:dyDescent="0.25">
      <c r="A34" s="41"/>
      <c r="B34" s="41"/>
      <c r="C34" s="41"/>
      <c r="D34" s="41"/>
      <c r="E34" s="41"/>
      <c r="F34" s="41"/>
      <c r="G34" s="41"/>
      <c r="H34" s="41"/>
      <c r="I34" s="41"/>
      <c r="J34" s="41"/>
      <c r="K34" s="43"/>
    </row>
    <row r="35" spans="1:11" x14ac:dyDescent="0.25">
      <c r="A35" s="41"/>
      <c r="B35" s="41"/>
      <c r="C35" s="41"/>
      <c r="D35" s="41"/>
      <c r="E35" s="41"/>
      <c r="F35" s="41"/>
      <c r="G35" s="41"/>
      <c r="H35" s="41"/>
      <c r="I35" s="41"/>
      <c r="J35" s="41"/>
      <c r="K35" s="43"/>
    </row>
    <row r="36" spans="1:11" x14ac:dyDescent="0.25">
      <c r="A36" s="41"/>
      <c r="B36" s="41"/>
      <c r="C36" s="41"/>
      <c r="D36" s="41"/>
      <c r="E36" s="41"/>
      <c r="F36" s="41"/>
      <c r="G36" s="41"/>
      <c r="H36" s="41"/>
      <c r="I36" s="41"/>
      <c r="J36" s="41"/>
      <c r="K36" s="43"/>
    </row>
    <row r="37" spans="1:11" x14ac:dyDescent="0.25">
      <c r="A37" s="41"/>
      <c r="B37" s="41"/>
      <c r="C37" s="41"/>
      <c r="D37" s="41"/>
      <c r="E37" s="41"/>
      <c r="F37" s="41"/>
      <c r="G37" s="41"/>
      <c r="H37" s="41"/>
      <c r="I37" s="41"/>
      <c r="J37" s="41"/>
      <c r="K37" s="43"/>
    </row>
    <row r="38" spans="1:11" x14ac:dyDescent="0.25">
      <c r="A38" s="41"/>
      <c r="B38" s="41"/>
      <c r="C38" s="41"/>
      <c r="D38" s="41"/>
      <c r="E38" s="41"/>
      <c r="F38" s="41"/>
      <c r="G38" s="41"/>
      <c r="H38" s="41"/>
      <c r="I38" s="41"/>
      <c r="J38" s="41"/>
      <c r="K38" s="43"/>
    </row>
    <row r="39" spans="1:11" x14ac:dyDescent="0.25">
      <c r="A39" s="41"/>
      <c r="B39" s="41"/>
      <c r="C39" s="41"/>
      <c r="D39" s="41"/>
      <c r="E39" s="41"/>
      <c r="F39" s="41"/>
      <c r="G39" s="41"/>
      <c r="H39" s="41"/>
      <c r="I39" s="41"/>
      <c r="J39" s="41"/>
      <c r="K39" s="43"/>
    </row>
    <row r="40" spans="1:11" x14ac:dyDescent="0.25">
      <c r="A40" s="41"/>
      <c r="B40" s="41"/>
      <c r="C40" s="41"/>
      <c r="D40" s="41"/>
      <c r="E40" s="41"/>
      <c r="F40" s="41"/>
      <c r="G40" s="41"/>
      <c r="H40" s="41"/>
      <c r="I40" s="41"/>
      <c r="J40" s="41"/>
      <c r="K40" s="43"/>
    </row>
    <row r="41" spans="1:11" x14ac:dyDescent="0.25">
      <c r="A41" s="41"/>
      <c r="B41" s="41"/>
      <c r="C41" s="41"/>
      <c r="D41" s="41"/>
      <c r="E41" s="41"/>
      <c r="F41" s="41"/>
      <c r="G41" s="41"/>
      <c r="H41" s="41"/>
      <c r="I41" s="41"/>
      <c r="J41" s="41"/>
      <c r="K41" s="43"/>
    </row>
    <row r="42" spans="1:11" x14ac:dyDescent="0.25">
      <c r="A42" s="41"/>
      <c r="B42" s="41"/>
      <c r="C42" s="41"/>
      <c r="D42" s="41"/>
      <c r="E42" s="41"/>
      <c r="F42" s="41"/>
      <c r="G42" s="41"/>
      <c r="H42" s="41"/>
      <c r="I42" s="41"/>
      <c r="J42" s="41"/>
      <c r="K42" s="43"/>
    </row>
    <row r="43" spans="1:11" x14ac:dyDescent="0.25">
      <c r="A43" s="41"/>
      <c r="B43" s="41"/>
      <c r="C43" s="41"/>
      <c r="D43" s="41"/>
      <c r="E43" s="41"/>
      <c r="F43" s="41"/>
      <c r="G43" s="41"/>
      <c r="H43" s="41"/>
      <c r="I43" s="41"/>
      <c r="J43" s="41"/>
      <c r="K43" s="43"/>
    </row>
    <row r="44" spans="1:11" x14ac:dyDescent="0.25">
      <c r="A44" s="41"/>
      <c r="B44" s="41"/>
      <c r="C44" s="41"/>
      <c r="D44" s="41"/>
      <c r="E44" s="41"/>
      <c r="F44" s="41"/>
      <c r="G44" s="41"/>
      <c r="H44" s="41"/>
      <c r="I44" s="41"/>
      <c r="J44" s="41"/>
      <c r="K44" s="43"/>
    </row>
    <row r="45" spans="1:11" x14ac:dyDescent="0.25">
      <c r="A45" s="41"/>
      <c r="B45" s="41"/>
      <c r="C45" s="41"/>
      <c r="D45" s="41"/>
      <c r="E45" s="41"/>
      <c r="F45" s="41"/>
      <c r="G45" s="41"/>
      <c r="H45" s="41"/>
      <c r="I45" s="41"/>
      <c r="J45" s="41"/>
      <c r="K45" s="43"/>
    </row>
    <row r="46" spans="1:11" x14ac:dyDescent="0.25">
      <c r="A46" s="41"/>
      <c r="B46" s="41"/>
      <c r="C46" s="41"/>
      <c r="D46" s="41"/>
      <c r="E46" s="41"/>
      <c r="F46" s="41"/>
      <c r="G46" s="41"/>
      <c r="H46" s="41"/>
      <c r="I46" s="41"/>
      <c r="J46" s="41"/>
      <c r="K46" s="43"/>
    </row>
    <row r="47" spans="1:11" x14ac:dyDescent="0.25">
      <c r="A47" s="41"/>
      <c r="B47" s="41"/>
      <c r="C47" s="41"/>
      <c r="D47" s="41"/>
      <c r="E47" s="41"/>
      <c r="F47" s="41"/>
      <c r="G47" s="41"/>
      <c r="H47" s="41"/>
      <c r="I47" s="41"/>
      <c r="J47" s="41"/>
      <c r="K47" s="43"/>
    </row>
    <row r="48" spans="1:11" x14ac:dyDescent="0.25">
      <c r="A48" s="41"/>
      <c r="B48" s="41"/>
      <c r="C48" s="41"/>
      <c r="D48" s="41"/>
      <c r="E48" s="41"/>
      <c r="F48" s="41"/>
      <c r="G48" s="41"/>
      <c r="H48" s="41"/>
      <c r="I48" s="41"/>
      <c r="J48" s="41"/>
      <c r="K48" s="43"/>
    </row>
    <row r="49" spans="1:12" x14ac:dyDescent="0.25">
      <c r="A49" s="41"/>
      <c r="B49" s="41"/>
      <c r="C49" s="41"/>
      <c r="D49" s="41"/>
      <c r="E49" s="41"/>
      <c r="F49" s="41"/>
      <c r="G49" s="41"/>
      <c r="H49" s="41"/>
      <c r="I49" s="41"/>
      <c r="J49" s="41"/>
      <c r="K49" s="43"/>
    </row>
    <row r="50" spans="1:12" x14ac:dyDescent="0.25">
      <c r="A50" s="41"/>
      <c r="B50" s="40" t="str">
        <f>F58</f>
        <v/>
      </c>
      <c r="C50" s="41"/>
      <c r="D50" s="41"/>
      <c r="E50" s="41"/>
      <c r="F50" s="41"/>
      <c r="G50" s="41"/>
      <c r="H50" s="41"/>
      <c r="I50" s="41"/>
      <c r="J50" s="41"/>
      <c r="K50" s="43"/>
    </row>
    <row r="51" spans="1:12" ht="13.5" customHeight="1" x14ac:dyDescent="0.25">
      <c r="A51" s="41"/>
      <c r="B51" s="177" t="s">
        <v>524</v>
      </c>
      <c r="C51" s="42" t="str">
        <f>IFERROR(_xlfn.XLOOKUP(D3,Rankings!K:K,Rankings!O:O),"")</f>
        <v/>
      </c>
      <c r="D51" s="41"/>
      <c r="E51" s="41"/>
      <c r="F51" s="41"/>
      <c r="G51" s="41"/>
      <c r="H51" s="41"/>
      <c r="I51" s="41"/>
      <c r="J51" s="41"/>
      <c r="K51" s="43"/>
    </row>
    <row r="52" spans="1:12" ht="15" customHeight="1" x14ac:dyDescent="0.25">
      <c r="A52" s="41"/>
      <c r="B52" s="41"/>
      <c r="C52" s="41"/>
      <c r="D52" s="41"/>
      <c r="E52" s="41"/>
      <c r="F52" s="41"/>
      <c r="G52" s="41"/>
      <c r="H52" s="41"/>
      <c r="I52" s="41"/>
      <c r="J52" s="41"/>
      <c r="K52" s="43"/>
    </row>
    <row r="53" spans="1:12" ht="48" customHeight="1" x14ac:dyDescent="0.25">
      <c r="A53" s="41"/>
      <c r="B53" s="44"/>
      <c r="C53" s="41"/>
      <c r="D53" s="41"/>
      <c r="E53" s="193" t="s">
        <v>525</v>
      </c>
      <c r="F53" s="194" t="s">
        <v>526</v>
      </c>
      <c r="G53" s="193" t="str">
        <f>H7</f>
        <v>Pupil number</v>
      </c>
      <c r="H53" s="193" t="str">
        <f>"Total "&amp;H5&amp;" Spend (£)"</f>
        <v>Total Admin Spend (£)</v>
      </c>
      <c r="I53" s="231" t="s">
        <v>865</v>
      </c>
      <c r="J53" s="232" t="s">
        <v>818</v>
      </c>
      <c r="K53" s="43"/>
    </row>
    <row r="54" spans="1:12" x14ac:dyDescent="0.25">
      <c r="A54" s="41"/>
      <c r="B54" s="177" t="s">
        <v>793</v>
      </c>
      <c r="C54" s="41">
        <v>1</v>
      </c>
      <c r="D54" s="41" t="e">
        <f>H7&amp;D58+4</f>
        <v>#N/A</v>
      </c>
      <c r="E54" s="190" t="str">
        <f>IFERROR(_xlfn.XLOOKUP(D54,Rankings!F:F,Rankings!G:G),"")</f>
        <v/>
      </c>
      <c r="F54" s="29" t="str">
        <f>_xlfn.XLOOKUP(E54,Rankings!K:K,Rankings!P:P,"")</f>
        <v/>
      </c>
      <c r="G54" s="33">
        <f>IF(ISNA(VLOOKUP(E54,Rankings!K:N,$C$68,FALSE)),0,(VLOOKUP(E54,Rankings!K:N,$C$68,FALSE)))</f>
        <v>0</v>
      </c>
      <c r="H54" s="106">
        <f>IF(ISNA(VLOOKUP(E54,Data!A:BZ,$G$66,FALSE)),0,((VLOOKUP(E54,Data!A:BZ,$G$66,FALSE))))</f>
        <v>0</v>
      </c>
      <c r="I54" s="70">
        <f>_xlfn.XLOOKUP(E54,Data!A:A,Data!AC:AC,0)</f>
        <v>0</v>
      </c>
      <c r="J54" s="107" t="str">
        <f>IFERROR(H54/I54,"0")</f>
        <v>0</v>
      </c>
      <c r="K54" s="43"/>
    </row>
    <row r="55" spans="1:12" x14ac:dyDescent="0.25">
      <c r="A55" s="41"/>
      <c r="B55" s="44"/>
      <c r="C55" s="41">
        <v>2</v>
      </c>
      <c r="D55" s="41" t="e">
        <f>H7&amp;D58+3</f>
        <v>#N/A</v>
      </c>
      <c r="E55" s="190" t="str">
        <f>IFERROR(_xlfn.XLOOKUP(D55,Rankings!F:F,Rankings!G:G),"")</f>
        <v/>
      </c>
      <c r="F55" s="29" t="str">
        <f>_xlfn.XLOOKUP(E55,Rankings!K:K,Rankings!P:P,"")</f>
        <v/>
      </c>
      <c r="G55" s="33">
        <f>IF(ISNA(VLOOKUP(E55,Rankings!K:N,$C$68,FALSE)),0,(VLOOKUP(E55,Rankings!K:N,$C$68,FALSE)))</f>
        <v>0</v>
      </c>
      <c r="H55" s="106">
        <f>IF(ISNA(VLOOKUP(E55,Data!A:BZ,$G$66,FALSE)),0,((VLOOKUP(E55,Data!A:BZ,$G$66,FALSE))))</f>
        <v>0</v>
      </c>
      <c r="I55" s="33">
        <f>_xlfn.XLOOKUP(E55,Data!A:A,Data!AC:AC,0)</f>
        <v>0</v>
      </c>
      <c r="J55" s="107" t="str">
        <f t="shared" ref="J55:J63" si="0">IFERROR(H55/I55,"0")</f>
        <v>0</v>
      </c>
      <c r="K55" s="43"/>
    </row>
    <row r="56" spans="1:12" x14ac:dyDescent="0.25">
      <c r="A56" s="41"/>
      <c r="B56" s="44"/>
      <c r="C56" s="41">
        <v>3</v>
      </c>
      <c r="D56" s="41" t="e">
        <f>H7&amp;D58+2</f>
        <v>#N/A</v>
      </c>
      <c r="E56" s="190" t="str">
        <f>IFERROR(_xlfn.XLOOKUP(D56,Rankings!F:F,Rankings!G:G),"")</f>
        <v/>
      </c>
      <c r="F56" s="29" t="str">
        <f>_xlfn.XLOOKUP(E56,Rankings!K:K,Rankings!P:P,"")</f>
        <v/>
      </c>
      <c r="G56" s="33">
        <f>IF(ISNA(VLOOKUP(E56,Rankings!K:N,$C$68,FALSE)),0,(VLOOKUP(E56,Rankings!K:N,$C$68,FALSE)))</f>
        <v>0</v>
      </c>
      <c r="H56" s="106">
        <f>IF(ISNA(VLOOKUP(E56,Data!A:BZ,$G$66,FALSE)),0,((VLOOKUP(E56,Data!A:BZ,$G$66,FALSE))))</f>
        <v>0</v>
      </c>
      <c r="I56" s="33">
        <f>_xlfn.XLOOKUP(E56,Data!A:A,Data!AC:AC,0)</f>
        <v>0</v>
      </c>
      <c r="J56" s="107" t="str">
        <f t="shared" si="0"/>
        <v>0</v>
      </c>
      <c r="K56" s="43"/>
    </row>
    <row r="57" spans="1:12" x14ac:dyDescent="0.25">
      <c r="A57" s="41"/>
      <c r="B57" s="44"/>
      <c r="C57" s="41">
        <v>4</v>
      </c>
      <c r="D57" s="41" t="e">
        <f>H7&amp;D58+1</f>
        <v>#N/A</v>
      </c>
      <c r="E57" s="190" t="str">
        <f>IFERROR(_xlfn.XLOOKUP(D57,Rankings!F:F,Rankings!G:G),"")</f>
        <v/>
      </c>
      <c r="F57" s="29" t="str">
        <f>_xlfn.XLOOKUP(E57,Rankings!K:K,Rankings!P:P,"")</f>
        <v/>
      </c>
      <c r="G57" s="33">
        <f>IF(ISNA(VLOOKUP(E57,Rankings!K:N,$C$68,FALSE)),0,(VLOOKUP(E57,Rankings!K:N,$C$68,FALSE)))</f>
        <v>0</v>
      </c>
      <c r="H57" s="106">
        <f>IF(ISNA(VLOOKUP(E57,Data!A:BZ,$G$66,FALSE)),0,((VLOOKUP(E57,Data!A:BZ,$G$66,FALSE))))</f>
        <v>0</v>
      </c>
      <c r="I57" s="33">
        <f>_xlfn.XLOOKUP(E57,Data!A:A,Data!AC:AC,0)</f>
        <v>0</v>
      </c>
      <c r="J57" s="107" t="str">
        <f t="shared" si="0"/>
        <v>0</v>
      </c>
      <c r="K57" s="43"/>
    </row>
    <row r="58" spans="1:12" s="221" customFormat="1" x14ac:dyDescent="0.25">
      <c r="A58" s="41"/>
      <c r="B58" s="41"/>
      <c r="C58" s="45" t="s">
        <v>529</v>
      </c>
      <c r="D58" s="44" t="e">
        <f>VLOOKUP(D3,Rankings!B:E,C68,FALSE)</f>
        <v>#N/A</v>
      </c>
      <c r="E58" s="191" t="str">
        <f>IF(D3&lt;&gt;0,D3,"")</f>
        <v/>
      </c>
      <c r="F58" s="73" t="str">
        <f>_xlfn.XLOOKUP(E58,Rankings!K:K,Rankings!P:P,"")</f>
        <v/>
      </c>
      <c r="G58" s="34">
        <f>IF(ISNA(VLOOKUP(E58,Rankings!K:N,$C$68,FALSE)),0,(VLOOKUP(E58,Rankings!K:N,$C$68,FALSE)))</f>
        <v>0</v>
      </c>
      <c r="H58" s="195">
        <f>IF(ISNA(VLOOKUP(E58,Data!A:BZ,$G$66,FALSE)),0,((VLOOKUP(E58,Data!A:BZ,$G$66,FALSE))))</f>
        <v>0</v>
      </c>
      <c r="I58" s="34">
        <f>_xlfn.XLOOKUP(E58,Data!A:A,Data!AC:AC,0)</f>
        <v>0</v>
      </c>
      <c r="J58" s="196" t="str">
        <f t="shared" si="0"/>
        <v>0</v>
      </c>
      <c r="K58" s="41"/>
    </row>
    <row r="59" spans="1:12" x14ac:dyDescent="0.25">
      <c r="A59" s="41"/>
      <c r="B59" s="41"/>
      <c r="C59" s="41">
        <v>6</v>
      </c>
      <c r="D59" s="41" t="e">
        <f>H7&amp;D58-1</f>
        <v>#N/A</v>
      </c>
      <c r="E59" s="190" t="str">
        <f>IFERROR(_xlfn.XLOOKUP(D59,Rankings!F:F,Rankings!G:G),"")</f>
        <v/>
      </c>
      <c r="F59" s="29" t="str">
        <f>_xlfn.XLOOKUP(E59,Rankings!K:K,Rankings!P:P,"")</f>
        <v/>
      </c>
      <c r="G59" s="33">
        <f>IF(ISNA(VLOOKUP(E59,Rankings!K:N,$C$68,FALSE)),0,(VLOOKUP(E59,Rankings!K:N,$C$68,FALSE)))</f>
        <v>0</v>
      </c>
      <c r="H59" s="106">
        <f>IF(ISNA(VLOOKUP(E59,Data!A:BZ,$G$66,FALSE)),0,((VLOOKUP(E59,Data!A:BZ,$G$66,FALSE))))</f>
        <v>0</v>
      </c>
      <c r="I59" s="33">
        <f>_xlfn.XLOOKUP(E59,Data!A:A,Data!AC:AC,0)</f>
        <v>0</v>
      </c>
      <c r="J59" s="107" t="str">
        <f t="shared" si="0"/>
        <v>0</v>
      </c>
      <c r="K59" s="43"/>
    </row>
    <row r="60" spans="1:12" x14ac:dyDescent="0.25">
      <c r="A60" s="41"/>
      <c r="B60" s="41"/>
      <c r="C60" s="41">
        <v>7</v>
      </c>
      <c r="D60" s="41" t="e">
        <f>H7&amp;D58-2</f>
        <v>#N/A</v>
      </c>
      <c r="E60" s="190" t="str">
        <f>IFERROR(_xlfn.XLOOKUP(D60,Rankings!F:F,Rankings!G:G),"")</f>
        <v/>
      </c>
      <c r="F60" s="29" t="str">
        <f>_xlfn.XLOOKUP(E60,Rankings!K:K,Rankings!P:P,"")</f>
        <v/>
      </c>
      <c r="G60" s="33">
        <f>IF(ISNA(VLOOKUP(E60,Rankings!K:N,$C$68,FALSE)),0,(VLOOKUP(E60,Rankings!K:N,$C$68,FALSE)))</f>
        <v>0</v>
      </c>
      <c r="H60" s="106">
        <f>IF(ISNA(VLOOKUP(E60,Data!A:BZ,$G$66,FALSE)),0,((VLOOKUP(E60,Data!A:BZ,$G$66,FALSE))))</f>
        <v>0</v>
      </c>
      <c r="I60" s="33">
        <f>_xlfn.XLOOKUP(E60,Data!A:A,Data!AC:AC,0)</f>
        <v>0</v>
      </c>
      <c r="J60" s="107" t="str">
        <f t="shared" si="0"/>
        <v>0</v>
      </c>
      <c r="K60" s="43"/>
    </row>
    <row r="61" spans="1:12" x14ac:dyDescent="0.25">
      <c r="A61" s="41"/>
      <c r="B61" s="41"/>
      <c r="C61" s="41">
        <v>8</v>
      </c>
      <c r="D61" s="41" t="e">
        <f>H7&amp;D58-3</f>
        <v>#N/A</v>
      </c>
      <c r="E61" s="190" t="str">
        <f>IFERROR(_xlfn.XLOOKUP(D61,Rankings!F:F,Rankings!G:G),"")</f>
        <v/>
      </c>
      <c r="F61" s="29" t="str">
        <f>_xlfn.XLOOKUP(E61,Rankings!K:K,Rankings!P:P,"")</f>
        <v/>
      </c>
      <c r="G61" s="33">
        <f>IF(ISNA(VLOOKUP(E61,Rankings!K:N,$C$68,FALSE)),0,(VLOOKUP(E61,Rankings!K:N,$C$68,FALSE)))</f>
        <v>0</v>
      </c>
      <c r="H61" s="106">
        <f>IF(ISNA(VLOOKUP(E61,Data!A:BZ,$G$66,FALSE)),0,((VLOOKUP(E61,Data!A:BZ,$G$66,FALSE))))</f>
        <v>0</v>
      </c>
      <c r="I61" s="33">
        <f>_xlfn.XLOOKUP(E61,Data!A:A,Data!AC:AC,0)</f>
        <v>0</v>
      </c>
      <c r="J61" s="107" t="str">
        <f t="shared" si="0"/>
        <v>0</v>
      </c>
      <c r="K61" s="43"/>
    </row>
    <row r="62" spans="1:12" x14ac:dyDescent="0.25">
      <c r="A62" s="41"/>
      <c r="B62" s="177" t="s">
        <v>794</v>
      </c>
      <c r="C62" s="41">
        <v>9</v>
      </c>
      <c r="D62" s="41" t="e">
        <f>H7&amp;D58-4</f>
        <v>#N/A</v>
      </c>
      <c r="E62" s="190" t="str">
        <f>IFERROR(_xlfn.XLOOKUP(D62,Rankings!F:F,Rankings!G:G),"")</f>
        <v/>
      </c>
      <c r="F62" s="29" t="str">
        <f>_xlfn.XLOOKUP(E62,Rankings!K:K,Rankings!P:P,"")</f>
        <v/>
      </c>
      <c r="G62" s="33">
        <f>IF(ISNA(VLOOKUP(E62,Rankings!K:N,$C$68,FALSE)),0,(VLOOKUP(E62,Rankings!K:N,$C$68,FALSE)))</f>
        <v>0</v>
      </c>
      <c r="H62" s="106">
        <f>IF(ISNA(VLOOKUP(E62,Data!A:BZ,$G$66,FALSE)),0,((VLOOKUP(E62,Data!A:BZ,$G$66,FALSE))))</f>
        <v>0</v>
      </c>
      <c r="I62" s="33">
        <f>_xlfn.XLOOKUP(E62,Data!A:A,Data!AC:AC,0)</f>
        <v>0</v>
      </c>
      <c r="J62" s="107" t="str">
        <f t="shared" si="0"/>
        <v>0</v>
      </c>
      <c r="K62" s="43"/>
    </row>
    <row r="63" spans="1:12" s="221" customFormat="1" x14ac:dyDescent="0.25">
      <c r="A63" s="41"/>
      <c r="B63" s="41"/>
      <c r="C63" s="44"/>
      <c r="D63" s="44" t="str">
        <f>H7&amp;C51</f>
        <v>Pupil number</v>
      </c>
      <c r="E63" s="192" t="str">
        <f>C51</f>
        <v/>
      </c>
      <c r="F63" s="17" t="str">
        <f>"Average for Derbyshire "&amp;C51&amp;" schools"</f>
        <v>Average for Derbyshire  schools</v>
      </c>
      <c r="G63" s="63">
        <f>_xlfn.XLOOKUP(D63,Rankings!F:F,Rankings!G:G,"")</f>
        <v>0</v>
      </c>
      <c r="H63" s="172">
        <f>IF(ISNA(VLOOKUP(E63,Data!A:BZ,$G$66,FALSE)),0,((VLOOKUP(E63,Data!A:BZ,$G$66,FALSE))))</f>
        <v>0</v>
      </c>
      <c r="I63" s="71">
        <f>_xlfn.XLOOKUP(E63,Data!A:A,Data!AC:AC,0)</f>
        <v>0</v>
      </c>
      <c r="J63" s="164" t="str">
        <f t="shared" si="0"/>
        <v>0</v>
      </c>
      <c r="K63" s="41"/>
    </row>
    <row r="64" spans="1:12" x14ac:dyDescent="0.25">
      <c r="A64" s="41"/>
      <c r="B64" s="41"/>
      <c r="C64" s="41"/>
      <c r="D64" s="41"/>
      <c r="E64" s="41"/>
      <c r="F64" s="41"/>
      <c r="G64" s="41"/>
      <c r="H64" s="41"/>
      <c r="I64" s="42"/>
      <c r="J64" s="42"/>
      <c r="K64" s="47"/>
      <c r="L64" s="5"/>
    </row>
    <row r="65" spans="2:11" hidden="1" x14ac:dyDescent="0.25"/>
    <row r="66" spans="2:11" hidden="1" x14ac:dyDescent="0.25">
      <c r="F66" s="223" t="s">
        <v>827</v>
      </c>
      <c r="G66" s="43">
        <f>_xlfn.XLOOKUP(H5,F67:F90,G67:G90)</f>
        <v>5</v>
      </c>
    </row>
    <row r="67" spans="2:11" hidden="1" x14ac:dyDescent="0.25">
      <c r="F67" s="4" t="s">
        <v>2</v>
      </c>
      <c r="G67" s="222">
        <v>5</v>
      </c>
    </row>
    <row r="68" spans="2:11" hidden="1" x14ac:dyDescent="0.25">
      <c r="B68" s="223" t="s">
        <v>872</v>
      </c>
      <c r="C68" s="44">
        <f>_xlfn.XLOOKUP(H7,B69:B71,C69:C71)</f>
        <v>2</v>
      </c>
      <c r="D68" s="41" t="str">
        <f>_xlfn.XLOOKUP(H7,B69:B71,D69:D71)</f>
        <v>per pupil (£)</v>
      </c>
      <c r="F68" s="4" t="s">
        <v>874</v>
      </c>
      <c r="G68" s="222">
        <v>6</v>
      </c>
    </row>
    <row r="69" spans="2:11" hidden="1" x14ac:dyDescent="0.25">
      <c r="B69" s="221" t="s">
        <v>805</v>
      </c>
      <c r="C69" s="221">
        <v>2</v>
      </c>
      <c r="D69" s="221" t="s">
        <v>824</v>
      </c>
      <c r="F69" s="4" t="s">
        <v>797</v>
      </c>
      <c r="G69" s="222">
        <v>7</v>
      </c>
      <c r="J69" s="222"/>
      <c r="K69" s="4"/>
    </row>
    <row r="70" spans="2:11" hidden="1" x14ac:dyDescent="0.25">
      <c r="B70" s="221" t="s">
        <v>808</v>
      </c>
      <c r="C70" s="221">
        <v>3</v>
      </c>
      <c r="D70" s="221" t="s">
        <v>825</v>
      </c>
      <c r="F70" s="4" t="s">
        <v>875</v>
      </c>
      <c r="G70" s="233">
        <v>8</v>
      </c>
      <c r="J70" s="222"/>
      <c r="K70" s="4"/>
    </row>
    <row r="71" spans="2:11" hidden="1" x14ac:dyDescent="0.25">
      <c r="B71" s="221" t="s">
        <v>819</v>
      </c>
      <c r="C71" s="221">
        <v>4</v>
      </c>
      <c r="D71" s="221" t="s">
        <v>824</v>
      </c>
      <c r="F71" s="4" t="s">
        <v>876</v>
      </c>
      <c r="G71" s="222">
        <v>9</v>
      </c>
      <c r="J71" s="222"/>
      <c r="K71" s="4"/>
    </row>
    <row r="72" spans="2:11" hidden="1" x14ac:dyDescent="0.25">
      <c r="D72" s="221"/>
      <c r="F72" s="4" t="s">
        <v>877</v>
      </c>
      <c r="G72" s="222">
        <v>10</v>
      </c>
      <c r="J72" s="222"/>
      <c r="K72" s="4"/>
    </row>
    <row r="73" spans="2:11" hidden="1" x14ac:dyDescent="0.25">
      <c r="F73" s="4" t="s">
        <v>878</v>
      </c>
      <c r="G73" s="222">
        <v>11</v>
      </c>
      <c r="J73" s="222"/>
    </row>
    <row r="74" spans="2:11" hidden="1" x14ac:dyDescent="0.25">
      <c r="F74" s="4" t="s">
        <v>3</v>
      </c>
      <c r="G74" s="222">
        <v>12</v>
      </c>
    </row>
    <row r="75" spans="2:11" hidden="1" x14ac:dyDescent="0.25">
      <c r="F75" s="4" t="s">
        <v>799</v>
      </c>
      <c r="G75" s="222">
        <v>13</v>
      </c>
    </row>
    <row r="76" spans="2:11" hidden="1" x14ac:dyDescent="0.25">
      <c r="F76" s="4" t="s">
        <v>4</v>
      </c>
      <c r="G76" s="222">
        <v>14</v>
      </c>
      <c r="K76" s="4"/>
    </row>
    <row r="77" spans="2:11" hidden="1" x14ac:dyDescent="0.25">
      <c r="F77" s="4" t="s">
        <v>879</v>
      </c>
      <c r="G77" s="222">
        <v>15</v>
      </c>
    </row>
    <row r="78" spans="2:11" hidden="1" x14ac:dyDescent="0.25">
      <c r="F78" s="4" t="s">
        <v>1547</v>
      </c>
      <c r="G78" s="222">
        <v>16</v>
      </c>
    </row>
    <row r="79" spans="2:11" hidden="1" x14ac:dyDescent="0.25">
      <c r="F79" s="4" t="s">
        <v>6</v>
      </c>
      <c r="G79" s="222">
        <v>17</v>
      </c>
    </row>
    <row r="80" spans="2:11" hidden="1" x14ac:dyDescent="0.25">
      <c r="F80" s="4" t="s">
        <v>781</v>
      </c>
      <c r="G80" s="222">
        <v>18</v>
      </c>
    </row>
    <row r="81" spans="6:7" hidden="1" x14ac:dyDescent="0.25">
      <c r="F81" s="4" t="s">
        <v>7</v>
      </c>
      <c r="G81" s="222">
        <v>19</v>
      </c>
    </row>
    <row r="82" spans="6:7" hidden="1" x14ac:dyDescent="0.25">
      <c r="F82" s="4" t="s">
        <v>1156</v>
      </c>
      <c r="G82" s="222">
        <v>20</v>
      </c>
    </row>
    <row r="83" spans="6:7" hidden="1" x14ac:dyDescent="0.25">
      <c r="F83" s="4" t="s">
        <v>8</v>
      </c>
      <c r="G83" s="222">
        <v>21</v>
      </c>
    </row>
    <row r="84" spans="6:7" hidden="1" x14ac:dyDescent="0.25">
      <c r="F84" s="4" t="s">
        <v>9</v>
      </c>
      <c r="G84" s="222">
        <v>22</v>
      </c>
    </row>
    <row r="85" spans="6:7" hidden="1" x14ac:dyDescent="0.25">
      <c r="F85" s="4" t="s">
        <v>15</v>
      </c>
      <c r="G85" s="222">
        <v>23</v>
      </c>
    </row>
    <row r="86" spans="6:7" hidden="1" x14ac:dyDescent="0.25">
      <c r="F86" s="4" t="s">
        <v>10</v>
      </c>
      <c r="G86" s="222">
        <v>24</v>
      </c>
    </row>
    <row r="87" spans="6:7" hidden="1" x14ac:dyDescent="0.25">
      <c r="F87" s="4" t="s">
        <v>11</v>
      </c>
      <c r="G87" s="222">
        <v>25</v>
      </c>
    </row>
    <row r="88" spans="6:7" hidden="1" x14ac:dyDescent="0.25">
      <c r="F88" s="4" t="s">
        <v>798</v>
      </c>
      <c r="G88" s="222">
        <v>26</v>
      </c>
    </row>
    <row r="89" spans="6:7" hidden="1" x14ac:dyDescent="0.25">
      <c r="F89" s="4" t="s">
        <v>12</v>
      </c>
      <c r="G89" s="222">
        <v>27</v>
      </c>
    </row>
    <row r="90" spans="6:7" hidden="1" x14ac:dyDescent="0.25">
      <c r="F90" s="4" t="s">
        <v>13</v>
      </c>
      <c r="G90" s="222">
        <v>28</v>
      </c>
    </row>
  </sheetData>
  <sheetProtection algorithmName="SHA-512" hashValue="i2H/tQMn46V1DYaszEjhMNTScMhf/I31aNxnLQi1PgiEkZF+7iE52Kdn4/z4LOWMZsPj0pz4aKJZ8vyJlqXbxw==" saltValue="YKFVH03l/MfsQxGkKFMVng==" spinCount="100000" sheet="1" objects="1" scenarios="1" selectLockedCells="1"/>
  <mergeCells count="1">
    <mergeCell ref="B9:J9"/>
  </mergeCells>
  <dataValidations count="2">
    <dataValidation type="list" allowBlank="1" showInputMessage="1" showErrorMessage="1" sqref="H7" xr:uid="{00000000-0002-0000-0300-000000000000}">
      <formula1>$B$69:$B$71</formula1>
    </dataValidation>
    <dataValidation type="list" allowBlank="1" showInputMessage="1" showErrorMessage="1" sqref="H5" xr:uid="{00000000-0002-0000-0300-000001000000}">
      <formula1>$F$67:$F$90</formula1>
    </dataValidation>
  </dataValidations>
  <pageMargins left="0.70866141732283472" right="0.70866141732283472" top="0.74803149606299213" bottom="0.74803149606299213" header="0.31496062992125984" footer="0.31496062992125984"/>
  <pageSetup paperSize="9" scale="59" orientation="portrait" r:id="rId1"/>
  <headerFooter>
    <oddFooter>&amp;C_x000D_&amp;1#&amp;"Calibri"&amp;10&amp;K000000 CONTROLLED&amp;R&amp;"Arial,Regular"&amp;13Public</oddFooter>
  </headerFooter>
  <ignoredErrors>
    <ignoredError sqref="E58" formula="1"/>
    <ignoredError sqref="H54:H63"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358"/>
  <sheetViews>
    <sheetView showGridLines="0" workbookViewId="0">
      <selection activeCell="H5" sqref="H5"/>
    </sheetView>
  </sheetViews>
  <sheetFormatPr defaultRowHeight="15" x14ac:dyDescent="0.25"/>
  <cols>
    <col min="1" max="1" width="9.140625" style="21" customWidth="1"/>
    <col min="2" max="2" width="16.7109375" style="21" customWidth="1"/>
    <col min="3" max="3" width="4.85546875" style="21" customWidth="1"/>
    <col min="4" max="4" width="18.5703125" style="21" hidden="1" customWidth="1"/>
    <col min="5" max="5" width="11.42578125" style="21" customWidth="1"/>
    <col min="6" max="6" width="39.85546875" style="21" customWidth="1"/>
    <col min="7" max="7" width="13.85546875" style="21" customWidth="1"/>
    <col min="8" max="8" width="26.85546875" style="21" customWidth="1"/>
    <col min="9" max="9" width="9.28515625" style="21" customWidth="1"/>
    <col min="10" max="10" width="11.5703125" style="21" customWidth="1"/>
    <col min="11" max="11" width="5.28515625" style="3" customWidth="1"/>
    <col min="12" max="12" width="8.85546875" style="21" hidden="1" customWidth="1"/>
    <col min="13" max="13" width="28.7109375" style="21" bestFit="1" customWidth="1"/>
    <col min="14" max="16384" width="9.140625" style="21"/>
  </cols>
  <sheetData>
    <row r="1" spans="1:13" ht="18.75" x14ac:dyDescent="0.3">
      <c r="A1" s="128" t="str">
        <f>'Information Page'!B1</f>
        <v>Schools Benchmarking 2023-24</v>
      </c>
      <c r="B1" s="128"/>
      <c r="C1" s="128"/>
      <c r="D1" s="128"/>
      <c r="E1" s="128"/>
      <c r="F1" s="128"/>
      <c r="G1" s="128"/>
      <c r="H1" s="128"/>
      <c r="I1" s="128"/>
      <c r="J1" s="128"/>
      <c r="K1" s="128"/>
      <c r="L1" s="111"/>
      <c r="M1" s="112" t="s">
        <v>1234</v>
      </c>
    </row>
    <row r="2" spans="1:13" ht="9" customHeight="1" x14ac:dyDescent="0.25">
      <c r="A2" s="35"/>
      <c r="B2" s="36"/>
      <c r="C2" s="36"/>
      <c r="D2" s="36"/>
      <c r="E2" s="36"/>
      <c r="F2" s="36"/>
      <c r="G2" s="36"/>
      <c r="H2" s="36"/>
      <c r="I2" s="36"/>
      <c r="J2" s="36"/>
      <c r="K2" s="36"/>
      <c r="L2" s="109"/>
      <c r="M2" s="26"/>
    </row>
    <row r="3" spans="1:13" ht="14.25" customHeight="1" x14ac:dyDescent="0.25">
      <c r="A3" s="35"/>
      <c r="B3" s="35"/>
      <c r="C3" s="35"/>
      <c r="D3" s="27">
        <f>'Information Page'!D3</f>
        <v>0</v>
      </c>
      <c r="E3" s="35"/>
      <c r="F3" s="35"/>
      <c r="G3" s="45" t="str">
        <f>F10</f>
        <v/>
      </c>
      <c r="H3" s="35"/>
      <c r="I3" s="35"/>
      <c r="J3" s="35"/>
      <c r="K3" s="38"/>
      <c r="L3" s="94"/>
      <c r="M3" s="108" t="str">
        <f>H5</f>
        <v>Admin</v>
      </c>
    </row>
    <row r="4" spans="1:13" x14ac:dyDescent="0.25">
      <c r="A4" s="35"/>
      <c r="B4" s="35"/>
      <c r="C4" s="35"/>
      <c r="D4" s="171"/>
      <c r="E4" s="35"/>
      <c r="F4" s="37"/>
      <c r="G4" s="35"/>
      <c r="H4" s="35"/>
      <c r="I4" s="35"/>
      <c r="J4" s="35"/>
      <c r="K4" s="38"/>
      <c r="L4" s="94"/>
      <c r="M4" s="108"/>
    </row>
    <row r="5" spans="1:13" x14ac:dyDescent="0.25">
      <c r="A5" s="35"/>
      <c r="B5" s="35"/>
      <c r="C5" s="35"/>
      <c r="D5" s="35"/>
      <c r="E5" s="35"/>
      <c r="F5" s="35"/>
      <c r="G5" s="39" t="s">
        <v>1570</v>
      </c>
      <c r="H5" s="27" t="s">
        <v>2</v>
      </c>
      <c r="I5" s="35"/>
      <c r="J5" s="35"/>
      <c r="K5" s="38"/>
      <c r="L5" s="94" t="str">
        <f>M3</f>
        <v>Admin</v>
      </c>
      <c r="M5" s="108" t="str">
        <f>_xlfn.XLOOKUP(L5,'Cost Elements Lookup'!A:A,'Cost Elements Lookup'!B:B,"")</f>
        <v xml:space="preserve">   110900  General Basic Pay</v>
      </c>
    </row>
    <row r="6" spans="1:13" x14ac:dyDescent="0.25">
      <c r="A6" s="35"/>
      <c r="B6" s="35"/>
      <c r="C6" s="35"/>
      <c r="D6" s="35"/>
      <c r="E6" s="35"/>
      <c r="F6" s="35"/>
      <c r="G6" s="35"/>
      <c r="H6" s="35"/>
      <c r="I6" s="35"/>
      <c r="J6" s="35"/>
      <c r="K6" s="38"/>
      <c r="L6" s="94" t="str">
        <f>L5&amp;"1"</f>
        <v>Admin1</v>
      </c>
      <c r="M6" s="119" t="str">
        <f>_xlfn.XLOOKUP(L6,'Cost Elements Lookup'!A:A,'Cost Elements Lookup'!B:B,"")</f>
        <v xml:space="preserve">   110901  General Nat Ins</v>
      </c>
    </row>
    <row r="7" spans="1:13" x14ac:dyDescent="0.25">
      <c r="A7" s="35"/>
      <c r="B7" s="35"/>
      <c r="C7" s="35"/>
      <c r="D7" s="35"/>
      <c r="E7" s="35"/>
      <c r="F7" s="35"/>
      <c r="G7" s="39" t="s">
        <v>1571</v>
      </c>
      <c r="H7" s="27" t="s">
        <v>805</v>
      </c>
      <c r="I7" s="35"/>
      <c r="J7" s="35"/>
      <c r="K7" s="38"/>
      <c r="L7" s="94" t="str">
        <f>L5&amp;"2"</f>
        <v>Admin2</v>
      </c>
      <c r="M7" s="119" t="str">
        <f>_xlfn.XLOOKUP(L7,'Cost Elements Lookup'!A:A,'Cost Elements Lookup'!B:B,"")</f>
        <v xml:space="preserve">   110902  General Pension</v>
      </c>
    </row>
    <row r="8" spans="1:13" x14ac:dyDescent="0.25">
      <c r="A8" s="35"/>
      <c r="B8" s="35"/>
      <c r="C8" s="35"/>
      <c r="D8" s="35"/>
      <c r="E8" s="35"/>
      <c r="F8" s="35"/>
      <c r="G8" s="35"/>
      <c r="H8" s="41"/>
      <c r="I8" s="35"/>
      <c r="J8" s="35"/>
      <c r="K8" s="38"/>
      <c r="L8" s="94" t="str">
        <f>L5&amp;"3"</f>
        <v>Admin3</v>
      </c>
      <c r="M8" s="119" t="str">
        <f>_xlfn.XLOOKUP(L8,'Cost Elements Lookup'!A:A,'Cost Elements Lookup'!B:B,"")</f>
        <v xml:space="preserve">   110905  General Overtime</v>
      </c>
    </row>
    <row r="9" spans="1:13" ht="30" customHeight="1" x14ac:dyDescent="0.25">
      <c r="A9" s="35"/>
      <c r="B9" s="44"/>
      <c r="C9" s="41"/>
      <c r="D9" s="41"/>
      <c r="E9" s="193" t="s">
        <v>525</v>
      </c>
      <c r="F9" s="194" t="s">
        <v>526</v>
      </c>
      <c r="G9" s="193" t="str">
        <f>H7</f>
        <v>Pupil number</v>
      </c>
      <c r="H9" s="193" t="str">
        <f>H5&amp;" "&amp;J69</f>
        <v>Admin per pupil (£)</v>
      </c>
      <c r="I9" s="35"/>
      <c r="J9" s="35"/>
      <c r="K9" s="38"/>
      <c r="L9" s="94" t="str">
        <f>L5&amp;"4"</f>
        <v>Admin4</v>
      </c>
      <c r="M9" s="119" t="str">
        <f>_xlfn.XLOOKUP(L9,'Cost Elements Lookup'!A:A,'Cost Elements Lookup'!B:B,"")</f>
        <v xml:space="preserve">   110910  General Sick</v>
      </c>
    </row>
    <row r="10" spans="1:13" ht="15" customHeight="1" x14ac:dyDescent="0.25">
      <c r="A10" s="35"/>
      <c r="B10" s="44"/>
      <c r="C10" s="41"/>
      <c r="D10" s="41"/>
      <c r="E10" s="57">
        <f>D3</f>
        <v>0</v>
      </c>
      <c r="F10" s="58" t="str">
        <f>_xlfn.XLOOKUP(E10,Rankings!K:K,Rankings!P:P,"")</f>
        <v/>
      </c>
      <c r="G10" s="59">
        <f>IF(ISNA(VLOOKUP(E10,Rankings!K:M,$I$69,FALSE)),0,(VLOOKUP(E10,Rankings!K:M,$I$69,FALSE)))</f>
        <v>0</v>
      </c>
      <c r="H10" s="60">
        <f>IF(ISNA(VLOOKUP(E10,Data!A:BZ,$I$66,FALSE)),,((VLOOKUP(E10,Data!A:BZ,$I$66,FALSE))))</f>
        <v>0</v>
      </c>
      <c r="I10" s="35"/>
      <c r="J10" s="35"/>
      <c r="K10" s="43"/>
      <c r="L10" s="94" t="str">
        <f>L5&amp;"5"</f>
        <v>Admin5</v>
      </c>
      <c r="M10" s="119" t="str">
        <f>_xlfn.XLOOKUP(L10,'Cost Elements Lookup'!A:A,'Cost Elements Lookup'!B:B,"")</f>
        <v xml:space="preserve">   110915  General Allowances</v>
      </c>
    </row>
    <row r="11" spans="1:13" ht="15" customHeight="1" x14ac:dyDescent="0.25">
      <c r="A11" s="35"/>
      <c r="B11" s="44"/>
      <c r="C11" s="41"/>
      <c r="D11" s="41"/>
      <c r="E11" s="46"/>
      <c r="F11" s="46"/>
      <c r="G11" s="47"/>
      <c r="H11" s="52"/>
      <c r="I11" s="35"/>
      <c r="J11" s="35"/>
      <c r="K11" s="43"/>
      <c r="L11" s="94" t="str">
        <f>L5&amp;"6"</f>
        <v>Admin6</v>
      </c>
      <c r="M11" s="119" t="str">
        <f>_xlfn.XLOOKUP(L11,'Cost Elements Lookup'!A:A,'Cost Elements Lookup'!B:B,"")</f>
        <v xml:space="preserve">   112500  Gen - Non SS BP</v>
      </c>
    </row>
    <row r="12" spans="1:13" ht="15" customHeight="1" x14ac:dyDescent="0.25">
      <c r="A12" s="35"/>
      <c r="B12" s="44"/>
      <c r="C12" s="42"/>
      <c r="D12" s="42"/>
      <c r="E12" s="35"/>
      <c r="F12" s="64" t="s">
        <v>804</v>
      </c>
      <c r="G12" s="47"/>
      <c r="H12" s="52"/>
      <c r="I12" s="53"/>
      <c r="J12" s="35"/>
      <c r="K12" s="43"/>
      <c r="L12" s="94" t="str">
        <f>L5&amp;"7"</f>
        <v>Admin7</v>
      </c>
      <c r="M12" s="119" t="str">
        <f>_xlfn.XLOOKUP(L12,'Cost Elements Lookup'!A:A,'Cost Elements Lookup'!B:B,"")</f>
        <v xml:space="preserve">   112501  Gen - Non SS NI</v>
      </c>
    </row>
    <row r="13" spans="1:13" ht="15" customHeight="1" x14ac:dyDescent="0.25">
      <c r="A13" s="35"/>
      <c r="B13" s="44"/>
      <c r="C13" s="41"/>
      <c r="D13" s="41"/>
      <c r="E13" s="54" t="str">
        <f>_xlfn.XLOOKUP(F13,Rankings!P:P,Rankings!K:K,"")</f>
        <v>CIP2296</v>
      </c>
      <c r="F13" s="209" t="s">
        <v>656</v>
      </c>
      <c r="G13" s="70">
        <f>IF(ISNA(VLOOKUP(E13,Rankings!K:M,$I$69,FALSE)),0,(VLOOKUP(E13,Rankings!K:M,$I$69,FALSE)))</f>
        <v>238.04421052631579</v>
      </c>
      <c r="H13" s="55">
        <f>IF(ISNA(VLOOKUP(E13,Data!A:BZ,$I$66,FALSE)),0,((VLOOKUP(E13,Data!A:BZ,$I$66,FALSE))))</f>
        <v>316.48675610899352</v>
      </c>
      <c r="I13" s="35"/>
      <c r="J13" s="35"/>
      <c r="K13" s="38"/>
      <c r="L13" s="94" t="str">
        <f>L5&amp;"8"</f>
        <v>Admin8</v>
      </c>
      <c r="M13" s="119" t="str">
        <f>_xlfn.XLOOKUP(L13,'Cost Elements Lookup'!A:A,'Cost Elements Lookup'!B:B,"")</f>
        <v xml:space="preserve">   112502  Gen - Non SS Pen</v>
      </c>
    </row>
    <row r="14" spans="1:13" x14ac:dyDescent="0.25">
      <c r="A14" s="35"/>
      <c r="B14" s="44"/>
      <c r="C14" s="41"/>
      <c r="D14" s="41"/>
      <c r="E14" s="50" t="str">
        <f>_xlfn.XLOOKUP(F14,Rankings!P:P,Rankings!K:K,"")</f>
        <v>CIP2623</v>
      </c>
      <c r="F14" s="210" t="s">
        <v>689</v>
      </c>
      <c r="G14" s="33">
        <f>IF(ISNA(VLOOKUP(E14,Rankings!K:M,$I$69,FALSE)),0,(VLOOKUP(E14,Rankings!K:M,$I$69,FALSE)))</f>
        <v>81</v>
      </c>
      <c r="H14" s="30">
        <f>IF(ISNA(VLOOKUP(E14,Data!A:BZ,$I$66,FALSE)),0,((VLOOKUP(E14,Data!A:BZ,$I$66,FALSE))))</f>
        <v>325.25679012345688</v>
      </c>
      <c r="I14" s="35"/>
      <c r="J14" s="35"/>
      <c r="K14" s="38"/>
      <c r="L14" s="94" t="str">
        <f>L5&amp;"9"</f>
        <v>Admin9</v>
      </c>
      <c r="M14" s="119" t="str">
        <f>_xlfn.XLOOKUP(L14,'Cost Elements Lookup'!A:A,'Cost Elements Lookup'!B:B,"")</f>
        <v xml:space="preserve">   112505  Gen - Non SS OT</v>
      </c>
    </row>
    <row r="15" spans="1:13" x14ac:dyDescent="0.25">
      <c r="A15" s="35"/>
      <c r="B15" s="44"/>
      <c r="C15" s="41"/>
      <c r="D15" s="41"/>
      <c r="E15" s="50" t="str">
        <f>_xlfn.XLOOKUP(F15,Rankings!P:P,Rankings!K:K,"")</f>
        <v>CIP2196</v>
      </c>
      <c r="F15" s="210" t="s">
        <v>619</v>
      </c>
      <c r="G15" s="33">
        <f>IF(ISNA(VLOOKUP(E15,Rankings!K:M,$I$69,FALSE)),0,(VLOOKUP(E15,Rankings!K:M,$I$69,FALSE)))</f>
        <v>208.37052631578948</v>
      </c>
      <c r="H15" s="30">
        <f>IF(ISNA(VLOOKUP(E15,Data!A:BZ,$I$66,FALSE)),0,((VLOOKUP(E15,Data!A:BZ,$I$66,FALSE))))</f>
        <v>261.49811570481734</v>
      </c>
      <c r="I15" s="35"/>
      <c r="J15" s="35"/>
      <c r="K15" s="38"/>
      <c r="L15" s="94" t="str">
        <f>L5&amp;"10"</f>
        <v>Admin10</v>
      </c>
      <c r="M15" s="119" t="str">
        <f>_xlfn.XLOOKUP(L15,'Cost Elements Lookup'!A:A,'Cost Elements Lookup'!B:B,"")</f>
        <v xml:space="preserve">   112506  Gen - Non SS Relief</v>
      </c>
    </row>
    <row r="16" spans="1:13" x14ac:dyDescent="0.25">
      <c r="A16" s="35"/>
      <c r="B16" s="41"/>
      <c r="C16" s="45"/>
      <c r="D16" s="44"/>
      <c r="E16" s="50" t="str">
        <f>_xlfn.XLOOKUP(F16,Rankings!P:P,Rankings!K:K,"")</f>
        <v>CIP2245</v>
      </c>
      <c r="F16" s="210" t="s">
        <v>634</v>
      </c>
      <c r="G16" s="33">
        <f>IF(ISNA(VLOOKUP(E16,Rankings!K:M,$I$69,FALSE)),0,(VLOOKUP(E16,Rankings!K:M,$I$69,FALSE)))</f>
        <v>98.890526315789472</v>
      </c>
      <c r="H16" s="30">
        <f>IF(ISNA(VLOOKUP(E16,Data!A:BZ,$I$66,FALSE)),0,((VLOOKUP(E16,Data!A:BZ,$I$66,FALSE))))</f>
        <v>452.23654546228698</v>
      </c>
      <c r="I16" s="35"/>
      <c r="J16" s="35"/>
      <c r="K16" s="38"/>
      <c r="L16" s="94" t="str">
        <f>L5&amp;"11"</f>
        <v>Admin11</v>
      </c>
      <c r="M16" s="119" t="str">
        <f>_xlfn.XLOOKUP(L16,'Cost Elements Lookup'!A:A,'Cost Elements Lookup'!B:B,"")</f>
        <v xml:space="preserve">   112510  Gen - Non SS SP</v>
      </c>
    </row>
    <row r="17" spans="1:13" x14ac:dyDescent="0.25">
      <c r="A17" s="35"/>
      <c r="B17" s="44"/>
      <c r="C17" s="41"/>
      <c r="D17" s="41"/>
      <c r="E17" s="50" t="str">
        <f>_xlfn.XLOOKUP(F17,Rankings!P:P,Rankings!K:K,"")</f>
        <v>CIP2338</v>
      </c>
      <c r="F17" s="210" t="s">
        <v>670</v>
      </c>
      <c r="G17" s="33">
        <f>IF(ISNA(VLOOKUP(E17,Rankings!K:M,$I$69,FALSE)),0,(VLOOKUP(E17,Rankings!K:M,$I$69,FALSE)))</f>
        <v>144.93894736842105</v>
      </c>
      <c r="H17" s="30">
        <f>IF(ISNA(VLOOKUP(E17,Data!A:BZ,$I$66,FALSE)),0,((VLOOKUP(E17,Data!A:BZ,$I$66,FALSE))))</f>
        <v>313.08128384498991</v>
      </c>
      <c r="I17" s="35"/>
      <c r="J17" s="35"/>
      <c r="K17" s="38"/>
      <c r="L17" s="94" t="str">
        <f>L5&amp;"12"</f>
        <v>Admin12</v>
      </c>
      <c r="M17" s="119" t="str">
        <f>_xlfn.XLOOKUP(L17,'Cost Elements Lookup'!A:A,'Cost Elements Lookup'!B:B,"")</f>
        <v xml:space="preserve">   112515  Gen - Non SS Allow</v>
      </c>
    </row>
    <row r="18" spans="1:13" s="6" customFormat="1" x14ac:dyDescent="0.25">
      <c r="A18" s="35"/>
      <c r="B18" s="41"/>
      <c r="C18" s="41"/>
      <c r="D18" s="41"/>
      <c r="E18" s="50" t="str">
        <f>_xlfn.XLOOKUP(F18,Rankings!P:P,Rankings!K:K,"")</f>
        <v>CIP2017</v>
      </c>
      <c r="F18" s="210" t="s">
        <v>539</v>
      </c>
      <c r="G18" s="33">
        <f>IF(ISNA(VLOOKUP(E18,Rankings!K:M,$I$69,FALSE)),0,(VLOOKUP(E18,Rankings!K:M,$I$69,FALSE)))</f>
        <v>241.13549816401468</v>
      </c>
      <c r="H18" s="30">
        <f>IF(ISNA(VLOOKUP(E18,Data!A:BZ,$I$66,FALSE)),0,((VLOOKUP(E18,Data!A:BZ,$I$66,FALSE))))</f>
        <v>199.10333333333338</v>
      </c>
      <c r="I18" s="35"/>
      <c r="J18" s="35"/>
      <c r="K18" s="35"/>
      <c r="L18" s="94" t="str">
        <f>L5&amp;"13"</f>
        <v>Admin13</v>
      </c>
      <c r="M18" s="119" t="str">
        <f>_xlfn.XLOOKUP(L18,'Cost Elements Lookup'!A:A,'Cost Elements Lookup'!B:B,"")</f>
        <v/>
      </c>
    </row>
    <row r="19" spans="1:13" x14ac:dyDescent="0.25">
      <c r="A19" s="35"/>
      <c r="B19" s="41"/>
      <c r="C19" s="41"/>
      <c r="D19" s="41"/>
      <c r="E19" s="50" t="str">
        <f>_xlfn.XLOOKUP(F19,Rankings!P:P,Rankings!K:K,"")</f>
        <v>CIP2018</v>
      </c>
      <c r="F19" s="210" t="s">
        <v>540</v>
      </c>
      <c r="G19" s="33">
        <f>IF(ISNA(VLOOKUP(E19,Rankings!K:M,$I$69,FALSE)),0,(VLOOKUP(E19,Rankings!K:M,$I$69,FALSE)))</f>
        <v>187</v>
      </c>
      <c r="H19" s="30">
        <f>IF(ISNA(VLOOKUP(E19,Data!A:BZ,$I$66,FALSE)),0,((VLOOKUP(E19,Data!A:BZ,$I$66,FALSE))))</f>
        <v>246.52088082901565</v>
      </c>
      <c r="I19" s="35"/>
      <c r="J19" s="35"/>
      <c r="K19" s="38"/>
      <c r="L19" s="94" t="str">
        <f>L5&amp;"14"</f>
        <v>Admin14</v>
      </c>
      <c r="M19" s="119" t="str">
        <f>_xlfn.XLOOKUP(L19,'Cost Elements Lookup'!A:A,'Cost Elements Lookup'!B:B,"")</f>
        <v/>
      </c>
    </row>
    <row r="20" spans="1:13" x14ac:dyDescent="0.25">
      <c r="A20" s="35"/>
      <c r="B20" s="41"/>
      <c r="C20" s="41"/>
      <c r="D20" s="41"/>
      <c r="E20" s="32" t="str">
        <f>_xlfn.XLOOKUP(F20,Rankings!P:P,Rankings!K:K,"")</f>
        <v>CIP2021</v>
      </c>
      <c r="F20" s="211" t="s">
        <v>542</v>
      </c>
      <c r="G20" s="71">
        <f>IF(ISNA(VLOOKUP(E20,Rankings!K:M,$I$69,FALSE)),0,(VLOOKUP(E20,Rankings!K:M,$I$69,FALSE)))</f>
        <v>67</v>
      </c>
      <c r="H20" s="51">
        <f>IF(ISNA(VLOOKUP(E20,Data!A:BZ,$I$66,FALSE)),0,((VLOOKUP(E20,Data!A:BZ,$I$66,FALSE))))</f>
        <v>307.42342105263162</v>
      </c>
      <c r="I20" s="35"/>
      <c r="J20" s="35"/>
      <c r="K20" s="38"/>
      <c r="L20" s="94" t="str">
        <f>L5&amp;"15"</f>
        <v>Admin15</v>
      </c>
      <c r="M20" s="119" t="str">
        <f>_xlfn.XLOOKUP(L20,'Cost Elements Lookup'!A:A,'Cost Elements Lookup'!B:B,"")</f>
        <v/>
      </c>
    </row>
    <row r="21" spans="1:13" x14ac:dyDescent="0.25">
      <c r="A21" s="35"/>
      <c r="B21" s="41"/>
      <c r="C21" s="44"/>
      <c r="D21" s="44"/>
      <c r="E21" s="42"/>
      <c r="F21" s="42"/>
      <c r="G21" s="47"/>
      <c r="H21" s="52"/>
      <c r="I21" s="35"/>
      <c r="J21" s="35"/>
      <c r="K21" s="38"/>
      <c r="L21" s="94" t="str">
        <f>L5&amp;"16"</f>
        <v>Admin16</v>
      </c>
      <c r="M21" s="119" t="str">
        <f>_xlfn.XLOOKUP(L21,'Cost Elements Lookup'!A:A,'Cost Elements Lookup'!B:B,"")</f>
        <v/>
      </c>
    </row>
    <row r="22" spans="1:13" x14ac:dyDescent="0.25">
      <c r="A22" s="35"/>
      <c r="B22" s="239" t="str">
        <f>H5&amp;" Cost "&amp;J69</f>
        <v>Admin Cost per pupil (£)</v>
      </c>
      <c r="C22" s="239"/>
      <c r="D22" s="239"/>
      <c r="E22" s="239"/>
      <c r="F22" s="239"/>
      <c r="G22" s="239"/>
      <c r="H22" s="239"/>
      <c r="I22" s="239"/>
      <c r="J22" s="239"/>
      <c r="K22" s="68"/>
      <c r="L22" s="94" t="str">
        <f>L5&amp;"17"</f>
        <v>Admin17</v>
      </c>
      <c r="M22" s="119" t="str">
        <f>_xlfn.XLOOKUP(L22,'Cost Elements Lookup'!A:A,'Cost Elements Lookup'!B:B,"")</f>
        <v/>
      </c>
    </row>
    <row r="23" spans="1:13" ht="18.75" customHeight="1" x14ac:dyDescent="0.25">
      <c r="A23" s="35"/>
      <c r="B23" s="238"/>
      <c r="C23" s="238"/>
      <c r="D23" s="238"/>
      <c r="E23" s="238"/>
      <c r="F23" s="238"/>
      <c r="G23" s="238"/>
      <c r="H23" s="238"/>
      <c r="I23" s="238"/>
      <c r="J23" s="238"/>
      <c r="K23" s="38"/>
      <c r="L23" s="94" t="str">
        <f>L5&amp;"18"</f>
        <v>Admin18</v>
      </c>
      <c r="M23" s="119" t="str">
        <f>_xlfn.XLOOKUP(L23,'Cost Elements Lookup'!A:A,'Cost Elements Lookup'!B:B,"")</f>
        <v/>
      </c>
    </row>
    <row r="24" spans="1:13" s="6" customFormat="1" x14ac:dyDescent="0.25">
      <c r="A24" s="35"/>
      <c r="B24" s="35"/>
      <c r="C24" s="35"/>
      <c r="D24" s="35"/>
      <c r="E24" s="35"/>
      <c r="F24" s="35"/>
      <c r="G24" s="35"/>
      <c r="H24" s="35"/>
      <c r="I24" s="35"/>
      <c r="J24" s="35"/>
      <c r="K24" s="35"/>
      <c r="L24" s="94" t="str">
        <f>L5&amp;"19"</f>
        <v>Admin19</v>
      </c>
      <c r="M24" s="119" t="str">
        <f>_xlfn.XLOOKUP(L24,'Cost Elements Lookup'!A:A,'Cost Elements Lookup'!B:B,"")</f>
        <v/>
      </c>
    </row>
    <row r="25" spans="1:13" x14ac:dyDescent="0.25">
      <c r="A25" s="35"/>
      <c r="B25" s="35"/>
      <c r="C25" s="35"/>
      <c r="D25" s="35"/>
      <c r="E25" s="35"/>
      <c r="F25" s="35"/>
      <c r="G25" s="35"/>
      <c r="H25" s="35"/>
      <c r="I25" s="35"/>
      <c r="J25" s="35"/>
      <c r="K25" s="47"/>
      <c r="L25" s="5"/>
    </row>
    <row r="26" spans="1:13" x14ac:dyDescent="0.25">
      <c r="A26" s="35"/>
      <c r="B26" s="35"/>
      <c r="C26" s="35"/>
      <c r="D26" s="35"/>
      <c r="E26" s="35"/>
      <c r="F26" s="35"/>
      <c r="G26" s="35"/>
      <c r="H26" s="35"/>
      <c r="I26" s="35"/>
      <c r="J26" s="35"/>
      <c r="K26" s="38"/>
    </row>
    <row r="27" spans="1:13" x14ac:dyDescent="0.25">
      <c r="A27" s="35"/>
      <c r="B27" s="35"/>
      <c r="C27" s="35"/>
      <c r="D27" s="35"/>
      <c r="E27" s="35"/>
      <c r="F27" s="35"/>
      <c r="G27" s="35"/>
      <c r="H27" s="35"/>
      <c r="I27" s="35"/>
      <c r="J27" s="35"/>
      <c r="K27" s="38"/>
    </row>
    <row r="28" spans="1:13" x14ac:dyDescent="0.25">
      <c r="A28" s="35"/>
      <c r="B28" s="35"/>
      <c r="C28" s="35"/>
      <c r="D28" s="35"/>
      <c r="E28" s="35"/>
      <c r="F28" s="35"/>
      <c r="G28" s="35"/>
      <c r="H28" s="35"/>
      <c r="I28" s="35"/>
      <c r="J28" s="35"/>
      <c r="K28" s="38"/>
    </row>
    <row r="29" spans="1:13" x14ac:dyDescent="0.25">
      <c r="A29" s="35"/>
      <c r="B29" s="35"/>
      <c r="C29" s="35"/>
      <c r="D29" s="35"/>
      <c r="E29" s="35"/>
      <c r="F29" s="35"/>
      <c r="G29" s="35"/>
      <c r="H29" s="35"/>
      <c r="I29" s="35"/>
      <c r="J29" s="35"/>
      <c r="K29" s="38"/>
    </row>
    <row r="30" spans="1:13" x14ac:dyDescent="0.25">
      <c r="A30" s="35"/>
      <c r="B30" s="35"/>
      <c r="C30" s="35"/>
      <c r="D30" s="35"/>
      <c r="E30" s="35"/>
      <c r="F30" s="35"/>
      <c r="G30" s="35"/>
      <c r="H30" s="35"/>
      <c r="I30" s="35"/>
      <c r="J30" s="38"/>
      <c r="K30" s="35"/>
    </row>
    <row r="31" spans="1:13" x14ac:dyDescent="0.25">
      <c r="A31" s="35"/>
      <c r="B31" s="35"/>
      <c r="C31" s="35"/>
      <c r="D31" s="35"/>
      <c r="E31" s="35"/>
      <c r="F31" s="35"/>
      <c r="G31" s="35"/>
      <c r="H31" s="35"/>
      <c r="I31" s="35"/>
      <c r="J31" s="38"/>
      <c r="K31" s="35"/>
    </row>
    <row r="32" spans="1:13" x14ac:dyDescent="0.25">
      <c r="A32" s="35"/>
      <c r="B32" s="35"/>
      <c r="C32" s="35"/>
      <c r="D32" s="35"/>
      <c r="E32" s="35"/>
      <c r="F32" s="35"/>
      <c r="G32" s="35"/>
      <c r="H32" s="35"/>
      <c r="I32" s="35"/>
      <c r="J32" s="38"/>
      <c r="K32" s="35"/>
    </row>
    <row r="33" spans="1:11" x14ac:dyDescent="0.25">
      <c r="A33" s="35"/>
      <c r="B33" s="35"/>
      <c r="C33" s="35"/>
      <c r="D33" s="35"/>
      <c r="E33" s="35"/>
      <c r="F33" s="35"/>
      <c r="G33" s="35"/>
      <c r="H33" s="35"/>
      <c r="I33" s="35"/>
      <c r="J33" s="38"/>
      <c r="K33" s="35"/>
    </row>
    <row r="34" spans="1:11" x14ac:dyDescent="0.25">
      <c r="A34" s="35"/>
      <c r="B34" s="35"/>
      <c r="C34" s="35"/>
      <c r="D34" s="35"/>
      <c r="E34" s="35"/>
      <c r="F34" s="35"/>
      <c r="G34" s="35"/>
      <c r="H34" s="35"/>
      <c r="I34" s="35"/>
      <c r="J34" s="38"/>
      <c r="K34" s="35"/>
    </row>
    <row r="35" spans="1:11" x14ac:dyDescent="0.25">
      <c r="A35" s="35"/>
      <c r="B35" s="35"/>
      <c r="C35" s="35"/>
      <c r="D35" s="35"/>
      <c r="E35" s="35"/>
      <c r="F35" s="35"/>
      <c r="G35" s="35"/>
      <c r="H35" s="35"/>
      <c r="I35" s="35"/>
      <c r="J35" s="38"/>
      <c r="K35" s="35"/>
    </row>
    <row r="36" spans="1:11" x14ac:dyDescent="0.25">
      <c r="A36" s="35"/>
      <c r="B36" s="35"/>
      <c r="C36" s="35"/>
      <c r="D36" s="35"/>
      <c r="E36" s="35"/>
      <c r="F36" s="35"/>
      <c r="G36" s="35"/>
      <c r="H36" s="35"/>
      <c r="I36" s="35"/>
      <c r="J36" s="38"/>
      <c r="K36" s="35"/>
    </row>
    <row r="37" spans="1:11" x14ac:dyDescent="0.25">
      <c r="A37" s="35"/>
      <c r="B37" s="35"/>
      <c r="C37" s="35"/>
      <c r="D37" s="35"/>
      <c r="E37" s="35"/>
      <c r="F37" s="35"/>
      <c r="G37" s="35"/>
      <c r="H37" s="35"/>
      <c r="I37" s="35"/>
      <c r="J37" s="38"/>
      <c r="K37" s="35"/>
    </row>
    <row r="38" spans="1:11" x14ac:dyDescent="0.25">
      <c r="A38" s="35"/>
      <c r="B38" s="35"/>
      <c r="C38" s="35"/>
      <c r="D38" s="35"/>
      <c r="E38" s="35"/>
      <c r="F38" s="35"/>
      <c r="G38" s="35"/>
      <c r="H38" s="35"/>
      <c r="I38" s="35"/>
      <c r="J38" s="38"/>
      <c r="K38" s="35"/>
    </row>
    <row r="39" spans="1:11" x14ac:dyDescent="0.25">
      <c r="A39" s="35"/>
      <c r="B39" s="35"/>
      <c r="C39" s="35"/>
      <c r="D39" s="35"/>
      <c r="E39" s="35"/>
      <c r="F39" s="35"/>
      <c r="G39" s="35"/>
      <c r="H39" s="35"/>
      <c r="I39" s="35"/>
      <c r="J39" s="38"/>
      <c r="K39" s="35"/>
    </row>
    <row r="40" spans="1:11" x14ac:dyDescent="0.25">
      <c r="A40" s="35"/>
      <c r="B40" s="35"/>
      <c r="C40" s="35"/>
      <c r="D40" s="35"/>
      <c r="E40" s="35"/>
      <c r="F40" s="35"/>
      <c r="G40" s="35"/>
      <c r="H40" s="35"/>
      <c r="I40" s="35"/>
      <c r="J40" s="38"/>
      <c r="K40" s="35"/>
    </row>
    <row r="41" spans="1:11" x14ac:dyDescent="0.25">
      <c r="A41" s="35"/>
      <c r="B41" s="35"/>
      <c r="C41" s="35"/>
      <c r="D41" s="35"/>
      <c r="E41" s="35"/>
      <c r="F41" s="35"/>
      <c r="G41" s="35"/>
      <c r="H41" s="35"/>
      <c r="I41" s="35"/>
      <c r="J41" s="38"/>
      <c r="K41" s="35"/>
    </row>
    <row r="42" spans="1:11" x14ac:dyDescent="0.25">
      <c r="A42" s="35"/>
      <c r="B42" s="35"/>
      <c r="C42" s="35"/>
      <c r="D42" s="35"/>
      <c r="E42" s="35"/>
      <c r="F42" s="35"/>
      <c r="G42" s="35"/>
      <c r="H42" s="35"/>
      <c r="I42" s="35"/>
      <c r="J42" s="38"/>
      <c r="K42" s="35"/>
    </row>
    <row r="43" spans="1:11" x14ac:dyDescent="0.25">
      <c r="A43" s="35"/>
      <c r="B43" s="35"/>
      <c r="C43" s="35"/>
      <c r="D43" s="35"/>
      <c r="E43" s="35"/>
      <c r="F43" s="35"/>
      <c r="G43" s="35"/>
      <c r="H43" s="35"/>
      <c r="I43" s="35"/>
      <c r="J43" s="38"/>
      <c r="K43" s="35"/>
    </row>
    <row r="44" spans="1:11" x14ac:dyDescent="0.25">
      <c r="A44" s="35"/>
      <c r="B44" s="35"/>
      <c r="C44" s="35"/>
      <c r="D44" s="35"/>
      <c r="E44" s="35"/>
      <c r="F44" s="35"/>
      <c r="G44" s="35"/>
      <c r="H44" s="35"/>
      <c r="I44" s="35"/>
      <c r="J44" s="38"/>
      <c r="K44" s="35"/>
    </row>
    <row r="45" spans="1:11" x14ac:dyDescent="0.25">
      <c r="A45" s="35"/>
      <c r="B45" s="35"/>
      <c r="C45" s="35"/>
      <c r="D45" s="35"/>
      <c r="E45" s="35"/>
      <c r="F45" s="35"/>
      <c r="G45" s="35"/>
      <c r="H45" s="35"/>
      <c r="I45" s="35"/>
      <c r="J45" s="38"/>
      <c r="K45" s="35"/>
    </row>
    <row r="46" spans="1:11" x14ac:dyDescent="0.25">
      <c r="A46" s="35"/>
      <c r="B46" s="35"/>
      <c r="C46" s="35"/>
      <c r="D46" s="35"/>
      <c r="E46" s="35"/>
      <c r="F46" s="35"/>
      <c r="G46" s="35"/>
      <c r="H46" s="35"/>
      <c r="I46" s="35"/>
      <c r="J46" s="38"/>
      <c r="K46" s="35"/>
    </row>
    <row r="47" spans="1:11" x14ac:dyDescent="0.25">
      <c r="A47" s="35"/>
      <c r="B47" s="35"/>
      <c r="C47" s="35"/>
      <c r="D47" s="35"/>
      <c r="E47" s="35"/>
      <c r="F47" s="35"/>
      <c r="G47" s="35"/>
      <c r="H47" s="35"/>
      <c r="I47" s="35"/>
      <c r="J47" s="38"/>
      <c r="K47" s="35"/>
    </row>
    <row r="48" spans="1:11" x14ac:dyDescent="0.25">
      <c r="A48" s="35"/>
      <c r="B48" s="35"/>
      <c r="C48" s="35"/>
      <c r="D48" s="35"/>
      <c r="E48" s="35"/>
      <c r="F48" s="35"/>
      <c r="G48" s="35"/>
      <c r="H48" s="35"/>
      <c r="I48" s="35"/>
      <c r="J48" s="38"/>
      <c r="K48" s="35"/>
    </row>
    <row r="49" spans="1:11" x14ac:dyDescent="0.25">
      <c r="A49" s="35"/>
      <c r="B49" s="35"/>
      <c r="C49" s="35"/>
      <c r="D49" s="35"/>
      <c r="E49" s="35"/>
      <c r="F49" s="35"/>
      <c r="G49" s="35"/>
      <c r="H49" s="35"/>
      <c r="I49" s="35"/>
      <c r="J49" s="38"/>
      <c r="K49" s="35"/>
    </row>
    <row r="50" spans="1:11" x14ac:dyDescent="0.25">
      <c r="A50" s="35"/>
      <c r="B50" s="35"/>
      <c r="C50" s="35"/>
      <c r="D50" s="35"/>
      <c r="E50" s="35"/>
      <c r="F50" s="35"/>
      <c r="G50" s="35"/>
      <c r="H50" s="35"/>
      <c r="I50" s="35"/>
      <c r="J50" s="38"/>
      <c r="K50" s="35"/>
    </row>
    <row r="51" spans="1:11" x14ac:dyDescent="0.25">
      <c r="A51" s="35"/>
      <c r="B51" s="35"/>
      <c r="C51" s="35"/>
      <c r="D51" s="35"/>
      <c r="E51" s="35"/>
      <c r="F51" s="35"/>
      <c r="G51" s="35"/>
      <c r="H51" s="35"/>
      <c r="I51" s="35"/>
      <c r="J51" s="38"/>
      <c r="K51" s="35"/>
    </row>
    <row r="52" spans="1:11" x14ac:dyDescent="0.25">
      <c r="A52" s="35"/>
      <c r="B52" s="35"/>
      <c r="C52" s="35"/>
      <c r="D52" s="35"/>
      <c r="E52" s="35"/>
      <c r="F52" s="35"/>
      <c r="G52" s="35"/>
      <c r="H52" s="35"/>
      <c r="I52" s="35"/>
      <c r="J52" s="38"/>
      <c r="K52" s="35"/>
    </row>
    <row r="53" spans="1:11" x14ac:dyDescent="0.25">
      <c r="A53" s="35"/>
      <c r="B53" s="35"/>
      <c r="C53" s="35"/>
      <c r="D53" s="35"/>
      <c r="E53" s="35"/>
      <c r="F53" s="35"/>
      <c r="G53" s="35"/>
      <c r="H53" s="35"/>
      <c r="I53" s="35"/>
      <c r="J53" s="38"/>
      <c r="K53" s="35"/>
    </row>
    <row r="54" spans="1:11" x14ac:dyDescent="0.25">
      <c r="A54" s="35"/>
      <c r="B54" s="35"/>
      <c r="C54" s="35"/>
      <c r="D54" s="35"/>
      <c r="E54" s="35"/>
      <c r="F54" s="35"/>
      <c r="G54" s="35"/>
      <c r="H54" s="35"/>
      <c r="I54" s="35"/>
      <c r="J54" s="38"/>
      <c r="K54" s="35"/>
    </row>
    <row r="55" spans="1:11" x14ac:dyDescent="0.25">
      <c r="A55" s="35"/>
      <c r="B55" s="35"/>
      <c r="C55" s="35"/>
      <c r="D55" s="35"/>
      <c r="E55" s="35"/>
      <c r="F55" s="35"/>
      <c r="G55" s="35"/>
      <c r="H55" s="35"/>
      <c r="I55" s="35"/>
      <c r="J55" s="38"/>
      <c r="K55" s="35"/>
    </row>
    <row r="56" spans="1:11" x14ac:dyDescent="0.25">
      <c r="A56" s="35"/>
      <c r="B56" s="35"/>
      <c r="C56" s="35"/>
      <c r="D56" s="35"/>
      <c r="E56" s="35"/>
      <c r="F56" s="35"/>
      <c r="G56" s="35"/>
      <c r="H56" s="35"/>
      <c r="I56" s="35"/>
      <c r="J56" s="38"/>
      <c r="K56" s="35"/>
    </row>
    <row r="57" spans="1:11" x14ac:dyDescent="0.25">
      <c r="A57" s="35"/>
      <c r="B57" s="35"/>
      <c r="C57" s="35"/>
      <c r="D57" s="35"/>
      <c r="E57" s="35"/>
      <c r="F57" s="35"/>
      <c r="G57" s="35"/>
      <c r="H57" s="35"/>
      <c r="I57" s="35"/>
      <c r="J57" s="38"/>
      <c r="K57" s="35"/>
    </row>
    <row r="58" spans="1:11" x14ac:dyDescent="0.25">
      <c r="A58" s="35"/>
      <c r="B58" s="35"/>
      <c r="C58" s="35"/>
      <c r="D58" s="35"/>
      <c r="E58" s="35"/>
      <c r="F58" s="35"/>
      <c r="G58" s="35"/>
      <c r="H58" s="35"/>
      <c r="I58" s="35"/>
      <c r="J58" s="38"/>
      <c r="K58" s="35"/>
    </row>
    <row r="59" spans="1:11" x14ac:dyDescent="0.25">
      <c r="A59" s="35"/>
      <c r="B59" s="35"/>
      <c r="C59" s="35"/>
      <c r="D59" s="35"/>
      <c r="E59" s="35"/>
      <c r="F59" s="35"/>
      <c r="G59" s="35"/>
      <c r="H59" s="35"/>
      <c r="I59" s="35"/>
      <c r="J59" s="38"/>
      <c r="K59" s="35"/>
    </row>
    <row r="60" spans="1:11" x14ac:dyDescent="0.25">
      <c r="A60" s="35"/>
      <c r="B60" s="35"/>
      <c r="C60" s="35"/>
      <c r="D60" s="35"/>
      <c r="E60" s="35"/>
      <c r="F60" s="35"/>
      <c r="G60" s="35"/>
      <c r="H60" s="35"/>
      <c r="I60" s="35"/>
      <c r="J60" s="38"/>
      <c r="K60" s="35"/>
    </row>
    <row r="61" spans="1:11" x14ac:dyDescent="0.25">
      <c r="A61" s="35"/>
      <c r="B61" s="35"/>
      <c r="C61" s="35"/>
      <c r="D61" s="35"/>
      <c r="E61" s="35"/>
      <c r="F61" s="35"/>
      <c r="G61" s="35"/>
      <c r="H61" s="35"/>
      <c r="I61" s="35"/>
      <c r="J61" s="38"/>
      <c r="K61" s="35"/>
    </row>
    <row r="62" spans="1:11" x14ac:dyDescent="0.25">
      <c r="A62" s="35"/>
      <c r="B62" s="35"/>
      <c r="C62" s="35"/>
      <c r="D62" s="35"/>
      <c r="E62" s="35"/>
      <c r="F62" s="35"/>
      <c r="G62" s="35"/>
      <c r="H62" s="35"/>
      <c r="I62" s="35"/>
      <c r="J62" s="38"/>
      <c r="K62" s="35"/>
    </row>
    <row r="63" spans="1:11" x14ac:dyDescent="0.25">
      <c r="A63" s="35"/>
      <c r="B63" s="35"/>
      <c r="C63" s="35"/>
      <c r="D63" s="35"/>
      <c r="E63" s="35"/>
      <c r="F63" s="35"/>
      <c r="G63" s="35"/>
      <c r="H63" s="35"/>
      <c r="I63" s="35"/>
      <c r="J63" s="38"/>
      <c r="K63" s="35"/>
    </row>
    <row r="64" spans="1:11" x14ac:dyDescent="0.25">
      <c r="A64" s="35"/>
      <c r="B64" s="35"/>
      <c r="C64" s="35"/>
      <c r="D64" s="35"/>
      <c r="E64" s="35"/>
      <c r="F64" s="35"/>
      <c r="G64" s="53"/>
      <c r="H64" s="53"/>
      <c r="I64" s="35"/>
      <c r="J64" s="38"/>
      <c r="K64" s="35"/>
    </row>
    <row r="65" spans="2:10" s="115" customFormat="1" hidden="1" x14ac:dyDescent="0.25">
      <c r="B65" s="9" t="s">
        <v>872</v>
      </c>
      <c r="C65" s="115" t="s">
        <v>826</v>
      </c>
      <c r="G65" s="167" t="s">
        <v>1235</v>
      </c>
      <c r="J65" s="159"/>
    </row>
    <row r="66" spans="2:10" s="6" customFormat="1" hidden="1" x14ac:dyDescent="0.25">
      <c r="B66" s="108" t="s">
        <v>2</v>
      </c>
      <c r="C66" s="113" t="s">
        <v>656</v>
      </c>
      <c r="G66" s="166" t="str">
        <f>_xlfn.XLOOKUP(C66,Rankings!P:P,Rankings!Q:Q)</f>
        <v>No</v>
      </c>
      <c r="H66" s="96" t="str">
        <f>H7&amp;H5</f>
        <v>Pupil numberAdmin</v>
      </c>
      <c r="I66" s="97">
        <f>_xlfn.XLOOKUP(H66,Graphs!F67:F138,Graphs!G67:G138)</f>
        <v>30</v>
      </c>
      <c r="J66" s="98"/>
    </row>
    <row r="67" spans="2:10" s="6" customFormat="1" hidden="1" x14ac:dyDescent="0.25">
      <c r="B67" s="108" t="s">
        <v>874</v>
      </c>
      <c r="C67" s="113" t="s">
        <v>689</v>
      </c>
      <c r="G67" s="166" t="str">
        <f>_xlfn.XLOOKUP(C67,Rankings!P:P,Rankings!Q:Q)</f>
        <v>No</v>
      </c>
      <c r="H67" s="83"/>
      <c r="I67" s="95"/>
      <c r="J67" s="91"/>
    </row>
    <row r="68" spans="2:10" s="6" customFormat="1" hidden="1" x14ac:dyDescent="0.25">
      <c r="B68" s="108" t="s">
        <v>797</v>
      </c>
      <c r="C68" s="113" t="s">
        <v>619</v>
      </c>
      <c r="G68" s="166" t="str">
        <f>_xlfn.XLOOKUP(C68,Rankings!P:P,Rankings!Q:Q)</f>
        <v>No</v>
      </c>
      <c r="H68" s="83"/>
      <c r="I68" s="25"/>
      <c r="J68" s="84"/>
    </row>
    <row r="69" spans="2:10" s="6" customFormat="1" hidden="1" x14ac:dyDescent="0.25">
      <c r="B69" s="108" t="s">
        <v>875</v>
      </c>
      <c r="C69" s="113" t="s">
        <v>634</v>
      </c>
      <c r="G69" s="166" t="str">
        <f>_xlfn.XLOOKUP(C69,Rankings!P:P,Rankings!Q:Q)</f>
        <v>No</v>
      </c>
      <c r="H69" s="83" t="s">
        <v>873</v>
      </c>
      <c r="I69" s="53">
        <f>_xlfn.XLOOKUP(H7,H70:H71,I70:I71)</f>
        <v>2</v>
      </c>
      <c r="J69" s="99" t="str">
        <f>_xlfn.XLOOKUP(H7,H70:H71,J70:J71)</f>
        <v>per pupil (£)</v>
      </c>
    </row>
    <row r="70" spans="2:10" s="6" customFormat="1" hidden="1" x14ac:dyDescent="0.25">
      <c r="B70" s="108" t="s">
        <v>876</v>
      </c>
      <c r="C70" s="113" t="s">
        <v>670</v>
      </c>
      <c r="G70" s="166" t="str">
        <f>_xlfn.XLOOKUP(C70,Rankings!P:P,Rankings!Q:Q)</f>
        <v>No</v>
      </c>
      <c r="H70" s="83" t="s">
        <v>805</v>
      </c>
      <c r="I70" s="25">
        <v>2</v>
      </c>
      <c r="J70" s="84" t="s">
        <v>824</v>
      </c>
    </row>
    <row r="71" spans="2:10" s="6" customFormat="1" hidden="1" x14ac:dyDescent="0.25">
      <c r="B71" s="108" t="s">
        <v>877</v>
      </c>
      <c r="C71" s="113" t="s">
        <v>539</v>
      </c>
      <c r="G71" s="166" t="str">
        <f>_xlfn.XLOOKUP(C71,Rankings!P:P,Rankings!Q:Q)</f>
        <v>No</v>
      </c>
      <c r="H71" s="85" t="s">
        <v>808</v>
      </c>
      <c r="I71" s="86">
        <v>3</v>
      </c>
      <c r="J71" s="87" t="s">
        <v>825</v>
      </c>
    </row>
    <row r="72" spans="2:10" s="6" customFormat="1" hidden="1" x14ac:dyDescent="0.25">
      <c r="B72" s="108" t="s">
        <v>878</v>
      </c>
      <c r="C72" s="113" t="s">
        <v>540</v>
      </c>
      <c r="G72" s="166" t="str">
        <f>_xlfn.XLOOKUP(C72,Rankings!P:P,Rankings!Q:Q)</f>
        <v>No</v>
      </c>
      <c r="H72" s="82"/>
      <c r="J72" s="94"/>
    </row>
    <row r="73" spans="2:10" s="6" customFormat="1" hidden="1" x14ac:dyDescent="0.25">
      <c r="B73" s="108" t="s">
        <v>3</v>
      </c>
      <c r="C73" s="113" t="s">
        <v>542</v>
      </c>
      <c r="G73" s="166" t="str">
        <f>_xlfn.XLOOKUP(C73,Rankings!P:P,Rankings!Q:Q)</f>
        <v>No</v>
      </c>
      <c r="H73" s="82"/>
    </row>
    <row r="74" spans="2:10" s="6" customFormat="1" hidden="1" x14ac:dyDescent="0.25">
      <c r="B74" s="108" t="s">
        <v>799</v>
      </c>
      <c r="C74" s="113" t="s">
        <v>543</v>
      </c>
      <c r="G74" s="166" t="str">
        <f>_xlfn.XLOOKUP(C74,Rankings!P:P,Rankings!Q:Q)</f>
        <v>No</v>
      </c>
      <c r="H74" s="82"/>
    </row>
    <row r="75" spans="2:10" s="6" customFormat="1" hidden="1" x14ac:dyDescent="0.25">
      <c r="B75" s="108" t="s">
        <v>4</v>
      </c>
      <c r="C75" s="113" t="s">
        <v>695</v>
      </c>
      <c r="G75" s="166" t="str">
        <f>_xlfn.XLOOKUP(C75,Rankings!P:P,Rankings!Q:Q)</f>
        <v>No</v>
      </c>
      <c r="H75" s="82"/>
    </row>
    <row r="76" spans="2:10" s="6" customFormat="1" hidden="1" x14ac:dyDescent="0.25">
      <c r="B76" s="108" t="s">
        <v>879</v>
      </c>
      <c r="C76" s="113" t="s">
        <v>696</v>
      </c>
      <c r="G76" s="166" t="str">
        <f>_xlfn.XLOOKUP(C76,Rankings!P:P,Rankings!Q:Q)</f>
        <v>No</v>
      </c>
      <c r="H76" s="82"/>
    </row>
    <row r="77" spans="2:10" s="6" customFormat="1" hidden="1" x14ac:dyDescent="0.25">
      <c r="B77" s="108" t="s">
        <v>1547</v>
      </c>
      <c r="C77" s="113" t="s">
        <v>775</v>
      </c>
      <c r="G77" s="166" t="str">
        <f>_xlfn.XLOOKUP(C77,Rankings!P:P,Rankings!Q:Q)</f>
        <v>No</v>
      </c>
      <c r="H77" s="82"/>
    </row>
    <row r="78" spans="2:10" s="6" customFormat="1" hidden="1" x14ac:dyDescent="0.25">
      <c r="B78" s="108" t="s">
        <v>6</v>
      </c>
      <c r="C78" s="113" t="s">
        <v>688</v>
      </c>
      <c r="G78" s="166" t="str">
        <f>_xlfn.XLOOKUP(C78,Rankings!P:P,Rankings!Q:Q)</f>
        <v>No</v>
      </c>
      <c r="H78" s="82"/>
    </row>
    <row r="79" spans="2:10" s="6" customFormat="1" hidden="1" x14ac:dyDescent="0.25">
      <c r="B79" s="108" t="s">
        <v>781</v>
      </c>
      <c r="C79" s="113" t="s">
        <v>917</v>
      </c>
      <c r="G79" s="166" t="str">
        <f>_xlfn.XLOOKUP(C79,Rankings!P:P,Rankings!Q:Q)</f>
        <v>No</v>
      </c>
      <c r="H79" s="82"/>
    </row>
    <row r="80" spans="2:10" s="6" customFormat="1" hidden="1" x14ac:dyDescent="0.25">
      <c r="B80" s="108" t="s">
        <v>7</v>
      </c>
      <c r="C80" s="113" t="s">
        <v>715</v>
      </c>
      <c r="G80" s="166" t="str">
        <f>_xlfn.XLOOKUP(C80,Rankings!P:P,Rankings!Q:Q)</f>
        <v>No</v>
      </c>
      <c r="H80" s="82"/>
    </row>
    <row r="81" spans="2:8" s="6" customFormat="1" hidden="1" x14ac:dyDescent="0.25">
      <c r="B81" s="108" t="s">
        <v>1156</v>
      </c>
      <c r="C81" s="113" t="s">
        <v>573</v>
      </c>
      <c r="G81" s="166" t="str">
        <f>_xlfn.XLOOKUP(C81,Rankings!P:P,Rankings!Q:Q)</f>
        <v>No</v>
      </c>
      <c r="H81" s="82"/>
    </row>
    <row r="82" spans="2:8" s="6" customFormat="1" hidden="1" x14ac:dyDescent="0.25">
      <c r="B82" s="108" t="s">
        <v>8</v>
      </c>
      <c r="C82" s="113" t="s">
        <v>544</v>
      </c>
      <c r="G82" s="166" t="str">
        <f>_xlfn.XLOOKUP(C82,Rankings!P:P,Rankings!Q:Q)</f>
        <v>No</v>
      </c>
      <c r="H82" s="82"/>
    </row>
    <row r="83" spans="2:8" s="6" customFormat="1" hidden="1" x14ac:dyDescent="0.25">
      <c r="B83" s="108" t="s">
        <v>9</v>
      </c>
      <c r="C83" s="113" t="s">
        <v>549</v>
      </c>
      <c r="G83" s="166" t="str">
        <f>_xlfn.XLOOKUP(C83,Rankings!P:P,Rankings!Q:Q)</f>
        <v>No</v>
      </c>
    </row>
    <row r="84" spans="2:8" s="6" customFormat="1" hidden="1" x14ac:dyDescent="0.25">
      <c r="B84" s="108" t="s">
        <v>15</v>
      </c>
      <c r="C84" s="113" t="s">
        <v>764</v>
      </c>
      <c r="G84" s="166" t="str">
        <f>_xlfn.XLOOKUP(C84,Rankings!P:P,Rankings!Q:Q)</f>
        <v>No</v>
      </c>
    </row>
    <row r="85" spans="2:8" s="6" customFormat="1" hidden="1" x14ac:dyDescent="0.25">
      <c r="B85" s="108" t="s">
        <v>10</v>
      </c>
      <c r="C85" s="113" t="s">
        <v>697</v>
      </c>
      <c r="G85" s="166" t="str">
        <f>_xlfn.XLOOKUP(C85,Rankings!P:P,Rankings!Q:Q)</f>
        <v>No</v>
      </c>
    </row>
    <row r="86" spans="2:8" s="6" customFormat="1" hidden="1" x14ac:dyDescent="0.25">
      <c r="B86" s="108" t="s">
        <v>11</v>
      </c>
      <c r="C86" s="113" t="s">
        <v>698</v>
      </c>
      <c r="G86" s="166" t="str">
        <f>_xlfn.XLOOKUP(C86,Rankings!P:P,Rankings!Q:Q)</f>
        <v>No</v>
      </c>
    </row>
    <row r="87" spans="2:8" s="6" customFormat="1" hidden="1" x14ac:dyDescent="0.25">
      <c r="B87" s="108" t="s">
        <v>798</v>
      </c>
      <c r="C87" s="113" t="s">
        <v>699</v>
      </c>
      <c r="G87" s="166" t="str">
        <f>_xlfn.XLOOKUP(C87,Rankings!P:P,Rankings!Q:Q)</f>
        <v>No</v>
      </c>
    </row>
    <row r="88" spans="2:8" s="6" customFormat="1" hidden="1" x14ac:dyDescent="0.25">
      <c r="B88" s="108" t="s">
        <v>12</v>
      </c>
      <c r="C88" s="113" t="s">
        <v>541</v>
      </c>
      <c r="G88" s="166" t="str">
        <f>_xlfn.XLOOKUP(C88,Rankings!P:P,Rankings!Q:Q)</f>
        <v>No</v>
      </c>
    </row>
    <row r="89" spans="2:8" s="6" customFormat="1" hidden="1" x14ac:dyDescent="0.25">
      <c r="B89" s="108" t="s">
        <v>13</v>
      </c>
      <c r="C89" s="113" t="s">
        <v>536</v>
      </c>
      <c r="G89" s="166" t="str">
        <f>_xlfn.XLOOKUP(C89,Rankings!P:P,Rankings!Q:Q)</f>
        <v>No</v>
      </c>
    </row>
    <row r="90" spans="2:8" s="6" customFormat="1" hidden="1" x14ac:dyDescent="0.25">
      <c r="B90" s="24"/>
      <c r="C90" s="113" t="s">
        <v>553</v>
      </c>
      <c r="G90" s="166" t="str">
        <f>_xlfn.XLOOKUP(C90,Rankings!P:P,Rankings!Q:Q)</f>
        <v>No</v>
      </c>
    </row>
    <row r="91" spans="2:8" s="6" customFormat="1" hidden="1" x14ac:dyDescent="0.25">
      <c r="B91" s="24"/>
      <c r="C91" s="113" t="s">
        <v>700</v>
      </c>
      <c r="G91" s="166" t="str">
        <f>_xlfn.XLOOKUP(C91,Rankings!P:P,Rankings!Q:Q)</f>
        <v>No</v>
      </c>
    </row>
    <row r="92" spans="2:8" s="6" customFormat="1" hidden="1" x14ac:dyDescent="0.25">
      <c r="B92" s="24"/>
      <c r="C92" s="113" t="s">
        <v>627</v>
      </c>
      <c r="G92" s="166" t="str">
        <f>_xlfn.XLOOKUP(C92,Rankings!P:P,Rankings!Q:Q)</f>
        <v>No</v>
      </c>
    </row>
    <row r="93" spans="2:8" s="6" customFormat="1" hidden="1" x14ac:dyDescent="0.25">
      <c r="B93" s="24"/>
      <c r="C93" s="113" t="s">
        <v>548</v>
      </c>
      <c r="G93" s="166" t="str">
        <f>_xlfn.XLOOKUP(C93,Rankings!P:P,Rankings!Q:Q)</f>
        <v>No</v>
      </c>
    </row>
    <row r="94" spans="2:8" s="6" customFormat="1" hidden="1" x14ac:dyDescent="0.25">
      <c r="B94" s="24"/>
      <c r="C94" s="113" t="s">
        <v>672</v>
      </c>
      <c r="G94" s="166" t="str">
        <f>_xlfn.XLOOKUP(C94,Rankings!P:P,Rankings!Q:Q)</f>
        <v>No</v>
      </c>
    </row>
    <row r="95" spans="2:8" s="6" customFormat="1" hidden="1" x14ac:dyDescent="0.25">
      <c r="B95" s="24"/>
      <c r="C95" s="113" t="s">
        <v>658</v>
      </c>
      <c r="G95" s="166" t="str">
        <f>_xlfn.XLOOKUP(C95,Rankings!P:P,Rankings!Q:Q)</f>
        <v>No</v>
      </c>
    </row>
    <row r="96" spans="2:8" s="6" customFormat="1" hidden="1" x14ac:dyDescent="0.25">
      <c r="B96" s="24"/>
      <c r="C96" s="113" t="s">
        <v>625</v>
      </c>
      <c r="G96" s="166" t="str">
        <f>_xlfn.XLOOKUP(C96,Rankings!P:P,Rankings!Q:Q)</f>
        <v>No</v>
      </c>
    </row>
    <row r="97" spans="2:7" s="6" customFormat="1" hidden="1" x14ac:dyDescent="0.25">
      <c r="B97" s="24"/>
      <c r="C97" s="113" t="s">
        <v>556</v>
      </c>
      <c r="G97" s="166" t="str">
        <f>_xlfn.XLOOKUP(C97,Rankings!P:P,Rankings!Q:Q)</f>
        <v>No</v>
      </c>
    </row>
    <row r="98" spans="2:7" s="6" customFormat="1" hidden="1" x14ac:dyDescent="0.25">
      <c r="B98" s="24"/>
      <c r="C98" s="113" t="s">
        <v>558</v>
      </c>
      <c r="G98" s="166" t="str">
        <f>_xlfn.XLOOKUP(C98,Rankings!P:P,Rankings!Q:Q)</f>
        <v>No</v>
      </c>
    </row>
    <row r="99" spans="2:7" s="6" customFormat="1" hidden="1" x14ac:dyDescent="0.25">
      <c r="B99" s="24"/>
      <c r="C99" s="113" t="s">
        <v>557</v>
      </c>
      <c r="G99" s="166" t="str">
        <f>_xlfn.XLOOKUP(C99,Rankings!P:P,Rankings!Q:Q)</f>
        <v>No</v>
      </c>
    </row>
    <row r="100" spans="2:7" s="6" customFormat="1" hidden="1" x14ac:dyDescent="0.25">
      <c r="B100" s="24"/>
      <c r="C100" s="113" t="s">
        <v>561</v>
      </c>
      <c r="G100" s="166" t="str">
        <f>_xlfn.XLOOKUP(C100,Rankings!P:P,Rankings!Q:Q)</f>
        <v>No</v>
      </c>
    </row>
    <row r="101" spans="2:7" s="6" customFormat="1" hidden="1" x14ac:dyDescent="0.25">
      <c r="B101" s="24"/>
      <c r="C101" s="113" t="s">
        <v>752</v>
      </c>
      <c r="G101" s="166" t="str">
        <f>_xlfn.XLOOKUP(C101,Rankings!P:P,Rankings!Q:Q)</f>
        <v>No</v>
      </c>
    </row>
    <row r="102" spans="2:7" s="6" customFormat="1" hidden="1" x14ac:dyDescent="0.25">
      <c r="B102" s="24"/>
      <c r="C102" s="113" t="s">
        <v>755</v>
      </c>
      <c r="G102" s="166" t="str">
        <f>_xlfn.XLOOKUP(C102,Rankings!P:P,Rankings!Q:Q)</f>
        <v>No</v>
      </c>
    </row>
    <row r="103" spans="2:7" s="6" customFormat="1" hidden="1" x14ac:dyDescent="0.25">
      <c r="B103" s="24"/>
      <c r="C103" s="113" t="s">
        <v>702</v>
      </c>
      <c r="G103" s="166" t="str">
        <f>_xlfn.XLOOKUP(C103,Rankings!P:P,Rankings!Q:Q)</f>
        <v>No</v>
      </c>
    </row>
    <row r="104" spans="2:7" s="6" customFormat="1" hidden="1" x14ac:dyDescent="0.25">
      <c r="B104" s="24"/>
      <c r="C104" s="113" t="s">
        <v>650</v>
      </c>
      <c r="G104" s="166" t="str">
        <f>_xlfn.XLOOKUP(C104,Rankings!P:P,Rankings!Q:Q)</f>
        <v>No</v>
      </c>
    </row>
    <row r="105" spans="2:7" s="6" customFormat="1" hidden="1" x14ac:dyDescent="0.25">
      <c r="B105" s="24"/>
      <c r="C105" s="113" t="s">
        <v>538</v>
      </c>
      <c r="G105" s="166" t="str">
        <f>_xlfn.XLOOKUP(C105,Rankings!P:P,Rankings!Q:Q)</f>
        <v>No</v>
      </c>
    </row>
    <row r="106" spans="2:7" s="6" customFormat="1" hidden="1" x14ac:dyDescent="0.25">
      <c r="B106" s="24"/>
      <c r="C106" s="113" t="s">
        <v>916</v>
      </c>
      <c r="G106" s="166" t="str">
        <f>_xlfn.XLOOKUP(C106,Rankings!P:P,Rankings!Q:Q)</f>
        <v>No</v>
      </c>
    </row>
    <row r="107" spans="2:7" s="6" customFormat="1" hidden="1" x14ac:dyDescent="0.25">
      <c r="B107" s="24"/>
      <c r="C107" s="113" t="s">
        <v>753</v>
      </c>
      <c r="G107" s="166" t="str">
        <f>_xlfn.XLOOKUP(C107,Rankings!P:P,Rankings!Q:Q)</f>
        <v>No</v>
      </c>
    </row>
    <row r="108" spans="2:7" s="6" customFormat="1" hidden="1" x14ac:dyDescent="0.25">
      <c r="B108" s="24"/>
      <c r="C108" s="113" t="s">
        <v>595</v>
      </c>
      <c r="G108" s="166" t="str">
        <f>_xlfn.XLOOKUP(C108,Rankings!P:P,Rankings!Q:Q)</f>
        <v>No</v>
      </c>
    </row>
    <row r="109" spans="2:7" s="6" customFormat="1" hidden="1" x14ac:dyDescent="0.25">
      <c r="B109" s="24"/>
      <c r="C109" s="113" t="s">
        <v>780</v>
      </c>
      <c r="G109" s="166" t="str">
        <f>_xlfn.XLOOKUP(C109,Rankings!P:P,Rankings!Q:Q)</f>
        <v>No</v>
      </c>
    </row>
    <row r="110" spans="2:7" s="6" customFormat="1" hidden="1" x14ac:dyDescent="0.25">
      <c r="B110" s="24"/>
      <c r="C110" s="113" t="s">
        <v>749</v>
      </c>
      <c r="G110" s="166" t="str">
        <f>_xlfn.XLOOKUP(C110,Rankings!P:P,Rankings!Q:Q)</f>
        <v>No</v>
      </c>
    </row>
    <row r="111" spans="2:7" s="6" customFormat="1" hidden="1" x14ac:dyDescent="0.25">
      <c r="B111" s="24"/>
      <c r="C111" s="113" t="s">
        <v>704</v>
      </c>
      <c r="G111" s="166" t="str">
        <f>_xlfn.XLOOKUP(C111,Rankings!P:P,Rankings!Q:Q)</f>
        <v>No</v>
      </c>
    </row>
    <row r="112" spans="2:7" s="6" customFormat="1" hidden="1" x14ac:dyDescent="0.25">
      <c r="B112" s="24"/>
      <c r="C112" s="113" t="s">
        <v>564</v>
      </c>
      <c r="G112" s="166" t="str">
        <f>_xlfn.XLOOKUP(C112,Rankings!P:P,Rankings!Q:Q)</f>
        <v>No</v>
      </c>
    </row>
    <row r="113" spans="2:10" s="6" customFormat="1" hidden="1" x14ac:dyDescent="0.25">
      <c r="B113" s="24"/>
      <c r="C113" s="113" t="s">
        <v>563</v>
      </c>
      <c r="G113" s="166" t="str">
        <f>_xlfn.XLOOKUP(C113,Rankings!P:P,Rankings!Q:Q)</f>
        <v>No</v>
      </c>
    </row>
    <row r="114" spans="2:10" s="6" customFormat="1" hidden="1" x14ac:dyDescent="0.25">
      <c r="B114" s="24"/>
      <c r="C114" s="113" t="s">
        <v>754</v>
      </c>
      <c r="G114" s="166" t="str">
        <f>_xlfn.XLOOKUP(C114,Rankings!P:P,Rankings!Q:Q)</f>
        <v>No</v>
      </c>
    </row>
    <row r="115" spans="2:10" s="6" customFormat="1" hidden="1" x14ac:dyDescent="0.25">
      <c r="B115" s="24"/>
      <c r="C115" s="113" t="s">
        <v>560</v>
      </c>
      <c r="G115" s="166" t="str">
        <f>_xlfn.XLOOKUP(C115,Rankings!P:P,Rankings!Q:Q)</f>
        <v>No</v>
      </c>
    </row>
    <row r="116" spans="2:10" s="6" customFormat="1" hidden="1" x14ac:dyDescent="0.25">
      <c r="B116" s="24"/>
      <c r="C116" s="113" t="s">
        <v>587</v>
      </c>
      <c r="G116" s="166" t="str">
        <f>_xlfn.XLOOKUP(C116,Rankings!P:P,Rankings!Q:Q)</f>
        <v>No</v>
      </c>
    </row>
    <row r="117" spans="2:10" s="6" customFormat="1" hidden="1" x14ac:dyDescent="0.25">
      <c r="B117" s="24"/>
      <c r="C117" s="113" t="s">
        <v>669</v>
      </c>
      <c r="G117" s="166" t="str">
        <f>_xlfn.XLOOKUP(C117,Rankings!P:P,Rankings!Q:Q)</f>
        <v>No</v>
      </c>
    </row>
    <row r="118" spans="2:10" s="6" customFormat="1" hidden="1" x14ac:dyDescent="0.25">
      <c r="B118" s="24"/>
      <c r="C118" s="113" t="s">
        <v>718</v>
      </c>
      <c r="F118" s="21"/>
      <c r="G118" s="166" t="str">
        <f>_xlfn.XLOOKUP(C118,Rankings!P:P,Rankings!Q:Q)</f>
        <v>No</v>
      </c>
      <c r="H118" s="21"/>
    </row>
    <row r="119" spans="2:10" s="6" customFormat="1" hidden="1" x14ac:dyDescent="0.25">
      <c r="B119" s="24"/>
      <c r="C119" s="113" t="s">
        <v>591</v>
      </c>
      <c r="D119" s="21"/>
      <c r="E119" s="21"/>
      <c r="F119" s="21"/>
      <c r="G119" s="166" t="str">
        <f>_xlfn.XLOOKUP(C119,Rankings!P:P,Rankings!Q:Q)</f>
        <v>No</v>
      </c>
      <c r="H119" s="21"/>
      <c r="I119" s="21"/>
      <c r="J119" s="21"/>
    </row>
    <row r="120" spans="2:10" s="6" customFormat="1" hidden="1" x14ac:dyDescent="0.25">
      <c r="B120" s="24"/>
      <c r="C120" s="113" t="s">
        <v>590</v>
      </c>
      <c r="D120" s="21"/>
      <c r="E120" s="21"/>
      <c r="F120" s="21"/>
      <c r="G120" s="166" t="str">
        <f>_xlfn.XLOOKUP(C120,Rankings!P:P,Rankings!Q:Q)</f>
        <v>No</v>
      </c>
      <c r="H120" s="21"/>
      <c r="I120" s="21"/>
      <c r="J120" s="21"/>
    </row>
    <row r="121" spans="2:10" s="6" customFormat="1" hidden="1" x14ac:dyDescent="0.25">
      <c r="B121" s="24"/>
      <c r="C121" s="113" t="s">
        <v>705</v>
      </c>
      <c r="D121" s="21"/>
      <c r="E121" s="21"/>
      <c r="F121" s="21"/>
      <c r="G121" s="166" t="str">
        <f>_xlfn.XLOOKUP(C121,Rankings!P:P,Rankings!Q:Q)</f>
        <v>No</v>
      </c>
      <c r="H121" s="21"/>
      <c r="I121" s="21"/>
      <c r="J121" s="21"/>
    </row>
    <row r="122" spans="2:10" s="6" customFormat="1" hidden="1" x14ac:dyDescent="0.25">
      <c r="B122" s="24"/>
      <c r="C122" s="113" t="s">
        <v>707</v>
      </c>
      <c r="D122" s="21"/>
      <c r="E122" s="21"/>
      <c r="F122" s="21"/>
      <c r="G122" s="166" t="str">
        <f>_xlfn.XLOOKUP(C122,Rankings!P:P,Rankings!Q:Q)</f>
        <v>No</v>
      </c>
      <c r="H122" s="21"/>
      <c r="I122" s="21"/>
      <c r="J122" s="21"/>
    </row>
    <row r="123" spans="2:10" hidden="1" x14ac:dyDescent="0.25">
      <c r="B123" s="56"/>
      <c r="C123" s="113" t="s">
        <v>578</v>
      </c>
      <c r="G123" s="166" t="str">
        <f>_xlfn.XLOOKUP(C123,Rankings!P:P,Rankings!Q:Q)</f>
        <v>No</v>
      </c>
    </row>
    <row r="124" spans="2:10" hidden="1" x14ac:dyDescent="0.25">
      <c r="B124" s="56"/>
      <c r="C124" s="113" t="s">
        <v>746</v>
      </c>
      <c r="G124" s="166" t="str">
        <f>_xlfn.XLOOKUP(C124,Rankings!P:P,Rankings!Q:Q)</f>
        <v>No</v>
      </c>
    </row>
    <row r="125" spans="2:10" hidden="1" x14ac:dyDescent="0.25">
      <c r="B125" s="56"/>
      <c r="C125" s="113" t="s">
        <v>745</v>
      </c>
      <c r="G125" s="166" t="str">
        <f>_xlfn.XLOOKUP(C125,Rankings!P:P,Rankings!Q:Q)</f>
        <v>No</v>
      </c>
    </row>
    <row r="126" spans="2:10" hidden="1" x14ac:dyDescent="0.25">
      <c r="B126" s="56"/>
      <c r="C126" s="113" t="s">
        <v>565</v>
      </c>
      <c r="G126" s="166" t="str">
        <f>_xlfn.XLOOKUP(C126,Rankings!P:P,Rankings!Q:Q)</f>
        <v>No</v>
      </c>
    </row>
    <row r="127" spans="2:10" hidden="1" x14ac:dyDescent="0.25">
      <c r="B127" s="56"/>
      <c r="C127" s="113" t="s">
        <v>531</v>
      </c>
      <c r="G127" s="166" t="str">
        <f>_xlfn.XLOOKUP(C127,Rankings!P:P,Rankings!Q:Q)</f>
        <v>No</v>
      </c>
    </row>
    <row r="128" spans="2:10" hidden="1" x14ac:dyDescent="0.25">
      <c r="B128" s="56"/>
      <c r="C128" s="113" t="s">
        <v>727</v>
      </c>
      <c r="G128" s="166" t="str">
        <f>_xlfn.XLOOKUP(C128,Rankings!P:P,Rankings!Q:Q)</f>
        <v>No</v>
      </c>
    </row>
    <row r="129" spans="2:7" hidden="1" x14ac:dyDescent="0.25">
      <c r="B129" s="56"/>
      <c r="C129" s="113" t="s">
        <v>566</v>
      </c>
      <c r="G129" s="166" t="str">
        <f>_xlfn.XLOOKUP(C129,Rankings!P:P,Rankings!Q:Q)</f>
        <v>No</v>
      </c>
    </row>
    <row r="130" spans="2:7" hidden="1" x14ac:dyDescent="0.25">
      <c r="B130" s="56"/>
      <c r="C130" s="113" t="s">
        <v>551</v>
      </c>
      <c r="G130" s="166" t="str">
        <f>_xlfn.XLOOKUP(C130,Rankings!P:P,Rankings!Q:Q)</f>
        <v>No</v>
      </c>
    </row>
    <row r="131" spans="2:7" hidden="1" x14ac:dyDescent="0.25">
      <c r="B131" s="56"/>
      <c r="C131" s="113" t="s">
        <v>660</v>
      </c>
      <c r="G131" s="166" t="str">
        <f>_xlfn.XLOOKUP(C131,Rankings!P:P,Rankings!Q:Q)</f>
        <v>No</v>
      </c>
    </row>
    <row r="132" spans="2:7" hidden="1" x14ac:dyDescent="0.25">
      <c r="B132" s="56"/>
      <c r="C132" s="113" t="s">
        <v>605</v>
      </c>
      <c r="G132" s="166" t="str">
        <f>_xlfn.XLOOKUP(C132,Rankings!P:P,Rankings!Q:Q)</f>
        <v>No</v>
      </c>
    </row>
    <row r="133" spans="2:7" hidden="1" x14ac:dyDescent="0.25">
      <c r="B133" s="56"/>
      <c r="C133" s="113" t="s">
        <v>646</v>
      </c>
      <c r="G133" s="166" t="str">
        <f>_xlfn.XLOOKUP(C133,Rankings!P:P,Rankings!Q:Q)</f>
        <v>No</v>
      </c>
    </row>
    <row r="134" spans="2:7" hidden="1" x14ac:dyDescent="0.25">
      <c r="B134" s="56"/>
      <c r="C134" s="113" t="s">
        <v>757</v>
      </c>
      <c r="G134" s="166" t="str">
        <f>_xlfn.XLOOKUP(C134,Rankings!P:P,Rankings!Q:Q)</f>
        <v>No</v>
      </c>
    </row>
    <row r="135" spans="2:7" hidden="1" x14ac:dyDescent="0.25">
      <c r="B135" s="56"/>
      <c r="C135" s="113" t="s">
        <v>760</v>
      </c>
      <c r="G135" s="166" t="str">
        <f>_xlfn.XLOOKUP(C135,Rankings!P:P,Rankings!Q:Q)</f>
        <v>No</v>
      </c>
    </row>
    <row r="136" spans="2:7" hidden="1" x14ac:dyDescent="0.25">
      <c r="B136" s="56"/>
      <c r="C136" s="113" t="s">
        <v>703</v>
      </c>
      <c r="G136" s="166" t="str">
        <f>_xlfn.XLOOKUP(C136,Rankings!P:P,Rankings!Q:Q)</f>
        <v>No</v>
      </c>
    </row>
    <row r="137" spans="2:7" hidden="1" x14ac:dyDescent="0.25">
      <c r="B137" s="56"/>
      <c r="C137" s="113" t="s">
        <v>568</v>
      </c>
      <c r="G137" s="166" t="str">
        <f>_xlfn.XLOOKUP(C137,Rankings!P:P,Rankings!Q:Q)</f>
        <v>No</v>
      </c>
    </row>
    <row r="138" spans="2:7" hidden="1" x14ac:dyDescent="0.25">
      <c r="B138" s="56"/>
      <c r="C138" s="113" t="s">
        <v>569</v>
      </c>
      <c r="G138" s="166" t="str">
        <f>_xlfn.XLOOKUP(C138,Rankings!P:P,Rankings!Q:Q)</f>
        <v>Converted 24-25</v>
      </c>
    </row>
    <row r="139" spans="2:7" hidden="1" x14ac:dyDescent="0.25">
      <c r="B139" s="56"/>
      <c r="C139" s="113" t="s">
        <v>919</v>
      </c>
      <c r="G139" s="166" t="str">
        <f>_xlfn.XLOOKUP(C139,Rankings!P:P,Rankings!Q:Q)</f>
        <v>No</v>
      </c>
    </row>
    <row r="140" spans="2:7" hidden="1" x14ac:dyDescent="0.25">
      <c r="B140" s="56"/>
      <c r="C140" s="113" t="s">
        <v>571</v>
      </c>
      <c r="G140" s="166" t="str">
        <f>_xlfn.XLOOKUP(C140,Rankings!P:P,Rankings!Q:Q)</f>
        <v>No</v>
      </c>
    </row>
    <row r="141" spans="2:7" hidden="1" x14ac:dyDescent="0.25">
      <c r="B141" s="56"/>
      <c r="C141" s="113" t="s">
        <v>570</v>
      </c>
      <c r="G141" s="166" t="str">
        <f>_xlfn.XLOOKUP(C141,Rankings!P:P,Rankings!Q:Q)</f>
        <v>No</v>
      </c>
    </row>
    <row r="142" spans="2:7" hidden="1" x14ac:dyDescent="0.25">
      <c r="B142" s="56"/>
      <c r="C142" s="113" t="s">
        <v>632</v>
      </c>
      <c r="G142" s="166" t="str">
        <f>_xlfn.XLOOKUP(C142,Rankings!P:P,Rankings!Q:Q)</f>
        <v>No</v>
      </c>
    </row>
    <row r="143" spans="2:7" hidden="1" x14ac:dyDescent="0.25">
      <c r="B143" s="56"/>
      <c r="C143" s="113" t="s">
        <v>671</v>
      </c>
      <c r="G143" s="166" t="str">
        <f>_xlfn.XLOOKUP(C143,Rankings!P:P,Rankings!Q:Q)</f>
        <v>No</v>
      </c>
    </row>
    <row r="144" spans="2:7" hidden="1" x14ac:dyDescent="0.25">
      <c r="B144" s="56"/>
      <c r="C144" s="113" t="s">
        <v>714</v>
      </c>
      <c r="G144" s="166" t="str">
        <f>_xlfn.XLOOKUP(C144,Rankings!P:P,Rankings!Q:Q)</f>
        <v>No</v>
      </c>
    </row>
    <row r="145" spans="2:7" hidden="1" x14ac:dyDescent="0.25">
      <c r="B145" s="56"/>
      <c r="C145" s="113" t="s">
        <v>758</v>
      </c>
      <c r="G145" s="166" t="str">
        <f>_xlfn.XLOOKUP(C145,Rankings!P:P,Rankings!Q:Q)</f>
        <v>No</v>
      </c>
    </row>
    <row r="146" spans="2:7" hidden="1" x14ac:dyDescent="0.25">
      <c r="B146" s="56"/>
      <c r="C146" s="113" t="s">
        <v>706</v>
      </c>
      <c r="G146" s="166" t="str">
        <f>_xlfn.XLOOKUP(C146,Rankings!P:P,Rankings!Q:Q)</f>
        <v>No</v>
      </c>
    </row>
    <row r="147" spans="2:7" hidden="1" x14ac:dyDescent="0.25">
      <c r="B147" s="56"/>
      <c r="C147" s="113" t="s">
        <v>577</v>
      </c>
      <c r="G147" s="166" t="str">
        <f>_xlfn.XLOOKUP(C147,Rankings!P:P,Rankings!Q:Q)</f>
        <v>No</v>
      </c>
    </row>
    <row r="148" spans="2:7" hidden="1" x14ac:dyDescent="0.25">
      <c r="B148" s="56"/>
      <c r="C148" s="113" t="s">
        <v>708</v>
      </c>
      <c r="G148" s="166" t="str">
        <f>_xlfn.XLOOKUP(C148,Rankings!P:P,Rankings!Q:Q)</f>
        <v>No</v>
      </c>
    </row>
    <row r="149" spans="2:7" hidden="1" x14ac:dyDescent="0.25">
      <c r="B149" s="56"/>
      <c r="C149" s="113" t="s">
        <v>579</v>
      </c>
      <c r="G149" s="166" t="str">
        <f>_xlfn.XLOOKUP(C149,Rankings!P:P,Rankings!Q:Q)</f>
        <v>No</v>
      </c>
    </row>
    <row r="150" spans="2:7" hidden="1" x14ac:dyDescent="0.25">
      <c r="B150" s="56"/>
      <c r="C150" s="113" t="s">
        <v>662</v>
      </c>
      <c r="G150" s="166" t="str">
        <f>_xlfn.XLOOKUP(C150,Rankings!P:P,Rankings!Q:Q)</f>
        <v>No</v>
      </c>
    </row>
    <row r="151" spans="2:7" hidden="1" x14ac:dyDescent="0.25">
      <c r="B151" s="56"/>
      <c r="C151" s="113" t="s">
        <v>709</v>
      </c>
      <c r="G151" s="166" t="str">
        <f>_xlfn.XLOOKUP(C151,Rankings!P:P,Rankings!Q:Q)</f>
        <v>No</v>
      </c>
    </row>
    <row r="152" spans="2:7" hidden="1" x14ac:dyDescent="0.25">
      <c r="B152" s="56"/>
      <c r="C152" s="113" t="s">
        <v>701</v>
      </c>
      <c r="G152" s="166" t="str">
        <f>_xlfn.XLOOKUP(C152,Rankings!P:P,Rankings!Q:Q)</f>
        <v>No</v>
      </c>
    </row>
    <row r="153" spans="2:7" hidden="1" x14ac:dyDescent="0.25">
      <c r="B153" s="56"/>
      <c r="C153" s="113" t="s">
        <v>677</v>
      </c>
      <c r="G153" s="166" t="str">
        <f>_xlfn.XLOOKUP(C153,Rankings!P:P,Rankings!Q:Q)</f>
        <v>No</v>
      </c>
    </row>
    <row r="154" spans="2:7" hidden="1" x14ac:dyDescent="0.25">
      <c r="B154" s="56"/>
      <c r="C154" s="113" t="s">
        <v>779</v>
      </c>
      <c r="G154" s="166" t="str">
        <f>_xlfn.XLOOKUP(C154,Rankings!P:P,Rankings!Q:Q)</f>
        <v>No</v>
      </c>
    </row>
    <row r="155" spans="2:7" hidden="1" x14ac:dyDescent="0.25">
      <c r="B155" s="56"/>
      <c r="C155" s="113" t="s">
        <v>581</v>
      </c>
      <c r="G155" s="166" t="str">
        <f>_xlfn.XLOOKUP(C155,Rankings!P:P,Rankings!Q:Q)</f>
        <v>No</v>
      </c>
    </row>
    <row r="156" spans="2:7" hidden="1" x14ac:dyDescent="0.25">
      <c r="B156" s="56"/>
      <c r="C156" s="113" t="s">
        <v>554</v>
      </c>
      <c r="G156" s="166" t="str">
        <f>_xlfn.XLOOKUP(C156,Rankings!P:P,Rankings!Q:Q)</f>
        <v>No</v>
      </c>
    </row>
    <row r="157" spans="2:7" hidden="1" x14ac:dyDescent="0.25">
      <c r="B157" s="56"/>
      <c r="C157" s="113" t="s">
        <v>756</v>
      </c>
      <c r="G157" s="166" t="str">
        <f>_xlfn.XLOOKUP(C157,Rankings!P:P,Rankings!Q:Q)</f>
        <v>No</v>
      </c>
    </row>
    <row r="158" spans="2:7" hidden="1" x14ac:dyDescent="0.25">
      <c r="B158" s="56"/>
      <c r="C158" s="113" t="s">
        <v>644</v>
      </c>
      <c r="G158" s="166" t="str">
        <f>_xlfn.XLOOKUP(C158,Rankings!P:P,Rankings!Q:Q)</f>
        <v>No</v>
      </c>
    </row>
    <row r="159" spans="2:7" hidden="1" x14ac:dyDescent="0.25">
      <c r="B159" s="56"/>
      <c r="C159" s="113" t="s">
        <v>628</v>
      </c>
      <c r="G159" s="166" t="str">
        <f>_xlfn.XLOOKUP(C159,Rankings!P:P,Rankings!Q:Q)</f>
        <v>No</v>
      </c>
    </row>
    <row r="160" spans="2:7" hidden="1" x14ac:dyDescent="0.25">
      <c r="B160" s="56"/>
      <c r="C160" s="113" t="s">
        <v>537</v>
      </c>
      <c r="G160" s="166" t="str">
        <f>_xlfn.XLOOKUP(C160,Rankings!P:P,Rankings!Q:Q)</f>
        <v>No</v>
      </c>
    </row>
    <row r="161" spans="2:7" hidden="1" x14ac:dyDescent="0.25">
      <c r="B161" s="56"/>
      <c r="C161" s="113" t="s">
        <v>592</v>
      </c>
      <c r="G161" s="166" t="str">
        <f>_xlfn.XLOOKUP(C161,Rankings!P:P,Rankings!Q:Q)</f>
        <v>No</v>
      </c>
    </row>
    <row r="162" spans="2:7" hidden="1" x14ac:dyDescent="0.25">
      <c r="B162" s="56"/>
      <c r="C162" s="113" t="s">
        <v>602</v>
      </c>
      <c r="G162" s="166" t="str">
        <f>_xlfn.XLOOKUP(C162,Rankings!P:P,Rankings!Q:Q)</f>
        <v>No</v>
      </c>
    </row>
    <row r="163" spans="2:7" hidden="1" x14ac:dyDescent="0.25">
      <c r="B163" s="56"/>
      <c r="C163" s="113" t="s">
        <v>583</v>
      </c>
      <c r="G163" s="166" t="str">
        <f>_xlfn.XLOOKUP(C163,Rankings!P:P,Rankings!Q:Q)</f>
        <v>No</v>
      </c>
    </row>
    <row r="164" spans="2:7" hidden="1" x14ac:dyDescent="0.25">
      <c r="B164" s="56"/>
      <c r="C164" s="113" t="s">
        <v>712</v>
      </c>
      <c r="G164" s="166" t="str">
        <f>_xlfn.XLOOKUP(C164,Rankings!P:P,Rankings!Q:Q)</f>
        <v>No</v>
      </c>
    </row>
    <row r="165" spans="2:7" hidden="1" x14ac:dyDescent="0.25">
      <c r="B165" s="56"/>
      <c r="C165" s="113" t="s">
        <v>580</v>
      </c>
      <c r="G165" s="166" t="str">
        <f>_xlfn.XLOOKUP(C165,Rankings!P:P,Rankings!Q:Q)</f>
        <v>No</v>
      </c>
    </row>
    <row r="166" spans="2:7" hidden="1" x14ac:dyDescent="0.25">
      <c r="B166" s="56"/>
      <c r="C166" s="113" t="s">
        <v>673</v>
      </c>
      <c r="G166" s="166" t="str">
        <f>_xlfn.XLOOKUP(C166,Rankings!P:P,Rankings!Q:Q)</f>
        <v>No</v>
      </c>
    </row>
    <row r="167" spans="2:7" hidden="1" x14ac:dyDescent="0.25">
      <c r="B167" s="56"/>
      <c r="C167" s="113" t="s">
        <v>654</v>
      </c>
      <c r="G167" s="166" t="str">
        <f>_xlfn.XLOOKUP(C167,Rankings!P:P,Rankings!Q:Q)</f>
        <v>Converted 24-25</v>
      </c>
    </row>
    <row r="168" spans="2:7" hidden="1" x14ac:dyDescent="0.25">
      <c r="B168" s="56"/>
      <c r="C168" s="113" t="s">
        <v>593</v>
      </c>
      <c r="G168" s="166" t="str">
        <f>_xlfn.XLOOKUP(C168,Rankings!P:P,Rankings!Q:Q)</f>
        <v>No</v>
      </c>
    </row>
    <row r="169" spans="2:7" hidden="1" x14ac:dyDescent="0.25">
      <c r="B169" s="56"/>
      <c r="C169" s="113" t="s">
        <v>559</v>
      </c>
      <c r="G169" s="166" t="str">
        <f>_xlfn.XLOOKUP(C169,Rankings!P:P,Rankings!Q:Q)</f>
        <v>No</v>
      </c>
    </row>
    <row r="170" spans="2:7" hidden="1" x14ac:dyDescent="0.25">
      <c r="B170" s="56"/>
      <c r="C170" s="113" t="s">
        <v>600</v>
      </c>
      <c r="G170" s="166" t="str">
        <f>_xlfn.XLOOKUP(C170,Rankings!P:P,Rankings!Q:Q)</f>
        <v>No</v>
      </c>
    </row>
    <row r="171" spans="2:7" hidden="1" x14ac:dyDescent="0.25">
      <c r="B171" s="56"/>
      <c r="C171" s="113" t="s">
        <v>716</v>
      </c>
      <c r="G171" s="166" t="str">
        <f>_xlfn.XLOOKUP(C171,Rankings!P:P,Rankings!Q:Q)</f>
        <v>No</v>
      </c>
    </row>
    <row r="172" spans="2:7" hidden="1" x14ac:dyDescent="0.25">
      <c r="B172" s="56"/>
      <c r="C172" s="113" t="s">
        <v>717</v>
      </c>
      <c r="G172" s="166" t="str">
        <f>_xlfn.XLOOKUP(C172,Rankings!P:P,Rankings!Q:Q)</f>
        <v>No</v>
      </c>
    </row>
    <row r="173" spans="2:7" hidden="1" x14ac:dyDescent="0.25">
      <c r="B173" s="56"/>
      <c r="C173" s="113" t="s">
        <v>653</v>
      </c>
      <c r="G173" s="166" t="str">
        <f>_xlfn.XLOOKUP(C173,Rankings!P:P,Rankings!Q:Q)</f>
        <v>No</v>
      </c>
    </row>
    <row r="174" spans="2:7" hidden="1" x14ac:dyDescent="0.25">
      <c r="B174" s="56"/>
      <c r="C174" s="113" t="s">
        <v>652</v>
      </c>
      <c r="G174" s="166" t="str">
        <f>_xlfn.XLOOKUP(C174,Rankings!P:P,Rankings!Q:Q)</f>
        <v>No</v>
      </c>
    </row>
    <row r="175" spans="2:7" hidden="1" x14ac:dyDescent="0.25">
      <c r="B175" s="56"/>
      <c r="C175" s="113" t="s">
        <v>761</v>
      </c>
      <c r="G175" s="166" t="str">
        <f>_xlfn.XLOOKUP(C175,Rankings!P:P,Rankings!Q:Q)</f>
        <v>No</v>
      </c>
    </row>
    <row r="176" spans="2:7" hidden="1" x14ac:dyDescent="0.25">
      <c r="B176" s="56"/>
      <c r="C176" s="113" t="s">
        <v>584</v>
      </c>
      <c r="G176" s="166" t="str">
        <f>_xlfn.XLOOKUP(C176,Rankings!P:P,Rankings!Q:Q)</f>
        <v>No</v>
      </c>
    </row>
    <row r="177" spans="2:7" hidden="1" x14ac:dyDescent="0.25">
      <c r="B177" s="56"/>
      <c r="C177" s="113" t="s">
        <v>685</v>
      </c>
      <c r="G177" s="166" t="str">
        <f>_xlfn.XLOOKUP(C177,Rankings!P:P,Rankings!Q:Q)</f>
        <v>No</v>
      </c>
    </row>
    <row r="178" spans="2:7" hidden="1" x14ac:dyDescent="0.25">
      <c r="B178" s="56"/>
      <c r="C178" s="113" t="s">
        <v>664</v>
      </c>
      <c r="G178" s="166" t="str">
        <f>_xlfn.XLOOKUP(C178,Rankings!P:P,Rankings!Q:Q)</f>
        <v>No</v>
      </c>
    </row>
    <row r="179" spans="2:7" hidden="1" x14ac:dyDescent="0.25">
      <c r="B179" s="56"/>
      <c r="C179" s="113" t="s">
        <v>555</v>
      </c>
      <c r="G179" s="166" t="str">
        <f>_xlfn.XLOOKUP(C179,Rankings!P:P,Rankings!Q:Q)</f>
        <v>No</v>
      </c>
    </row>
    <row r="180" spans="2:7" hidden="1" x14ac:dyDescent="0.25">
      <c r="B180" s="56"/>
      <c r="C180" s="113" t="s">
        <v>692</v>
      </c>
      <c r="G180" s="166" t="str">
        <f>_xlfn.XLOOKUP(C180,Rankings!P:P,Rankings!Q:Q)</f>
        <v>No</v>
      </c>
    </row>
    <row r="181" spans="2:7" hidden="1" x14ac:dyDescent="0.25">
      <c r="B181" s="56"/>
      <c r="C181" s="113" t="s">
        <v>655</v>
      </c>
      <c r="G181" s="166" t="str">
        <f>_xlfn.XLOOKUP(C181,Rankings!P:P,Rankings!Q:Q)</f>
        <v>No</v>
      </c>
    </row>
    <row r="182" spans="2:7" hidden="1" x14ac:dyDescent="0.25">
      <c r="B182" s="56"/>
      <c r="C182" s="113" t="s">
        <v>668</v>
      </c>
      <c r="G182" s="166" t="str">
        <f>_xlfn.XLOOKUP(C182,Rankings!P:P,Rankings!Q:Q)</f>
        <v>Converted 24-25</v>
      </c>
    </row>
    <row r="183" spans="2:7" hidden="1" x14ac:dyDescent="0.25">
      <c r="B183" s="56"/>
      <c r="C183" s="113" t="s">
        <v>665</v>
      </c>
      <c r="G183" s="166" t="str">
        <f>_xlfn.XLOOKUP(C183,Rankings!P:P,Rankings!Q:Q)</f>
        <v>No</v>
      </c>
    </row>
    <row r="184" spans="2:7" hidden="1" x14ac:dyDescent="0.25">
      <c r="B184" s="56"/>
      <c r="C184" s="113" t="s">
        <v>562</v>
      </c>
      <c r="G184" s="166" t="str">
        <f>_xlfn.XLOOKUP(C184,Rankings!P:P,Rankings!Q:Q)</f>
        <v>No</v>
      </c>
    </row>
    <row r="185" spans="2:7" hidden="1" x14ac:dyDescent="0.25">
      <c r="B185" s="56"/>
      <c r="C185" s="113" t="s">
        <v>589</v>
      </c>
      <c r="G185" s="166" t="str">
        <f>_xlfn.XLOOKUP(C185,Rankings!P:P,Rankings!Q:Q)</f>
        <v>No</v>
      </c>
    </row>
    <row r="186" spans="2:7" hidden="1" x14ac:dyDescent="0.25">
      <c r="B186" s="56"/>
      <c r="C186" s="113" t="s">
        <v>721</v>
      </c>
      <c r="G186" s="166" t="str">
        <f>_xlfn.XLOOKUP(C186,Rankings!P:P,Rankings!Q:Q)</f>
        <v>No</v>
      </c>
    </row>
    <row r="187" spans="2:7" hidden="1" x14ac:dyDescent="0.25">
      <c r="B187" s="56"/>
      <c r="C187" s="113" t="s">
        <v>722</v>
      </c>
      <c r="G187" s="166" t="str">
        <f>_xlfn.XLOOKUP(C187,Rankings!P:P,Rankings!Q:Q)</f>
        <v>No</v>
      </c>
    </row>
    <row r="188" spans="2:7" hidden="1" x14ac:dyDescent="0.25">
      <c r="B188" s="56"/>
      <c r="C188" s="113" t="s">
        <v>675</v>
      </c>
      <c r="G188" s="166" t="str">
        <f>_xlfn.XLOOKUP(C188,Rankings!P:P,Rankings!Q:Q)</f>
        <v>No</v>
      </c>
    </row>
    <row r="189" spans="2:7" hidden="1" x14ac:dyDescent="0.25">
      <c r="B189" s="56"/>
      <c r="C189" s="113" t="s">
        <v>596</v>
      </c>
      <c r="G189" s="166" t="str">
        <f>_xlfn.XLOOKUP(C189,Rankings!P:P,Rankings!Q:Q)</f>
        <v>No</v>
      </c>
    </row>
    <row r="190" spans="2:7" hidden="1" x14ac:dyDescent="0.25">
      <c r="B190" s="56"/>
      <c r="C190" s="113" t="s">
        <v>598</v>
      </c>
      <c r="G190" s="166" t="str">
        <f>_xlfn.XLOOKUP(C190,Rankings!P:P,Rankings!Q:Q)</f>
        <v>No</v>
      </c>
    </row>
    <row r="191" spans="2:7" hidden="1" x14ac:dyDescent="0.25">
      <c r="B191" s="56"/>
      <c r="C191" s="113" t="s">
        <v>597</v>
      </c>
      <c r="G191" s="166" t="str">
        <f>_xlfn.XLOOKUP(C191,Rankings!P:P,Rankings!Q:Q)</f>
        <v>No</v>
      </c>
    </row>
    <row r="192" spans="2:7" hidden="1" x14ac:dyDescent="0.25">
      <c r="B192" s="56"/>
      <c r="C192" s="113" t="s">
        <v>723</v>
      </c>
      <c r="G192" s="166" t="str">
        <f>_xlfn.XLOOKUP(C192,Rankings!P:P,Rankings!Q:Q)</f>
        <v>No</v>
      </c>
    </row>
    <row r="193" spans="2:7" hidden="1" x14ac:dyDescent="0.25">
      <c r="B193" s="56"/>
      <c r="C193" s="113" t="s">
        <v>724</v>
      </c>
      <c r="G193" s="166" t="str">
        <f>_xlfn.XLOOKUP(C193,Rankings!P:P,Rankings!Q:Q)</f>
        <v>No</v>
      </c>
    </row>
    <row r="194" spans="2:7" hidden="1" x14ac:dyDescent="0.25">
      <c r="B194" s="56"/>
      <c r="C194" s="113" t="s">
        <v>725</v>
      </c>
      <c r="G194" s="166" t="str">
        <f>_xlfn.XLOOKUP(C194,Rankings!P:P,Rankings!Q:Q)</f>
        <v>No</v>
      </c>
    </row>
    <row r="195" spans="2:7" hidden="1" x14ac:dyDescent="0.25">
      <c r="B195" s="56"/>
      <c r="C195" s="113" t="s">
        <v>918</v>
      </c>
      <c r="G195" s="166" t="str">
        <f>_xlfn.XLOOKUP(C195,Rankings!P:P,Rankings!Q:Q)</f>
        <v>No</v>
      </c>
    </row>
    <row r="196" spans="2:7" hidden="1" x14ac:dyDescent="0.25">
      <c r="B196" s="56"/>
      <c r="C196" s="113" t="s">
        <v>622</v>
      </c>
      <c r="G196" s="166" t="str">
        <f>_xlfn.XLOOKUP(C196,Rankings!P:P,Rankings!Q:Q)</f>
        <v>No</v>
      </c>
    </row>
    <row r="197" spans="2:7" hidden="1" x14ac:dyDescent="0.25">
      <c r="B197" s="56"/>
      <c r="C197" s="113" t="s">
        <v>719</v>
      </c>
      <c r="G197" s="166" t="str">
        <f>_xlfn.XLOOKUP(C197,Rankings!P:P,Rankings!Q:Q)</f>
        <v>No</v>
      </c>
    </row>
    <row r="198" spans="2:7" hidden="1" x14ac:dyDescent="0.25">
      <c r="B198" s="56"/>
      <c r="C198" s="113" t="s">
        <v>682</v>
      </c>
      <c r="G198" s="166" t="str">
        <f>_xlfn.XLOOKUP(C198,Rankings!P:P,Rankings!Q:Q)</f>
        <v>No</v>
      </c>
    </row>
    <row r="199" spans="2:7" hidden="1" x14ac:dyDescent="0.25">
      <c r="B199" s="56"/>
      <c r="C199" s="113" t="s">
        <v>567</v>
      </c>
      <c r="G199" s="166" t="str">
        <f>_xlfn.XLOOKUP(C199,Rankings!P:P,Rankings!Q:Q)</f>
        <v>No</v>
      </c>
    </row>
    <row r="200" spans="2:7" hidden="1" x14ac:dyDescent="0.25">
      <c r="B200" s="56"/>
      <c r="C200" s="113" t="s">
        <v>674</v>
      </c>
      <c r="G200" s="166" t="str">
        <f>_xlfn.XLOOKUP(C200,Rankings!P:P,Rankings!Q:Q)</f>
        <v>No</v>
      </c>
    </row>
    <row r="201" spans="2:7" hidden="1" x14ac:dyDescent="0.25">
      <c r="B201" s="56"/>
      <c r="C201" s="113" t="s">
        <v>530</v>
      </c>
      <c r="G201" s="166" t="str">
        <f>_xlfn.XLOOKUP(C201,Rankings!P:P,Rankings!Q:Q)</f>
        <v>No</v>
      </c>
    </row>
    <row r="202" spans="2:7" hidden="1" x14ac:dyDescent="0.25">
      <c r="B202" s="56"/>
      <c r="C202" s="113" t="s">
        <v>777</v>
      </c>
      <c r="G202" s="166" t="str">
        <f>_xlfn.XLOOKUP(C202,Rankings!P:P,Rankings!Q:Q)</f>
        <v>No</v>
      </c>
    </row>
    <row r="203" spans="2:7" hidden="1" x14ac:dyDescent="0.25">
      <c r="B203" s="56"/>
      <c r="C203" s="113" t="s">
        <v>599</v>
      </c>
      <c r="G203" s="166" t="str">
        <f>_xlfn.XLOOKUP(C203,Rankings!P:P,Rankings!Q:Q)</f>
        <v>No</v>
      </c>
    </row>
    <row r="204" spans="2:7" hidden="1" x14ac:dyDescent="0.25">
      <c r="B204" s="56"/>
      <c r="C204" s="113" t="s">
        <v>762</v>
      </c>
      <c r="G204" s="166" t="str">
        <f>_xlfn.XLOOKUP(C204,Rankings!P:P,Rankings!Q:Q)</f>
        <v>No</v>
      </c>
    </row>
    <row r="205" spans="2:7" hidden="1" x14ac:dyDescent="0.25">
      <c r="B205" s="56"/>
      <c r="C205" s="113" t="s">
        <v>603</v>
      </c>
      <c r="G205" s="166" t="str">
        <f>_xlfn.XLOOKUP(C205,Rankings!P:P,Rankings!Q:Q)</f>
        <v>No</v>
      </c>
    </row>
    <row r="206" spans="2:7" hidden="1" x14ac:dyDescent="0.25">
      <c r="B206" s="24"/>
      <c r="C206" s="113" t="s">
        <v>763</v>
      </c>
      <c r="G206" s="166" t="str">
        <f>_xlfn.XLOOKUP(C206,Rankings!P:P,Rankings!Q:Q)</f>
        <v>No</v>
      </c>
    </row>
    <row r="207" spans="2:7" hidden="1" x14ac:dyDescent="0.25">
      <c r="B207" s="56"/>
      <c r="C207" s="113" t="s">
        <v>684</v>
      </c>
      <c r="G207" s="166" t="str">
        <f>_xlfn.XLOOKUP(C207,Rankings!P:P,Rankings!Q:Q)</f>
        <v>No</v>
      </c>
    </row>
    <row r="208" spans="2:7" hidden="1" x14ac:dyDescent="0.25">
      <c r="B208" s="56"/>
      <c r="C208" s="113" t="s">
        <v>726</v>
      </c>
      <c r="G208" s="166" t="str">
        <f>_xlfn.XLOOKUP(C208,Rankings!P:P,Rankings!Q:Q)</f>
        <v>No</v>
      </c>
    </row>
    <row r="209" spans="2:7" hidden="1" x14ac:dyDescent="0.25">
      <c r="B209" s="56"/>
      <c r="C209" s="113" t="s">
        <v>586</v>
      </c>
      <c r="G209" s="166" t="str">
        <f>_xlfn.XLOOKUP(C209,Rankings!P:P,Rankings!Q:Q)</f>
        <v>No</v>
      </c>
    </row>
    <row r="210" spans="2:7" hidden="1" x14ac:dyDescent="0.25">
      <c r="B210" s="56"/>
      <c r="C210" s="113" t="s">
        <v>585</v>
      </c>
      <c r="G210" s="166" t="str">
        <f>_xlfn.XLOOKUP(C210,Rankings!P:P,Rankings!Q:Q)</f>
        <v>No</v>
      </c>
    </row>
    <row r="211" spans="2:7" hidden="1" x14ac:dyDescent="0.25">
      <c r="B211" s="56"/>
      <c r="C211" s="113" t="s">
        <v>574</v>
      </c>
      <c r="G211" s="166" t="str">
        <f>_xlfn.XLOOKUP(C211,Rankings!P:P,Rankings!Q:Q)</f>
        <v>No</v>
      </c>
    </row>
    <row r="212" spans="2:7" hidden="1" x14ac:dyDescent="0.25">
      <c r="B212" s="56"/>
      <c r="C212" s="113" t="s">
        <v>728</v>
      </c>
      <c r="G212" s="166" t="str">
        <f>_xlfn.XLOOKUP(C212,Rankings!P:P,Rankings!Q:Q)</f>
        <v>No</v>
      </c>
    </row>
    <row r="213" spans="2:7" hidden="1" x14ac:dyDescent="0.25">
      <c r="B213" s="56"/>
      <c r="C213" s="113" t="s">
        <v>608</v>
      </c>
      <c r="G213" s="166" t="str">
        <f>_xlfn.XLOOKUP(C213,Rankings!P:P,Rankings!Q:Q)</f>
        <v>No</v>
      </c>
    </row>
    <row r="214" spans="2:7" hidden="1" x14ac:dyDescent="0.25">
      <c r="B214" s="56"/>
      <c r="C214" s="113" t="s">
        <v>607</v>
      </c>
      <c r="G214" s="166" t="str">
        <f>_xlfn.XLOOKUP(C214,Rankings!P:P,Rankings!Q:Q)</f>
        <v>No</v>
      </c>
    </row>
    <row r="215" spans="2:7" hidden="1" x14ac:dyDescent="0.25">
      <c r="B215" s="56"/>
      <c r="C215" s="113" t="s">
        <v>661</v>
      </c>
      <c r="G215" s="166" t="str">
        <f>_xlfn.XLOOKUP(C215,Rankings!P:P,Rankings!Q:Q)</f>
        <v>No</v>
      </c>
    </row>
    <row r="216" spans="2:7" hidden="1" x14ac:dyDescent="0.25">
      <c r="B216" s="56"/>
      <c r="C216" s="113" t="s">
        <v>648</v>
      </c>
      <c r="G216" s="166" t="str">
        <f>_xlfn.XLOOKUP(C216,Rankings!P:P,Rankings!Q:Q)</f>
        <v>No</v>
      </c>
    </row>
    <row r="217" spans="2:7" hidden="1" x14ac:dyDescent="0.25">
      <c r="B217" s="56"/>
      <c r="C217" s="113" t="s">
        <v>691</v>
      </c>
      <c r="G217" s="166" t="str">
        <f>_xlfn.XLOOKUP(C217,Rankings!P:P,Rankings!Q:Q)</f>
        <v>No</v>
      </c>
    </row>
    <row r="218" spans="2:7" hidden="1" x14ac:dyDescent="0.25">
      <c r="B218" s="56"/>
      <c r="C218" s="113" t="s">
        <v>730</v>
      </c>
      <c r="G218" s="166" t="str">
        <f>_xlfn.XLOOKUP(C218,Rankings!P:P,Rankings!Q:Q)</f>
        <v>No</v>
      </c>
    </row>
    <row r="219" spans="2:7" hidden="1" x14ac:dyDescent="0.25">
      <c r="B219" s="56"/>
      <c r="C219" s="113" t="s">
        <v>609</v>
      </c>
      <c r="G219" s="166" t="str">
        <f>_xlfn.XLOOKUP(C219,Rankings!P:P,Rankings!Q:Q)</f>
        <v>No</v>
      </c>
    </row>
    <row r="220" spans="2:7" hidden="1" x14ac:dyDescent="0.25">
      <c r="B220" s="56"/>
      <c r="C220" s="113" t="s">
        <v>742</v>
      </c>
      <c r="G220" s="166" t="str">
        <f>_xlfn.XLOOKUP(C220,Rankings!P:P,Rankings!Q:Q)</f>
        <v>No</v>
      </c>
    </row>
    <row r="221" spans="2:7" hidden="1" x14ac:dyDescent="0.25">
      <c r="B221" s="56"/>
      <c r="C221" s="113" t="s">
        <v>720</v>
      </c>
      <c r="G221" s="166" t="str">
        <f>_xlfn.XLOOKUP(C221,Rankings!P:P,Rankings!Q:Q)</f>
        <v>No</v>
      </c>
    </row>
    <row r="222" spans="2:7" hidden="1" x14ac:dyDescent="0.25">
      <c r="B222" s="56"/>
      <c r="C222" s="113" t="s">
        <v>731</v>
      </c>
      <c r="G222" s="166" t="str">
        <f>_xlfn.XLOOKUP(C222,Rankings!P:P,Rankings!Q:Q)</f>
        <v>No</v>
      </c>
    </row>
    <row r="223" spans="2:7" hidden="1" x14ac:dyDescent="0.25">
      <c r="B223" s="56"/>
      <c r="C223" s="113" t="s">
        <v>547</v>
      </c>
      <c r="G223" s="166" t="str">
        <f>_xlfn.XLOOKUP(C223,Rankings!P:P,Rankings!Q:Q)</f>
        <v>No</v>
      </c>
    </row>
    <row r="224" spans="2:7" hidden="1" x14ac:dyDescent="0.25">
      <c r="B224" s="56"/>
      <c r="C224" s="113" t="s">
        <v>611</v>
      </c>
      <c r="G224" s="166" t="str">
        <f>_xlfn.XLOOKUP(C224,Rankings!P:P,Rankings!Q:Q)</f>
        <v>No</v>
      </c>
    </row>
    <row r="225" spans="2:7" hidden="1" x14ac:dyDescent="0.25">
      <c r="B225" s="56"/>
      <c r="C225" s="113" t="s">
        <v>914</v>
      </c>
      <c r="G225" s="166" t="str">
        <f>_xlfn.XLOOKUP(C225,Rankings!P:P,Rankings!Q:Q)</f>
        <v>No</v>
      </c>
    </row>
    <row r="226" spans="2:7" hidden="1" x14ac:dyDescent="0.25">
      <c r="B226" s="56"/>
      <c r="C226" s="113" t="s">
        <v>635</v>
      </c>
      <c r="G226" s="166" t="str">
        <f>_xlfn.XLOOKUP(C226,Rankings!P:P,Rankings!Q:Q)</f>
        <v>Converted 24-25</v>
      </c>
    </row>
    <row r="227" spans="2:7" hidden="1" x14ac:dyDescent="0.25">
      <c r="B227" s="56"/>
      <c r="C227" s="113" t="s">
        <v>636</v>
      </c>
      <c r="G227" s="166" t="str">
        <f>_xlfn.XLOOKUP(C227,Rankings!P:P,Rankings!Q:Q)</f>
        <v>No</v>
      </c>
    </row>
    <row r="228" spans="2:7" hidden="1" x14ac:dyDescent="0.25">
      <c r="B228" s="56"/>
      <c r="C228" s="113" t="s">
        <v>545</v>
      </c>
      <c r="G228" s="166" t="str">
        <f>_xlfn.XLOOKUP(C228,Rankings!P:P,Rankings!Q:Q)</f>
        <v>No</v>
      </c>
    </row>
    <row r="229" spans="2:7" hidden="1" x14ac:dyDescent="0.25">
      <c r="B229" s="56"/>
      <c r="C229" s="113" t="s">
        <v>765</v>
      </c>
      <c r="G229" s="166" t="str">
        <f>_xlfn.XLOOKUP(C229,Rankings!P:P,Rankings!Q:Q)</f>
        <v>No</v>
      </c>
    </row>
    <row r="230" spans="2:7" hidden="1" x14ac:dyDescent="0.25">
      <c r="B230" s="56"/>
      <c r="C230" s="113" t="s">
        <v>613</v>
      </c>
      <c r="G230" s="166" t="str">
        <f>_xlfn.XLOOKUP(C230,Rankings!P:P,Rankings!Q:Q)</f>
        <v>No</v>
      </c>
    </row>
    <row r="231" spans="2:7" hidden="1" x14ac:dyDescent="0.25">
      <c r="B231" s="56"/>
      <c r="C231" s="113" t="s">
        <v>680</v>
      </c>
      <c r="G231" s="166" t="str">
        <f>_xlfn.XLOOKUP(C231,Rankings!P:P,Rankings!Q:Q)</f>
        <v>No</v>
      </c>
    </row>
    <row r="232" spans="2:7" hidden="1" x14ac:dyDescent="0.25">
      <c r="B232" s="56"/>
      <c r="C232" s="113" t="s">
        <v>732</v>
      </c>
      <c r="G232" s="166" t="str">
        <f>_xlfn.XLOOKUP(C232,Rankings!P:P,Rankings!Q:Q)</f>
        <v>No</v>
      </c>
    </row>
    <row r="233" spans="2:7" hidden="1" x14ac:dyDescent="0.25">
      <c r="B233" s="56"/>
      <c r="C233" s="113" t="s">
        <v>667</v>
      </c>
      <c r="G233" s="166" t="str">
        <f>_xlfn.XLOOKUP(C233,Rankings!P:P,Rankings!Q:Q)</f>
        <v>No</v>
      </c>
    </row>
    <row r="234" spans="2:7" hidden="1" x14ac:dyDescent="0.25">
      <c r="B234" s="56"/>
      <c r="C234" s="113" t="s">
        <v>733</v>
      </c>
      <c r="G234" s="166" t="str">
        <f>_xlfn.XLOOKUP(C234,Rankings!P:P,Rankings!Q:Q)</f>
        <v>No</v>
      </c>
    </row>
    <row r="235" spans="2:7" hidden="1" x14ac:dyDescent="0.25">
      <c r="B235" s="56"/>
      <c r="C235" s="113" t="s">
        <v>615</v>
      </c>
      <c r="G235" s="166" t="str">
        <f>_xlfn.XLOOKUP(C235,Rankings!P:P,Rankings!Q:Q)</f>
        <v>No</v>
      </c>
    </row>
    <row r="236" spans="2:7" hidden="1" x14ac:dyDescent="0.25">
      <c r="B236" s="56"/>
      <c r="C236" s="113" t="s">
        <v>582</v>
      </c>
      <c r="G236" s="166" t="str">
        <f>_xlfn.XLOOKUP(C236,Rankings!P:P,Rankings!Q:Q)</f>
        <v>No</v>
      </c>
    </row>
    <row r="237" spans="2:7" hidden="1" x14ac:dyDescent="0.25">
      <c r="B237" s="56"/>
      <c r="C237" s="113" t="s">
        <v>624</v>
      </c>
      <c r="G237" s="166" t="str">
        <f>_xlfn.XLOOKUP(C237,Rankings!P:P,Rankings!Q:Q)</f>
        <v>No</v>
      </c>
    </row>
    <row r="238" spans="2:7" hidden="1" x14ac:dyDescent="0.25">
      <c r="B238" s="56"/>
      <c r="C238" s="113" t="s">
        <v>618</v>
      </c>
      <c r="G238" s="166" t="str">
        <f>_xlfn.XLOOKUP(C238,Rankings!P:P,Rankings!Q:Q)</f>
        <v>No</v>
      </c>
    </row>
    <row r="239" spans="2:7" hidden="1" x14ac:dyDescent="0.25">
      <c r="B239" s="56"/>
      <c r="C239" s="113" t="s">
        <v>657</v>
      </c>
      <c r="G239" s="166" t="str">
        <f>_xlfn.XLOOKUP(C239,Rankings!P:P,Rankings!Q:Q)</f>
        <v>No</v>
      </c>
    </row>
    <row r="240" spans="2:7" hidden="1" x14ac:dyDescent="0.25">
      <c r="B240" s="56"/>
      <c r="C240" s="113" t="s">
        <v>281</v>
      </c>
      <c r="G240" s="166" t="str">
        <f>_xlfn.XLOOKUP(C240,Rankings!P:P,Rankings!Q:Q)</f>
        <v>No</v>
      </c>
    </row>
    <row r="241" spans="2:7" hidden="1" x14ac:dyDescent="0.25">
      <c r="B241" s="56"/>
      <c r="C241" s="113" t="s">
        <v>601</v>
      </c>
      <c r="G241" s="166" t="str">
        <f>_xlfn.XLOOKUP(C241,Rankings!P:P,Rankings!Q:Q)</f>
        <v>No</v>
      </c>
    </row>
    <row r="242" spans="2:7" hidden="1" x14ac:dyDescent="0.25">
      <c r="B242" s="56"/>
      <c r="C242" s="113" t="s">
        <v>663</v>
      </c>
      <c r="G242" s="166" t="str">
        <f>_xlfn.XLOOKUP(C242,Rankings!P:P,Rankings!Q:Q)</f>
        <v>No</v>
      </c>
    </row>
    <row r="243" spans="2:7" hidden="1" x14ac:dyDescent="0.25">
      <c r="B243" s="56"/>
      <c r="C243" s="113" t="s">
        <v>616</v>
      </c>
      <c r="G243" s="166" t="str">
        <f>_xlfn.XLOOKUP(C243,Rankings!P:P,Rankings!Q:Q)</f>
        <v>No</v>
      </c>
    </row>
    <row r="244" spans="2:7" hidden="1" x14ac:dyDescent="0.25">
      <c r="B244" s="56"/>
      <c r="C244" s="113" t="s">
        <v>649</v>
      </c>
      <c r="G244" s="166" t="str">
        <f>_xlfn.XLOOKUP(C244,Rankings!P:P,Rankings!Q:Q)</f>
        <v>No</v>
      </c>
    </row>
    <row r="245" spans="2:7" hidden="1" x14ac:dyDescent="0.25">
      <c r="B245" s="56"/>
      <c r="C245" s="113" t="s">
        <v>734</v>
      </c>
      <c r="G245" s="166" t="str">
        <f>_xlfn.XLOOKUP(C245,Rankings!P:P,Rankings!Q:Q)</f>
        <v>No</v>
      </c>
    </row>
    <row r="246" spans="2:7" hidden="1" x14ac:dyDescent="0.25">
      <c r="B246" s="56"/>
      <c r="C246" s="113" t="s">
        <v>588</v>
      </c>
      <c r="G246" s="166" t="str">
        <f>_xlfn.XLOOKUP(C246,Rankings!P:P,Rankings!Q:Q)</f>
        <v>No</v>
      </c>
    </row>
    <row r="247" spans="2:7" hidden="1" x14ac:dyDescent="0.25">
      <c r="B247" s="56"/>
      <c r="C247" s="113" t="s">
        <v>766</v>
      </c>
      <c r="G247" s="166" t="str">
        <f>_xlfn.XLOOKUP(C247,Rankings!P:P,Rankings!Q:Q)</f>
        <v>No</v>
      </c>
    </row>
    <row r="248" spans="2:7" hidden="1" x14ac:dyDescent="0.25">
      <c r="B248" s="56"/>
      <c r="C248" s="113" t="s">
        <v>617</v>
      </c>
      <c r="G248" s="166" t="str">
        <f>_xlfn.XLOOKUP(C248,Rankings!P:P,Rankings!Q:Q)</f>
        <v>No</v>
      </c>
    </row>
    <row r="249" spans="2:7" hidden="1" x14ac:dyDescent="0.25">
      <c r="B249" s="56"/>
      <c r="C249" s="113" t="s">
        <v>690</v>
      </c>
      <c r="G249" s="166" t="str">
        <f>_xlfn.XLOOKUP(C249,Rankings!P:P,Rankings!Q:Q)</f>
        <v>No</v>
      </c>
    </row>
    <row r="250" spans="2:7" hidden="1" x14ac:dyDescent="0.25">
      <c r="B250" s="56"/>
      <c r="C250" s="113" t="s">
        <v>575</v>
      </c>
      <c r="G250" s="166" t="str">
        <f>_xlfn.XLOOKUP(C250,Rankings!P:P,Rankings!Q:Q)</f>
        <v>No</v>
      </c>
    </row>
    <row r="251" spans="2:7" hidden="1" x14ac:dyDescent="0.25">
      <c r="B251" s="56"/>
      <c r="C251" s="113" t="s">
        <v>776</v>
      </c>
      <c r="G251" s="166" t="str">
        <f>_xlfn.XLOOKUP(C251,Rankings!P:P,Rankings!Q:Q)</f>
        <v>No</v>
      </c>
    </row>
    <row r="252" spans="2:7" hidden="1" x14ac:dyDescent="0.25">
      <c r="B252" s="56"/>
      <c r="C252" s="113" t="s">
        <v>533</v>
      </c>
      <c r="G252" s="166" t="str">
        <f>_xlfn.XLOOKUP(C252,Rankings!P:P,Rankings!Q:Q)</f>
        <v>No</v>
      </c>
    </row>
    <row r="253" spans="2:7" hidden="1" x14ac:dyDescent="0.25">
      <c r="B253" s="56"/>
      <c r="C253" s="113" t="s">
        <v>576</v>
      </c>
      <c r="G253" s="166" t="str">
        <f>_xlfn.XLOOKUP(C253,Rankings!P:P,Rankings!Q:Q)</f>
        <v>No</v>
      </c>
    </row>
    <row r="254" spans="2:7" hidden="1" x14ac:dyDescent="0.25">
      <c r="B254" s="56"/>
      <c r="C254" s="113" t="s">
        <v>621</v>
      </c>
      <c r="G254" s="166" t="str">
        <f>_xlfn.XLOOKUP(C254,Rankings!P:P,Rankings!Q:Q)</f>
        <v>No</v>
      </c>
    </row>
    <row r="255" spans="2:7" hidden="1" x14ac:dyDescent="0.25">
      <c r="B255" s="56"/>
      <c r="C255" s="113" t="s">
        <v>620</v>
      </c>
      <c r="G255" s="166" t="str">
        <f>_xlfn.XLOOKUP(C255,Rankings!P:P,Rankings!Q:Q)</f>
        <v>No</v>
      </c>
    </row>
    <row r="256" spans="2:7" hidden="1" x14ac:dyDescent="0.25">
      <c r="B256" s="56"/>
      <c r="C256" s="113" t="s">
        <v>735</v>
      </c>
      <c r="G256" s="166" t="str">
        <f>_xlfn.XLOOKUP(C256,Rankings!P:P,Rankings!Q:Q)</f>
        <v>No</v>
      </c>
    </row>
    <row r="257" spans="2:7" hidden="1" x14ac:dyDescent="0.25">
      <c r="B257" s="56"/>
      <c r="C257" s="113" t="s">
        <v>736</v>
      </c>
      <c r="G257" s="166" t="str">
        <f>_xlfn.XLOOKUP(C257,Rankings!P:P,Rankings!Q:Q)</f>
        <v>No</v>
      </c>
    </row>
    <row r="258" spans="2:7" hidden="1" x14ac:dyDescent="0.25">
      <c r="B258" s="56"/>
      <c r="C258" s="113" t="s">
        <v>737</v>
      </c>
      <c r="G258" s="166" t="str">
        <f>_xlfn.XLOOKUP(C258,Rankings!P:P,Rankings!Q:Q)</f>
        <v>No</v>
      </c>
    </row>
    <row r="259" spans="2:7" hidden="1" x14ac:dyDescent="0.25">
      <c r="B259" s="56"/>
      <c r="C259" s="113" t="s">
        <v>713</v>
      </c>
      <c r="G259" s="166" t="str">
        <f>_xlfn.XLOOKUP(C259,Rankings!P:P,Rankings!Q:Q)</f>
        <v>No</v>
      </c>
    </row>
    <row r="260" spans="2:7" hidden="1" x14ac:dyDescent="0.25">
      <c r="B260" s="56"/>
      <c r="C260" s="113" t="s">
        <v>774</v>
      </c>
      <c r="G260" s="166" t="str">
        <f>_xlfn.XLOOKUP(C260,Rankings!P:P,Rankings!Q:Q)</f>
        <v>No</v>
      </c>
    </row>
    <row r="261" spans="2:7" hidden="1" x14ac:dyDescent="0.25">
      <c r="B261" s="56"/>
      <c r="C261" s="113" t="s">
        <v>626</v>
      </c>
      <c r="G261" s="166" t="str">
        <f>_xlfn.XLOOKUP(C261,Rankings!P:P,Rankings!Q:Q)</f>
        <v>No</v>
      </c>
    </row>
    <row r="262" spans="2:7" hidden="1" x14ac:dyDescent="0.25">
      <c r="B262" s="56"/>
      <c r="C262" s="113" t="s">
        <v>681</v>
      </c>
      <c r="G262" s="166" t="str">
        <f>_xlfn.XLOOKUP(C262,Rankings!P:P,Rankings!Q:Q)</f>
        <v>No</v>
      </c>
    </row>
    <row r="263" spans="2:7" hidden="1" x14ac:dyDescent="0.25">
      <c r="B263" s="56"/>
      <c r="C263" s="113" t="s">
        <v>729</v>
      </c>
      <c r="G263" s="166" t="str">
        <f>_xlfn.XLOOKUP(C263,Rankings!P:P,Rankings!Q:Q)</f>
        <v>No</v>
      </c>
    </row>
    <row r="264" spans="2:7" hidden="1" x14ac:dyDescent="0.25">
      <c r="B264" s="56"/>
      <c r="C264" s="113" t="s">
        <v>629</v>
      </c>
      <c r="G264" s="166" t="str">
        <f>_xlfn.XLOOKUP(C264,Rankings!P:P,Rankings!Q:Q)</f>
        <v>No</v>
      </c>
    </row>
    <row r="265" spans="2:7" hidden="1" x14ac:dyDescent="0.25">
      <c r="B265" s="56"/>
      <c r="C265" s="113" t="s">
        <v>631</v>
      </c>
      <c r="G265" s="166" t="str">
        <f>_xlfn.XLOOKUP(C265,Rankings!P:P,Rankings!Q:Q)</f>
        <v>No</v>
      </c>
    </row>
    <row r="266" spans="2:7" hidden="1" x14ac:dyDescent="0.25">
      <c r="B266" s="56"/>
      <c r="C266" s="113" t="s">
        <v>651</v>
      </c>
      <c r="G266" s="166" t="str">
        <f>_xlfn.XLOOKUP(C266,Rankings!P:P,Rankings!Q:Q)</f>
        <v>No</v>
      </c>
    </row>
    <row r="267" spans="2:7" hidden="1" x14ac:dyDescent="0.25">
      <c r="B267" s="56"/>
      <c r="C267" s="113" t="s">
        <v>253</v>
      </c>
      <c r="G267" s="166" t="str">
        <f>_xlfn.XLOOKUP(C267,Rankings!P:P,Rankings!Q:Q)</f>
        <v>No</v>
      </c>
    </row>
    <row r="268" spans="2:7" hidden="1" x14ac:dyDescent="0.25">
      <c r="B268" s="56"/>
      <c r="C268" s="113" t="s">
        <v>748</v>
      </c>
      <c r="G268" s="166" t="str">
        <f>_xlfn.XLOOKUP(C268,Rankings!P:P,Rankings!Q:Q)</f>
        <v>No</v>
      </c>
    </row>
    <row r="269" spans="2:7" hidden="1" x14ac:dyDescent="0.25">
      <c r="B269" s="56"/>
      <c r="C269" s="113" t="s">
        <v>770</v>
      </c>
      <c r="G269" s="166" t="str">
        <f>_xlfn.XLOOKUP(C269,Rankings!P:P,Rankings!Q:Q)</f>
        <v>No</v>
      </c>
    </row>
    <row r="270" spans="2:7" hidden="1" x14ac:dyDescent="0.25">
      <c r="B270" s="56"/>
      <c r="C270" s="113" t="s">
        <v>711</v>
      </c>
      <c r="G270" s="166" t="str">
        <f>_xlfn.XLOOKUP(C270,Rankings!P:P,Rankings!Q:Q)</f>
        <v>No</v>
      </c>
    </row>
    <row r="271" spans="2:7" hidden="1" x14ac:dyDescent="0.25">
      <c r="B271" s="56"/>
      <c r="C271" s="113" t="s">
        <v>751</v>
      </c>
      <c r="G271" s="166" t="str">
        <f>_xlfn.XLOOKUP(C271,Rankings!P:P,Rankings!Q:Q)</f>
        <v>No</v>
      </c>
    </row>
    <row r="272" spans="2:7" hidden="1" x14ac:dyDescent="0.25">
      <c r="B272" s="56"/>
      <c r="C272" s="113" t="s">
        <v>773</v>
      </c>
      <c r="G272" s="166" t="str">
        <f>_xlfn.XLOOKUP(C272,Rankings!P:P,Rankings!Q:Q)</f>
        <v>No</v>
      </c>
    </row>
    <row r="273" spans="2:7" hidden="1" x14ac:dyDescent="0.25">
      <c r="B273" s="56"/>
      <c r="C273" s="113" t="s">
        <v>710</v>
      </c>
      <c r="G273" s="166" t="str">
        <f>_xlfn.XLOOKUP(C273,Rankings!P:P,Rankings!Q:Q)</f>
        <v>No</v>
      </c>
    </row>
    <row r="274" spans="2:7" hidden="1" x14ac:dyDescent="0.25">
      <c r="B274" s="56"/>
      <c r="C274" s="113" t="s">
        <v>769</v>
      </c>
      <c r="G274" s="166" t="str">
        <f>_xlfn.XLOOKUP(C274,Rankings!P:P,Rankings!Q:Q)</f>
        <v>No</v>
      </c>
    </row>
    <row r="275" spans="2:7" hidden="1" x14ac:dyDescent="0.25">
      <c r="B275" s="24"/>
      <c r="C275" s="113" t="s">
        <v>694</v>
      </c>
      <c r="G275" s="166" t="str">
        <f>_xlfn.XLOOKUP(C275,Rankings!P:P,Rankings!Q:Q)</f>
        <v>No</v>
      </c>
    </row>
    <row r="276" spans="2:7" hidden="1" x14ac:dyDescent="0.25">
      <c r="B276" s="56"/>
      <c r="C276" s="113" t="s">
        <v>738</v>
      </c>
      <c r="G276" s="166" t="str">
        <f>_xlfn.XLOOKUP(C276,Rankings!P:P,Rankings!Q:Q)</f>
        <v>No</v>
      </c>
    </row>
    <row r="277" spans="2:7" hidden="1" x14ac:dyDescent="0.25">
      <c r="B277" s="56"/>
      <c r="C277" s="113" t="s">
        <v>739</v>
      </c>
      <c r="G277" s="166" t="str">
        <f>_xlfn.XLOOKUP(C277,Rankings!P:P,Rankings!Q:Q)</f>
        <v>No</v>
      </c>
    </row>
    <row r="278" spans="2:7" hidden="1" x14ac:dyDescent="0.25">
      <c r="B278" s="56"/>
      <c r="C278" s="113" t="s">
        <v>637</v>
      </c>
      <c r="G278" s="166" t="str">
        <f>_xlfn.XLOOKUP(C278,Rankings!P:P,Rankings!Q:Q)</f>
        <v>No</v>
      </c>
    </row>
    <row r="279" spans="2:7" hidden="1" x14ac:dyDescent="0.25">
      <c r="B279" s="56"/>
      <c r="C279" s="113" t="s">
        <v>630</v>
      </c>
      <c r="G279" s="166" t="str">
        <f>_xlfn.XLOOKUP(C279,Rankings!P:P,Rankings!Q:Q)</f>
        <v>No</v>
      </c>
    </row>
    <row r="280" spans="2:7" hidden="1" x14ac:dyDescent="0.25">
      <c r="B280" s="56"/>
      <c r="C280" s="113" t="s">
        <v>686</v>
      </c>
      <c r="G280" s="166" t="str">
        <f>_xlfn.XLOOKUP(C280,Rankings!P:P,Rankings!Q:Q)</f>
        <v>No</v>
      </c>
    </row>
    <row r="281" spans="2:7" hidden="1" x14ac:dyDescent="0.25">
      <c r="B281" s="56"/>
      <c r="C281" s="113" t="s">
        <v>676</v>
      </c>
      <c r="G281" s="166" t="str">
        <f>_xlfn.XLOOKUP(C281,Rankings!P:P,Rankings!Q:Q)</f>
        <v>No</v>
      </c>
    </row>
    <row r="282" spans="2:7" hidden="1" x14ac:dyDescent="0.25">
      <c r="B282" s="56"/>
      <c r="C282" s="113" t="s">
        <v>740</v>
      </c>
      <c r="G282" s="166" t="str">
        <f>_xlfn.XLOOKUP(C282,Rankings!P:P,Rankings!Q:Q)</f>
        <v>No</v>
      </c>
    </row>
    <row r="283" spans="2:7" hidden="1" x14ac:dyDescent="0.25">
      <c r="B283" s="56"/>
      <c r="C283" s="113" t="s">
        <v>741</v>
      </c>
      <c r="G283" s="166" t="str">
        <f>_xlfn.XLOOKUP(C283,Rankings!P:P,Rankings!Q:Q)</f>
        <v>No</v>
      </c>
    </row>
    <row r="284" spans="2:7" hidden="1" x14ac:dyDescent="0.25">
      <c r="B284" s="56"/>
      <c r="C284" s="113" t="s">
        <v>633</v>
      </c>
      <c r="G284" s="166" t="str">
        <f>_xlfn.XLOOKUP(C284,Rankings!P:P,Rankings!Q:Q)</f>
        <v>No</v>
      </c>
    </row>
    <row r="285" spans="2:7" hidden="1" x14ac:dyDescent="0.25">
      <c r="B285" s="56"/>
      <c r="C285" s="113" t="s">
        <v>535</v>
      </c>
      <c r="G285" s="166" t="str">
        <f>_xlfn.XLOOKUP(C285,Rankings!P:P,Rankings!Q:Q)</f>
        <v>No</v>
      </c>
    </row>
    <row r="286" spans="2:7" hidden="1" x14ac:dyDescent="0.25">
      <c r="B286" s="56"/>
      <c r="C286" s="113" t="s">
        <v>767</v>
      </c>
      <c r="G286" s="166" t="str">
        <f>_xlfn.XLOOKUP(C286,Rankings!P:P,Rankings!Q:Q)</f>
        <v>No</v>
      </c>
    </row>
    <row r="287" spans="2:7" hidden="1" x14ac:dyDescent="0.25">
      <c r="B287" s="56"/>
      <c r="C287" s="113" t="s">
        <v>606</v>
      </c>
      <c r="G287" s="166" t="str">
        <f>_xlfn.XLOOKUP(C287,Rankings!P:P,Rankings!Q:Q)</f>
        <v>No</v>
      </c>
    </row>
    <row r="288" spans="2:7" hidden="1" x14ac:dyDescent="0.25">
      <c r="B288" s="56"/>
      <c r="C288" s="113" t="s">
        <v>750</v>
      </c>
      <c r="G288" s="166" t="str">
        <f>_xlfn.XLOOKUP(C288,Rankings!P:P,Rankings!Q:Q)</f>
        <v>No</v>
      </c>
    </row>
    <row r="289" spans="2:7" hidden="1" x14ac:dyDescent="0.25">
      <c r="B289" s="56"/>
      <c r="C289" s="113" t="s">
        <v>778</v>
      </c>
      <c r="G289" s="166" t="str">
        <f>_xlfn.XLOOKUP(C289,Rankings!P:P,Rankings!Q:Q)</f>
        <v>No</v>
      </c>
    </row>
    <row r="290" spans="2:7" hidden="1" x14ac:dyDescent="0.25">
      <c r="B290" s="24"/>
      <c r="C290" s="113" t="s">
        <v>747</v>
      </c>
      <c r="G290" s="166" t="str">
        <f>_xlfn.XLOOKUP(C290,Rankings!P:P,Rankings!Q:Q)</f>
        <v>No</v>
      </c>
    </row>
    <row r="291" spans="2:7" hidden="1" x14ac:dyDescent="0.25">
      <c r="B291" s="56"/>
      <c r="C291" s="113" t="s">
        <v>759</v>
      </c>
      <c r="G291" s="166" t="str">
        <f>_xlfn.XLOOKUP(C291,Rankings!P:P,Rankings!Q:Q)</f>
        <v>No</v>
      </c>
    </row>
    <row r="292" spans="2:7" hidden="1" x14ac:dyDescent="0.25">
      <c r="B292" s="56"/>
      <c r="C292" s="113" t="s">
        <v>913</v>
      </c>
      <c r="G292" s="166" t="str">
        <f>_xlfn.XLOOKUP(C292,Rankings!P:P,Rankings!Q:Q)</f>
        <v>No</v>
      </c>
    </row>
    <row r="293" spans="2:7" hidden="1" x14ac:dyDescent="0.25">
      <c r="B293" s="56"/>
      <c r="C293" s="113" t="s">
        <v>614</v>
      </c>
      <c r="G293" s="166" t="str">
        <f>_xlfn.XLOOKUP(C293,Rankings!P:P,Rankings!Q:Q)</f>
        <v>No</v>
      </c>
    </row>
    <row r="294" spans="2:7" hidden="1" x14ac:dyDescent="0.25">
      <c r="B294" s="56"/>
      <c r="C294" s="113" t="s">
        <v>915</v>
      </c>
      <c r="G294" s="166" t="str">
        <f>_xlfn.XLOOKUP(C294,Rankings!P:P,Rankings!Q:Q)</f>
        <v>No</v>
      </c>
    </row>
    <row r="295" spans="2:7" hidden="1" x14ac:dyDescent="0.25">
      <c r="B295" s="56"/>
      <c r="C295" s="113" t="s">
        <v>639</v>
      </c>
      <c r="G295" s="166" t="str">
        <f>_xlfn.XLOOKUP(C295,Rankings!P:P,Rankings!Q:Q)</f>
        <v>No</v>
      </c>
    </row>
    <row r="296" spans="2:7" hidden="1" x14ac:dyDescent="0.25">
      <c r="B296" s="56"/>
      <c r="C296" s="113" t="s">
        <v>771</v>
      </c>
      <c r="G296" s="166" t="str">
        <f>_xlfn.XLOOKUP(C296,Rankings!P:P,Rankings!Q:Q)</f>
        <v>No</v>
      </c>
    </row>
    <row r="297" spans="2:7" hidden="1" x14ac:dyDescent="0.25">
      <c r="B297" s="56"/>
      <c r="C297" s="113" t="s">
        <v>638</v>
      </c>
      <c r="G297" s="166" t="str">
        <f>_xlfn.XLOOKUP(C297,Rankings!P:P,Rankings!Q:Q)</f>
        <v>No</v>
      </c>
    </row>
    <row r="298" spans="2:7" hidden="1" x14ac:dyDescent="0.25">
      <c r="B298" s="56"/>
      <c r="C298" s="113" t="s">
        <v>640</v>
      </c>
      <c r="G298" s="166" t="str">
        <f>_xlfn.XLOOKUP(C298,Rankings!P:P,Rankings!Q:Q)</f>
        <v>No</v>
      </c>
    </row>
    <row r="299" spans="2:7" hidden="1" x14ac:dyDescent="0.25">
      <c r="B299" s="56"/>
      <c r="C299" s="113" t="s">
        <v>641</v>
      </c>
      <c r="G299" s="166" t="str">
        <f>_xlfn.XLOOKUP(C299,Rankings!P:P,Rankings!Q:Q)</f>
        <v>No</v>
      </c>
    </row>
    <row r="300" spans="2:7" hidden="1" x14ac:dyDescent="0.25">
      <c r="B300" s="56"/>
      <c r="C300" s="113" t="s">
        <v>642</v>
      </c>
      <c r="G300" s="166" t="str">
        <f>_xlfn.XLOOKUP(C300,Rankings!P:P,Rankings!Q:Q)</f>
        <v>No</v>
      </c>
    </row>
    <row r="301" spans="2:7" hidden="1" x14ac:dyDescent="0.25">
      <c r="B301" s="56"/>
      <c r="C301" s="113" t="s">
        <v>546</v>
      </c>
      <c r="G301" s="166" t="str">
        <f>_xlfn.XLOOKUP(C301,Rankings!P:P,Rankings!Q:Q)</f>
        <v>No</v>
      </c>
    </row>
    <row r="302" spans="2:7" hidden="1" x14ac:dyDescent="0.25">
      <c r="B302" s="56"/>
      <c r="C302" s="113" t="s">
        <v>768</v>
      </c>
      <c r="G302" s="166" t="str">
        <f>_xlfn.XLOOKUP(C302,Rankings!P:P,Rankings!Q:Q)</f>
        <v>No</v>
      </c>
    </row>
    <row r="303" spans="2:7" hidden="1" x14ac:dyDescent="0.25">
      <c r="B303" s="56"/>
      <c r="C303" s="113" t="s">
        <v>643</v>
      </c>
      <c r="G303" s="166" t="str">
        <f>_xlfn.XLOOKUP(C303,Rankings!P:P,Rankings!Q:Q)</f>
        <v>No</v>
      </c>
    </row>
    <row r="304" spans="2:7" hidden="1" x14ac:dyDescent="0.25">
      <c r="B304" s="56"/>
      <c r="C304" s="113" t="s">
        <v>645</v>
      </c>
      <c r="G304" s="166" t="str">
        <f>_xlfn.XLOOKUP(C304,Rankings!P:P,Rankings!Q:Q)</f>
        <v>No</v>
      </c>
    </row>
    <row r="305" spans="2:11" hidden="1" x14ac:dyDescent="0.25">
      <c r="B305" s="56"/>
      <c r="C305" s="113" t="s">
        <v>552</v>
      </c>
      <c r="G305" s="166" t="str">
        <f>_xlfn.XLOOKUP(C305,Rankings!P:P,Rankings!Q:Q)</f>
        <v>No</v>
      </c>
    </row>
    <row r="306" spans="2:11" hidden="1" x14ac:dyDescent="0.25">
      <c r="B306" s="56"/>
      <c r="C306" s="113" t="s">
        <v>572</v>
      </c>
      <c r="G306" s="166" t="str">
        <f>_xlfn.XLOOKUP(C306,Rankings!P:P,Rankings!Q:Q)</f>
        <v>No</v>
      </c>
    </row>
    <row r="307" spans="2:11" hidden="1" x14ac:dyDescent="0.25">
      <c r="B307" s="56"/>
      <c r="C307" s="113" t="s">
        <v>678</v>
      </c>
      <c r="G307" s="166" t="str">
        <f>_xlfn.XLOOKUP(C307,Rankings!P:P,Rankings!Q:Q)</f>
        <v>No</v>
      </c>
    </row>
    <row r="308" spans="2:11" hidden="1" x14ac:dyDescent="0.25">
      <c r="B308" s="56"/>
      <c r="C308" s="113" t="s">
        <v>743</v>
      </c>
      <c r="G308" s="166" t="str">
        <f>_xlfn.XLOOKUP(C308,Rankings!P:P,Rankings!Q:Q)</f>
        <v>No</v>
      </c>
    </row>
    <row r="309" spans="2:11" hidden="1" x14ac:dyDescent="0.25">
      <c r="B309" s="56"/>
      <c r="C309" s="113" t="s">
        <v>744</v>
      </c>
      <c r="G309" s="166" t="str">
        <f>_xlfn.XLOOKUP(C309,Rankings!P:P,Rankings!Q:Q)</f>
        <v>No</v>
      </c>
    </row>
    <row r="310" spans="2:11" hidden="1" x14ac:dyDescent="0.25">
      <c r="B310" s="56"/>
      <c r="C310" s="113" t="s">
        <v>647</v>
      </c>
      <c r="G310" s="166" t="str">
        <f>_xlfn.XLOOKUP(C310,Rankings!P:P,Rankings!Q:Q)</f>
        <v>No</v>
      </c>
    </row>
    <row r="311" spans="2:11" hidden="1" x14ac:dyDescent="0.25">
      <c r="B311" s="56"/>
      <c r="C311" s="113" t="s">
        <v>532</v>
      </c>
      <c r="G311" s="166" t="str">
        <f>_xlfn.XLOOKUP(C311,Rankings!P:P,Rankings!Q:Q)</f>
        <v>No</v>
      </c>
    </row>
    <row r="312" spans="2:11" hidden="1" x14ac:dyDescent="0.25">
      <c r="B312" s="56"/>
      <c r="C312" s="113" t="s">
        <v>772</v>
      </c>
      <c r="G312" s="166" t="str">
        <f>_xlfn.XLOOKUP(C312,Rankings!P:P,Rankings!Q:Q)</f>
        <v>No</v>
      </c>
    </row>
    <row r="313" spans="2:11" x14ac:dyDescent="0.25">
      <c r="B313" s="56"/>
      <c r="C313" s="113"/>
      <c r="K313" s="6"/>
    </row>
    <row r="314" spans="2:11" x14ac:dyDescent="0.25">
      <c r="B314" s="56"/>
      <c r="K314" s="6"/>
    </row>
    <row r="315" spans="2:11" x14ac:dyDescent="0.25">
      <c r="B315" s="56"/>
      <c r="K315" s="6"/>
    </row>
    <row r="316" spans="2:11" x14ac:dyDescent="0.25">
      <c r="B316" s="56"/>
    </row>
    <row r="317" spans="2:11" x14ac:dyDescent="0.25">
      <c r="B317" s="56"/>
    </row>
    <row r="318" spans="2:11" x14ac:dyDescent="0.25">
      <c r="B318" s="56"/>
    </row>
    <row r="319" spans="2:11" x14ac:dyDescent="0.25">
      <c r="B319" s="56"/>
    </row>
    <row r="320" spans="2:11"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31" spans="2:2" x14ac:dyDescent="0.25">
      <c r="B331" s="56"/>
    </row>
    <row r="332" spans="2:2" x14ac:dyDescent="0.25">
      <c r="B332" s="56"/>
    </row>
    <row r="333" spans="2:2" x14ac:dyDescent="0.25">
      <c r="B333" s="56"/>
    </row>
    <row r="334" spans="2:2" x14ac:dyDescent="0.25">
      <c r="B334" s="56"/>
    </row>
    <row r="335" spans="2:2" x14ac:dyDescent="0.25">
      <c r="B335" s="56"/>
    </row>
    <row r="336" spans="2:2" x14ac:dyDescent="0.25">
      <c r="B336" s="56"/>
    </row>
    <row r="337" spans="2:2" x14ac:dyDescent="0.25">
      <c r="B337" s="56"/>
    </row>
    <row r="338" spans="2:2" x14ac:dyDescent="0.25">
      <c r="B338" s="56"/>
    </row>
    <row r="339" spans="2:2" x14ac:dyDescent="0.25">
      <c r="B339" s="56"/>
    </row>
    <row r="340" spans="2:2" x14ac:dyDescent="0.25">
      <c r="B340" s="56"/>
    </row>
    <row r="341" spans="2:2" x14ac:dyDescent="0.25">
      <c r="B341"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1" spans="2:2" x14ac:dyDescent="0.25">
      <c r="B351" s="56"/>
    </row>
    <row r="352" spans="2:2" x14ac:dyDescent="0.25">
      <c r="B352" s="56"/>
    </row>
    <row r="353" spans="2:2" x14ac:dyDescent="0.25">
      <c r="B353" s="56"/>
    </row>
    <row r="354" spans="2:2" x14ac:dyDescent="0.25">
      <c r="B354" s="56"/>
    </row>
    <row r="355" spans="2:2" x14ac:dyDescent="0.25">
      <c r="B355" s="56"/>
    </row>
    <row r="356" spans="2:2" x14ac:dyDescent="0.25">
      <c r="B356" s="56"/>
    </row>
    <row r="357" spans="2:2" x14ac:dyDescent="0.25">
      <c r="B357" s="56"/>
    </row>
    <row r="358" spans="2:2" x14ac:dyDescent="0.25">
      <c r="B358" s="56"/>
    </row>
  </sheetData>
  <sheetProtection algorithmName="SHA-512" hashValue="whEQ0VEfPGQomsHpBi8wbgsytntv/NJf5tn1bDFNre8KEI9sF9KXdFpEuhJQqQczENYyUuqFfnz/K++s9j37CA==" saltValue="bjmKiR/ylloCauOacWMrNA==" spinCount="100000" sheet="1" objects="1" scenarios="1" selectLockedCells="1"/>
  <sortState xmlns:xlrd2="http://schemas.microsoft.com/office/spreadsheetml/2017/richdata2" ref="C66:C312">
    <sortCondition ref="C66:C312"/>
  </sortState>
  <mergeCells count="2">
    <mergeCell ref="B23:J23"/>
    <mergeCell ref="B22:J22"/>
  </mergeCells>
  <dataValidations count="3">
    <dataValidation type="list" allowBlank="1" showInputMessage="1" showErrorMessage="1" sqref="H5" xr:uid="{00000000-0002-0000-0200-000001000000}">
      <formula1>$B$66:$B$89</formula1>
    </dataValidation>
    <dataValidation type="list" allowBlank="1" showInputMessage="1" showErrorMessage="1" sqref="F13:F20" xr:uid="{00000000-0002-0000-0200-000002000000}">
      <formula1>$C$66:$C$312</formula1>
    </dataValidation>
    <dataValidation type="list" allowBlank="1" showInputMessage="1" showErrorMessage="1" sqref="H7" xr:uid="{00000000-0002-0000-0200-000000000000}">
      <formula1>$H$70:$H$71</formula1>
    </dataValidation>
  </dataValidations>
  <pageMargins left="0.70866141732283472" right="0.70866141732283472" top="0.74803149606299213" bottom="0.74803149606299213" header="0.31496062992125984" footer="0.31496062992125984"/>
  <pageSetup paperSize="9" scale="58" orientation="portrait" r:id="rId1"/>
  <headerFooter>
    <oddFooter>&amp;C_x000D_&amp;1#&amp;"Calibri"&amp;10&amp;K000000 CONTROLLED&amp;R&amp;"Arial,Regular"&amp;13Public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B4"/>
  <sheetViews>
    <sheetView workbookViewId="0">
      <selection activeCell="V15" sqref="V15"/>
    </sheetView>
  </sheetViews>
  <sheetFormatPr defaultRowHeight="15" x14ac:dyDescent="0.25"/>
  <cols>
    <col min="1" max="16384" width="9.140625" style="114"/>
  </cols>
  <sheetData>
    <row r="4" spans="2:2" x14ac:dyDescent="0.25">
      <c r="B4" s="114" t="s">
        <v>1176</v>
      </c>
    </row>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Footer>&amp;C_x000D_&amp;1#&amp;"Calibri"&amp;10&amp;K000000 CONTROLLED&amp;R&amp;"Arial,Regular"&amp;13Public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B4"/>
  <sheetViews>
    <sheetView workbookViewId="0">
      <selection activeCell="U16" sqref="U16"/>
    </sheetView>
  </sheetViews>
  <sheetFormatPr defaultRowHeight="15" x14ac:dyDescent="0.25"/>
  <cols>
    <col min="1" max="16384" width="9.140625" style="114"/>
  </cols>
  <sheetData>
    <row r="4" spans="2:2" x14ac:dyDescent="0.25">
      <c r="B4" s="114" t="s">
        <v>1176</v>
      </c>
    </row>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Footer>&amp;C_x000D_&amp;1#&amp;"Calibri"&amp;10&amp;K000000 CONTROLLED&amp;R&amp;"Arial,Regular"&amp;13Public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B4"/>
  <sheetViews>
    <sheetView workbookViewId="0">
      <selection activeCell="T18" sqref="T18"/>
    </sheetView>
  </sheetViews>
  <sheetFormatPr defaultRowHeight="15" x14ac:dyDescent="0.25"/>
  <cols>
    <col min="1" max="16384" width="9.140625" style="114"/>
  </cols>
  <sheetData>
    <row r="4" spans="2:2" x14ac:dyDescent="0.25">
      <c r="B4" s="114" t="s">
        <v>1176</v>
      </c>
    </row>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Footer>&amp;C_x000D_&amp;1#&amp;"Calibri"&amp;10&amp;K000000 CONTROLLED&amp;R&amp;"Arial,Regular"&amp;13Public</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FFC000"/>
  </sheetPr>
  <dimension ref="A1:CB257"/>
  <sheetViews>
    <sheetView zoomScaleNormal="100" workbookViewId="0">
      <pane xSplit="2" ySplit="3" topLeftCell="C227" activePane="bottomRight" state="frozen"/>
      <selection activeCell="A253" sqref="A253"/>
      <selection pane="topRight" activeCell="A253" sqref="A253"/>
      <selection pane="bottomLeft" activeCell="A253" sqref="A253"/>
      <selection pane="bottomRight" activeCell="A253" sqref="A253"/>
    </sheetView>
  </sheetViews>
  <sheetFormatPr defaultRowHeight="15" x14ac:dyDescent="0.25"/>
  <cols>
    <col min="1" max="1" width="9.140625" style="21"/>
    <col min="2" max="2" width="23.140625" style="21" customWidth="1"/>
    <col min="3" max="3" width="15.42578125" style="21" bestFit="1" customWidth="1"/>
    <col min="4" max="4" width="11.85546875" style="21" bestFit="1" customWidth="1"/>
    <col min="5" max="5" width="11.7109375" style="21" customWidth="1"/>
    <col min="6" max="6" width="15.7109375" style="21" bestFit="1" customWidth="1"/>
    <col min="7" max="7" width="11.85546875" style="21" bestFit="1" customWidth="1"/>
    <col min="8" max="8" width="16.85546875" style="21" bestFit="1" customWidth="1"/>
    <col min="9" max="9" width="15.85546875" style="21" bestFit="1" customWidth="1"/>
    <col min="10" max="10" width="16" style="21" bestFit="1" customWidth="1"/>
    <col min="11" max="11" width="19.140625" style="21" bestFit="1" customWidth="1"/>
    <col min="12" max="12" width="12" style="21" bestFit="1" customWidth="1"/>
    <col min="13" max="13" width="19.7109375" style="21" bestFit="1" customWidth="1"/>
    <col min="14" max="14" width="11" style="21" customWidth="1"/>
    <col min="15" max="15" width="13.140625" style="21" bestFit="1" customWidth="1"/>
    <col min="16" max="16" width="22" style="21" bestFit="1" customWidth="1"/>
    <col min="17" max="17" width="15" style="21" bestFit="1" customWidth="1"/>
    <col min="18" max="18" width="21" style="21" bestFit="1" customWidth="1"/>
    <col min="19" max="19" width="10.5703125" style="21" bestFit="1" customWidth="1"/>
    <col min="20" max="20" width="22.140625" style="108" bestFit="1" customWidth="1"/>
    <col min="21" max="21" width="11.5703125" style="21" bestFit="1" customWidth="1"/>
    <col min="22" max="22" width="12.85546875" style="21" bestFit="1" customWidth="1"/>
    <col min="23" max="23" width="28" style="21" bestFit="1" customWidth="1"/>
    <col min="24" max="24" width="12" style="21" customWidth="1"/>
    <col min="25" max="25" width="12.85546875" style="21" customWidth="1"/>
    <col min="26" max="26" width="13.5703125" style="21" bestFit="1" customWidth="1"/>
    <col min="27" max="27" width="10.42578125" style="21" bestFit="1" customWidth="1"/>
    <col min="28" max="28" width="16.42578125" style="21" bestFit="1" customWidth="1"/>
    <col min="29" max="29" width="14" style="21" customWidth="1"/>
    <col min="30" max="30" width="21" style="21" bestFit="1" customWidth="1"/>
    <col min="31" max="31" width="15.7109375" style="21" bestFit="1" customWidth="1"/>
    <col min="32" max="32" width="11.85546875" style="21" bestFit="1" customWidth="1"/>
    <col min="33" max="33" width="16.85546875" style="21" bestFit="1" customWidth="1"/>
    <col min="34" max="34" width="15.85546875" style="21" bestFit="1" customWidth="1"/>
    <col min="35" max="35" width="16" style="21" bestFit="1" customWidth="1"/>
    <col min="36" max="36" width="19.140625" style="21" bestFit="1" customWidth="1"/>
    <col min="37" max="37" width="12" style="21" bestFit="1" customWidth="1"/>
    <col min="38" max="38" width="19.7109375" style="21" bestFit="1" customWidth="1"/>
    <col min="39" max="39" width="8" style="21" bestFit="1" customWidth="1"/>
    <col min="40" max="40" width="13.140625" style="21" bestFit="1" customWidth="1"/>
    <col min="41" max="41" width="22" style="21" bestFit="1" customWidth="1"/>
    <col min="42" max="42" width="15" style="21" bestFit="1" customWidth="1"/>
    <col min="43" max="43" width="21" style="21" bestFit="1" customWidth="1"/>
    <col min="44" max="44" width="8" style="21" bestFit="1" customWidth="1"/>
    <col min="45" max="45" width="22.140625" style="108" bestFit="1" customWidth="1"/>
    <col min="46" max="46" width="9.42578125" style="21" bestFit="1" customWidth="1"/>
    <col min="47" max="47" width="12.85546875" style="21" bestFit="1" customWidth="1"/>
    <col min="48" max="48" width="28" style="21" bestFit="1" customWidth="1"/>
    <col min="49" max="49" width="9.5703125" style="21" bestFit="1" customWidth="1"/>
    <col min="50" max="50" width="11.140625" style="21" bestFit="1" customWidth="1"/>
    <col min="51" max="51" width="13.5703125" style="21" bestFit="1" customWidth="1"/>
    <col min="52" max="52" width="10.42578125" style="103" bestFit="1" customWidth="1"/>
    <col min="53" max="53" width="16.42578125" style="103" bestFit="1" customWidth="1"/>
    <col min="54" max="54" width="3" style="21" bestFit="1" customWidth="1"/>
    <col min="55" max="55" width="9.140625" style="21"/>
    <col min="56" max="56" width="15.7109375" style="21" bestFit="1" customWidth="1"/>
    <col min="57" max="57" width="11.85546875" style="21" bestFit="1" customWidth="1"/>
    <col min="58" max="58" width="16.85546875" style="21" bestFit="1" customWidth="1"/>
    <col min="59" max="59" width="15.85546875" style="21" bestFit="1" customWidth="1"/>
    <col min="60" max="60" width="16" style="21" bestFit="1" customWidth="1"/>
    <col min="61" max="61" width="19.140625" style="21" bestFit="1" customWidth="1"/>
    <col min="62" max="62" width="12" style="21" bestFit="1" customWidth="1"/>
    <col min="63" max="63" width="19.7109375" style="21" bestFit="1" customWidth="1"/>
    <col min="64" max="64" width="7.7109375" style="21" bestFit="1" customWidth="1"/>
    <col min="65" max="65" width="13.140625" style="21" bestFit="1" customWidth="1"/>
    <col min="66" max="66" width="22" style="21" bestFit="1" customWidth="1"/>
    <col min="67" max="67" width="15" style="21" bestFit="1" customWidth="1"/>
    <col min="68" max="68" width="21" style="21" bestFit="1" customWidth="1"/>
    <col min="69" max="69" width="7.7109375" style="21" bestFit="1" customWidth="1"/>
    <col min="70" max="70" width="22.140625" style="108" bestFit="1" customWidth="1"/>
    <col min="71" max="71" width="9.42578125" style="21" bestFit="1" customWidth="1"/>
    <col min="72" max="72" width="12.85546875" style="21" bestFit="1" customWidth="1"/>
    <col min="73" max="73" width="28" style="21" bestFit="1" customWidth="1"/>
    <col min="74" max="74" width="8" style="21" bestFit="1" customWidth="1"/>
    <col min="75" max="75" width="11.140625" style="21" bestFit="1" customWidth="1"/>
    <col min="76" max="76" width="13.5703125" style="21" bestFit="1" customWidth="1"/>
    <col min="77" max="77" width="10.42578125" style="21" bestFit="1" customWidth="1"/>
    <col min="78" max="78" width="16.42578125" style="21" bestFit="1" customWidth="1"/>
    <col min="79" max="79" width="38.5703125" style="21" bestFit="1" customWidth="1"/>
    <col min="80" max="80" width="3" style="21" bestFit="1" customWidth="1"/>
    <col min="81" max="16384" width="9.140625" style="21"/>
  </cols>
  <sheetData>
    <row r="1" spans="1:78" x14ac:dyDescent="0.25">
      <c r="E1" s="76" t="s">
        <v>864</v>
      </c>
      <c r="F1" s="76"/>
      <c r="G1" s="76"/>
      <c r="H1" s="76"/>
      <c r="I1" s="76"/>
      <c r="J1" s="76"/>
      <c r="K1" s="76"/>
      <c r="L1" s="76"/>
      <c r="M1" s="76"/>
      <c r="N1" s="76"/>
      <c r="O1" s="76"/>
      <c r="P1" s="76"/>
      <c r="Q1" s="76"/>
      <c r="R1" s="76"/>
      <c r="S1" s="76"/>
      <c r="T1" s="76"/>
      <c r="U1" s="76"/>
      <c r="V1" s="76"/>
      <c r="W1" s="76"/>
      <c r="X1" s="76"/>
      <c r="Y1" s="76"/>
      <c r="Z1" s="76"/>
      <c r="AA1" s="76"/>
      <c r="AB1" s="76"/>
      <c r="AC1" s="76"/>
      <c r="AD1" s="151" t="s">
        <v>867</v>
      </c>
      <c r="AE1" s="77"/>
      <c r="AF1" s="77"/>
      <c r="AG1" s="77"/>
      <c r="AH1" s="77"/>
      <c r="AI1" s="77"/>
      <c r="AJ1" s="77"/>
      <c r="AK1" s="77"/>
      <c r="AL1" s="77"/>
      <c r="AM1" s="77"/>
      <c r="AN1" s="77"/>
      <c r="AO1" s="77"/>
      <c r="AP1" s="77"/>
      <c r="AQ1" s="77"/>
      <c r="AR1" s="77"/>
      <c r="AS1" s="77"/>
      <c r="AT1" s="77"/>
      <c r="AU1" s="77"/>
      <c r="AV1" s="77"/>
      <c r="AW1" s="77"/>
      <c r="AX1" s="77"/>
      <c r="AY1" s="77"/>
      <c r="AZ1" s="77"/>
      <c r="BA1" s="77"/>
      <c r="BC1" s="78" t="s">
        <v>868</v>
      </c>
      <c r="BD1" s="78"/>
      <c r="BE1" s="78"/>
      <c r="BF1" s="78"/>
      <c r="BG1" s="78"/>
      <c r="BH1" s="78"/>
      <c r="BI1" s="78"/>
      <c r="BJ1" s="78"/>
      <c r="BK1" s="78"/>
      <c r="BL1" s="78"/>
      <c r="BM1" s="78"/>
      <c r="BN1" s="78"/>
      <c r="BO1" s="78"/>
      <c r="BP1" s="78"/>
      <c r="BQ1" s="78"/>
      <c r="BR1" s="78"/>
      <c r="BS1" s="78"/>
      <c r="BT1" s="78"/>
      <c r="BU1" s="78"/>
      <c r="BV1" s="78"/>
      <c r="BW1" s="78"/>
      <c r="BX1" s="78"/>
      <c r="BY1" s="78"/>
      <c r="BZ1" s="78"/>
    </row>
    <row r="2" spans="1:78" s="158" customFormat="1" x14ac:dyDescent="0.25">
      <c r="A2" s="158">
        <v>1</v>
      </c>
      <c r="B2" s="158">
        <v>2</v>
      </c>
      <c r="C2" s="158">
        <v>3</v>
      </c>
      <c r="D2" s="158">
        <v>4</v>
      </c>
      <c r="E2" s="158">
        <v>5</v>
      </c>
      <c r="F2" s="158">
        <v>6</v>
      </c>
      <c r="G2" s="158">
        <v>7</v>
      </c>
      <c r="H2" s="158">
        <v>8</v>
      </c>
      <c r="I2" s="158">
        <v>9</v>
      </c>
      <c r="J2" s="158">
        <v>10</v>
      </c>
      <c r="K2" s="158">
        <v>11</v>
      </c>
      <c r="L2" s="158">
        <v>12</v>
      </c>
      <c r="M2" s="158">
        <v>13</v>
      </c>
      <c r="N2" s="158">
        <v>14</v>
      </c>
      <c r="O2" s="158">
        <v>15</v>
      </c>
      <c r="P2" s="158">
        <v>16</v>
      </c>
      <c r="Q2" s="158">
        <v>17</v>
      </c>
      <c r="R2" s="158">
        <v>18</v>
      </c>
      <c r="S2" s="158">
        <v>19</v>
      </c>
      <c r="T2" s="158">
        <v>20</v>
      </c>
      <c r="U2" s="158">
        <v>21</v>
      </c>
      <c r="V2" s="158">
        <v>22</v>
      </c>
      <c r="W2" s="158">
        <v>23</v>
      </c>
      <c r="X2" s="158">
        <v>24</v>
      </c>
      <c r="Y2" s="158">
        <v>25</v>
      </c>
      <c r="Z2" s="158">
        <v>26</v>
      </c>
      <c r="AA2" s="158">
        <v>27</v>
      </c>
      <c r="AB2" s="158">
        <v>28</v>
      </c>
      <c r="AC2" s="158">
        <v>29</v>
      </c>
      <c r="AD2" s="158">
        <v>30</v>
      </c>
      <c r="AE2" s="158">
        <v>31</v>
      </c>
      <c r="AF2" s="158">
        <v>32</v>
      </c>
      <c r="AG2" s="158">
        <v>33</v>
      </c>
      <c r="AH2" s="158">
        <v>34</v>
      </c>
      <c r="AI2" s="158">
        <v>35</v>
      </c>
      <c r="AJ2" s="158">
        <v>36</v>
      </c>
      <c r="AK2" s="158">
        <v>37</v>
      </c>
      <c r="AL2" s="158">
        <v>38</v>
      </c>
      <c r="AM2" s="158">
        <v>39</v>
      </c>
      <c r="AN2" s="158">
        <v>40</v>
      </c>
      <c r="AO2" s="158">
        <v>41</v>
      </c>
      <c r="AP2" s="158">
        <v>42</v>
      </c>
      <c r="AQ2" s="158">
        <v>43</v>
      </c>
      <c r="AR2" s="158">
        <v>44</v>
      </c>
      <c r="AS2" s="158">
        <v>45</v>
      </c>
      <c r="AT2" s="158">
        <v>46</v>
      </c>
      <c r="AU2" s="158">
        <v>47</v>
      </c>
      <c r="AV2" s="158">
        <v>48</v>
      </c>
      <c r="AW2" s="158">
        <v>49</v>
      </c>
      <c r="AX2" s="158">
        <v>50</v>
      </c>
      <c r="AY2" s="158">
        <v>51</v>
      </c>
      <c r="AZ2" s="158">
        <v>52</v>
      </c>
      <c r="BA2" s="158">
        <v>53</v>
      </c>
      <c r="BB2" s="158">
        <v>54</v>
      </c>
      <c r="BC2" s="158">
        <v>55</v>
      </c>
      <c r="BD2" s="158">
        <v>56</v>
      </c>
      <c r="BE2" s="158">
        <v>57</v>
      </c>
      <c r="BF2" s="158">
        <v>58</v>
      </c>
      <c r="BG2" s="158">
        <v>59</v>
      </c>
      <c r="BH2" s="158">
        <v>60</v>
      </c>
      <c r="BI2" s="158">
        <v>61</v>
      </c>
      <c r="BJ2" s="158">
        <v>62</v>
      </c>
      <c r="BK2" s="158">
        <v>63</v>
      </c>
      <c r="BL2" s="158">
        <v>64</v>
      </c>
      <c r="BM2" s="158">
        <v>65</v>
      </c>
      <c r="BN2" s="158">
        <v>66</v>
      </c>
      <c r="BO2" s="158">
        <v>67</v>
      </c>
      <c r="BP2" s="158">
        <v>68</v>
      </c>
      <c r="BQ2" s="158">
        <v>69</v>
      </c>
      <c r="BR2" s="158">
        <v>70</v>
      </c>
      <c r="BS2" s="158">
        <v>71</v>
      </c>
      <c r="BT2" s="158">
        <v>72</v>
      </c>
      <c r="BU2" s="158">
        <v>73</v>
      </c>
      <c r="BV2" s="158">
        <v>74</v>
      </c>
      <c r="BW2" s="158">
        <v>75</v>
      </c>
      <c r="BX2" s="158">
        <v>76</v>
      </c>
      <c r="BY2" s="158">
        <v>77</v>
      </c>
      <c r="BZ2" s="158">
        <v>78</v>
      </c>
    </row>
    <row r="3" spans="1:78" x14ac:dyDescent="0.25">
      <c r="A3" s="1" t="s">
        <v>0</v>
      </c>
      <c r="B3" s="1" t="s">
        <v>1</v>
      </c>
      <c r="C3" s="1" t="s">
        <v>789</v>
      </c>
      <c r="D3" s="1" t="s">
        <v>806</v>
      </c>
      <c r="E3" s="1" t="s">
        <v>2</v>
      </c>
      <c r="F3" s="1" t="s">
        <v>874</v>
      </c>
      <c r="G3" s="1" t="s">
        <v>797</v>
      </c>
      <c r="H3" s="1" t="s">
        <v>875</v>
      </c>
      <c r="I3" s="1" t="s">
        <v>876</v>
      </c>
      <c r="J3" s="1" t="s">
        <v>877</v>
      </c>
      <c r="K3" s="1" t="s">
        <v>878</v>
      </c>
      <c r="L3" s="1" t="s">
        <v>3</v>
      </c>
      <c r="M3" s="1" t="s">
        <v>799</v>
      </c>
      <c r="N3" s="1" t="s">
        <v>4</v>
      </c>
      <c r="O3" s="1" t="s">
        <v>879</v>
      </c>
      <c r="P3" s="1" t="s">
        <v>5</v>
      </c>
      <c r="Q3" s="1" t="s">
        <v>6</v>
      </c>
      <c r="R3" s="1" t="s">
        <v>781</v>
      </c>
      <c r="S3" s="1" t="s">
        <v>7</v>
      </c>
      <c r="T3" s="1" t="s">
        <v>1156</v>
      </c>
      <c r="U3" s="1" t="s">
        <v>8</v>
      </c>
      <c r="V3" s="1" t="s">
        <v>9</v>
      </c>
      <c r="W3" s="23" t="s">
        <v>15</v>
      </c>
      <c r="X3" s="23" t="s">
        <v>10</v>
      </c>
      <c r="Y3" s="1" t="s">
        <v>11</v>
      </c>
      <c r="Z3" s="1" t="s">
        <v>798</v>
      </c>
      <c r="AA3" s="1" t="s">
        <v>12</v>
      </c>
      <c r="AB3" s="1" t="s">
        <v>13</v>
      </c>
      <c r="AC3" s="1" t="s">
        <v>864</v>
      </c>
      <c r="AD3" s="152" t="s">
        <v>2</v>
      </c>
      <c r="AE3" s="1" t="s">
        <v>874</v>
      </c>
      <c r="AF3" s="1" t="s">
        <v>797</v>
      </c>
      <c r="AG3" s="1" t="s">
        <v>875</v>
      </c>
      <c r="AH3" s="1" t="s">
        <v>876</v>
      </c>
      <c r="AI3" s="1" t="s">
        <v>877</v>
      </c>
      <c r="AJ3" s="1" t="s">
        <v>878</v>
      </c>
      <c r="AK3" s="1" t="s">
        <v>3</v>
      </c>
      <c r="AL3" s="1" t="s">
        <v>799</v>
      </c>
      <c r="AM3" s="1" t="s">
        <v>4</v>
      </c>
      <c r="AN3" s="1" t="s">
        <v>879</v>
      </c>
      <c r="AO3" s="1" t="s">
        <v>5</v>
      </c>
      <c r="AP3" s="1" t="s">
        <v>6</v>
      </c>
      <c r="AQ3" s="1" t="s">
        <v>781</v>
      </c>
      <c r="AR3" s="1" t="s">
        <v>7</v>
      </c>
      <c r="AS3" s="1" t="s">
        <v>1156</v>
      </c>
      <c r="AT3" s="1" t="s">
        <v>8</v>
      </c>
      <c r="AU3" s="1" t="s">
        <v>9</v>
      </c>
      <c r="AV3" s="23" t="s">
        <v>15</v>
      </c>
      <c r="AW3" s="23" t="s">
        <v>10</v>
      </c>
      <c r="AX3" s="1" t="s">
        <v>11</v>
      </c>
      <c r="AY3" s="1" t="s">
        <v>798</v>
      </c>
      <c r="AZ3" s="1" t="s">
        <v>12</v>
      </c>
      <c r="BA3" s="1" t="s">
        <v>13</v>
      </c>
      <c r="BB3" s="1"/>
      <c r="BC3" s="1" t="s">
        <v>2</v>
      </c>
      <c r="BD3" s="1" t="s">
        <v>874</v>
      </c>
      <c r="BE3" s="1" t="s">
        <v>797</v>
      </c>
      <c r="BF3" s="1" t="s">
        <v>875</v>
      </c>
      <c r="BG3" s="1" t="s">
        <v>876</v>
      </c>
      <c r="BH3" s="1" t="s">
        <v>877</v>
      </c>
      <c r="BI3" s="1" t="s">
        <v>878</v>
      </c>
      <c r="BJ3" s="1" t="s">
        <v>3</v>
      </c>
      <c r="BK3" s="1" t="s">
        <v>799</v>
      </c>
      <c r="BL3" s="1" t="s">
        <v>4</v>
      </c>
      <c r="BM3" s="1" t="s">
        <v>879</v>
      </c>
      <c r="BN3" s="1" t="s">
        <v>5</v>
      </c>
      <c r="BO3" s="1" t="s">
        <v>6</v>
      </c>
      <c r="BP3" s="1" t="s">
        <v>781</v>
      </c>
      <c r="BQ3" s="1" t="s">
        <v>7</v>
      </c>
      <c r="BR3" s="1" t="s">
        <v>1156</v>
      </c>
      <c r="BS3" s="1" t="s">
        <v>8</v>
      </c>
      <c r="BT3" s="1" t="s">
        <v>9</v>
      </c>
      <c r="BU3" s="23" t="s">
        <v>15</v>
      </c>
      <c r="BV3" s="23" t="s">
        <v>10</v>
      </c>
      <c r="BW3" s="1" t="s">
        <v>11</v>
      </c>
      <c r="BX3" s="1" t="s">
        <v>798</v>
      </c>
      <c r="BY3" s="1" t="s">
        <v>12</v>
      </c>
      <c r="BZ3" s="1" t="s">
        <v>13</v>
      </c>
    </row>
    <row r="4" spans="1:78" x14ac:dyDescent="0.25">
      <c r="A4" s="18" t="s">
        <v>18</v>
      </c>
      <c r="B4" s="21" t="s">
        <v>19</v>
      </c>
      <c r="C4" s="22">
        <f>_xlfn.XLOOKUP(A4,Rankings!K:K,Rankings!L:L)</f>
        <v>155</v>
      </c>
      <c r="D4" s="118">
        <f>_xlfn.XLOOKUP(A4,Rankings!K:K,Rankings!M:M)</f>
        <v>718.34</v>
      </c>
      <c r="E4" s="121">
        <v>44892.339999999975</v>
      </c>
      <c r="F4" s="121">
        <v>0</v>
      </c>
      <c r="G4" s="121">
        <v>0</v>
      </c>
      <c r="H4" s="121">
        <v>21640.430000000008</v>
      </c>
      <c r="I4" s="121">
        <v>0</v>
      </c>
      <c r="J4" s="121">
        <v>11061.019999999999</v>
      </c>
      <c r="K4" s="121">
        <v>0</v>
      </c>
      <c r="L4" s="121">
        <v>8590.0999999999985</v>
      </c>
      <c r="M4" s="121">
        <v>0</v>
      </c>
      <c r="N4" s="121">
        <v>10867.839999999998</v>
      </c>
      <c r="O4" s="121">
        <v>0</v>
      </c>
      <c r="P4" s="121">
        <v>12174.71</v>
      </c>
      <c r="Q4" s="121">
        <v>19796.22</v>
      </c>
      <c r="R4" s="121">
        <v>38227.100000000013</v>
      </c>
      <c r="S4" s="121">
        <v>0</v>
      </c>
      <c r="T4" s="121">
        <v>2681.97</v>
      </c>
      <c r="U4" s="121">
        <v>0</v>
      </c>
      <c r="V4" s="121">
        <v>0</v>
      </c>
      <c r="W4" s="121">
        <v>5244</v>
      </c>
      <c r="X4" s="121">
        <v>225697.41999999987</v>
      </c>
      <c r="Y4" s="121">
        <v>499337.25000000006</v>
      </c>
      <c r="Z4" s="121">
        <v>0</v>
      </c>
      <c r="AA4" s="121">
        <v>4447.43</v>
      </c>
      <c r="AB4" s="121">
        <v>1965.4899999999998</v>
      </c>
      <c r="AC4" s="121">
        <f>SUM(E4:AB4)</f>
        <v>906623.32</v>
      </c>
      <c r="AD4" s="153">
        <f>E4/$C4</f>
        <v>289.62799999999982</v>
      </c>
      <c r="AE4" s="105">
        <f>F4/$C4</f>
        <v>0</v>
      </c>
      <c r="AF4" s="105">
        <f t="shared" ref="AF4:BA4" si="0">G4/$C4</f>
        <v>0</v>
      </c>
      <c r="AG4" s="105">
        <f t="shared" si="0"/>
        <v>139.61567741935488</v>
      </c>
      <c r="AH4" s="105">
        <f t="shared" si="0"/>
        <v>0</v>
      </c>
      <c r="AI4" s="105">
        <f t="shared" si="0"/>
        <v>71.361419354838702</v>
      </c>
      <c r="AJ4" s="105">
        <f t="shared" si="0"/>
        <v>0</v>
      </c>
      <c r="AK4" s="105">
        <f t="shared" si="0"/>
        <v>55.419999999999987</v>
      </c>
      <c r="AL4" s="105">
        <f t="shared" si="0"/>
        <v>0</v>
      </c>
      <c r="AM4" s="105">
        <f t="shared" si="0"/>
        <v>70.115096774193532</v>
      </c>
      <c r="AN4" s="105">
        <f t="shared" si="0"/>
        <v>0</v>
      </c>
      <c r="AO4" s="105">
        <f t="shared" si="0"/>
        <v>78.546516129032256</v>
      </c>
      <c r="AP4" s="105">
        <f t="shared" si="0"/>
        <v>127.71754838709678</v>
      </c>
      <c r="AQ4" s="105">
        <f t="shared" si="0"/>
        <v>246.62645161290331</v>
      </c>
      <c r="AR4" s="105">
        <f t="shared" si="0"/>
        <v>0</v>
      </c>
      <c r="AS4" s="105">
        <f t="shared" si="0"/>
        <v>17.303032258064516</v>
      </c>
      <c r="AT4" s="105">
        <f t="shared" si="0"/>
        <v>0</v>
      </c>
      <c r="AU4" s="105">
        <f t="shared" si="0"/>
        <v>0</v>
      </c>
      <c r="AV4" s="105">
        <f t="shared" si="0"/>
        <v>33.832258064516132</v>
      </c>
      <c r="AW4" s="105">
        <f t="shared" si="0"/>
        <v>1456.1123870967733</v>
      </c>
      <c r="AX4" s="105">
        <f t="shared" si="0"/>
        <v>3221.5306451612905</v>
      </c>
      <c r="AY4" s="105">
        <f t="shared" si="0"/>
        <v>0</v>
      </c>
      <c r="AZ4" s="105">
        <f t="shared" si="0"/>
        <v>28.693096774193549</v>
      </c>
      <c r="BA4" s="105">
        <f t="shared" si="0"/>
        <v>12.680580645161289</v>
      </c>
      <c r="BB4" s="2"/>
      <c r="BC4" s="69">
        <f>E4/$D4</f>
        <v>62.494556895063582</v>
      </c>
      <c r="BD4" s="105">
        <f t="shared" ref="BD4:BZ4" si="1">F4/$D4</f>
        <v>0</v>
      </c>
      <c r="BE4" s="105">
        <f t="shared" si="1"/>
        <v>0</v>
      </c>
      <c r="BF4" s="105">
        <f t="shared" si="1"/>
        <v>30.125609043071535</v>
      </c>
      <c r="BG4" s="105">
        <f t="shared" si="1"/>
        <v>0</v>
      </c>
      <c r="BH4" s="105">
        <f t="shared" si="1"/>
        <v>15.398028788595926</v>
      </c>
      <c r="BI4" s="105">
        <f t="shared" si="1"/>
        <v>0</v>
      </c>
      <c r="BJ4" s="105">
        <f t="shared" si="1"/>
        <v>11.958264888492911</v>
      </c>
      <c r="BK4" s="105">
        <f t="shared" si="1"/>
        <v>0</v>
      </c>
      <c r="BL4" s="105">
        <f t="shared" si="1"/>
        <v>15.129103210179021</v>
      </c>
      <c r="BM4" s="105">
        <f t="shared" si="1"/>
        <v>0</v>
      </c>
      <c r="BN4" s="105">
        <f t="shared" si="1"/>
        <v>16.948394910488069</v>
      </c>
      <c r="BO4" s="105">
        <f t="shared" si="1"/>
        <v>27.558287162068101</v>
      </c>
      <c r="BP4" s="105">
        <f t="shared" si="1"/>
        <v>53.215886627502314</v>
      </c>
      <c r="BQ4" s="105">
        <f t="shared" si="1"/>
        <v>0</v>
      </c>
      <c r="BR4" s="105">
        <f t="shared" si="1"/>
        <v>3.7335662778071659</v>
      </c>
      <c r="BS4" s="105">
        <f t="shared" si="1"/>
        <v>0</v>
      </c>
      <c r="BT4" s="105">
        <f t="shared" si="1"/>
        <v>0</v>
      </c>
      <c r="BU4" s="105">
        <f t="shared" si="1"/>
        <v>7.3001642676170055</v>
      </c>
      <c r="BV4" s="105">
        <f t="shared" si="1"/>
        <v>314.1930283709662</v>
      </c>
      <c r="BW4" s="105">
        <f t="shared" si="1"/>
        <v>695.12661135395501</v>
      </c>
      <c r="BX4" s="105">
        <f t="shared" si="1"/>
        <v>0</v>
      </c>
      <c r="BY4" s="105">
        <f t="shared" si="1"/>
        <v>6.1912604059359078</v>
      </c>
      <c r="BZ4" s="105">
        <f t="shared" si="1"/>
        <v>2.7361555809226825</v>
      </c>
    </row>
    <row r="5" spans="1:78" x14ac:dyDescent="0.25">
      <c r="A5" s="18" t="s">
        <v>22</v>
      </c>
      <c r="B5" s="21" t="s">
        <v>23</v>
      </c>
      <c r="C5" s="22">
        <f>_xlfn.XLOOKUP(A5,Rankings!K:K,Rankings!L:L)</f>
        <v>210.2578947368421</v>
      </c>
      <c r="D5" s="118">
        <f>_xlfn.XLOOKUP(A5,Rankings!K:K,Rankings!M:M)</f>
        <v>835.48</v>
      </c>
      <c r="E5" s="121">
        <v>64809.830000000031</v>
      </c>
      <c r="F5" s="121">
        <v>27702.430000000008</v>
      </c>
      <c r="G5" s="121">
        <v>0</v>
      </c>
      <c r="H5" s="121">
        <v>0</v>
      </c>
      <c r="I5" s="121">
        <v>0</v>
      </c>
      <c r="J5" s="121">
        <v>0</v>
      </c>
      <c r="K5" s="121">
        <v>0</v>
      </c>
      <c r="L5" s="121">
        <v>10592.33</v>
      </c>
      <c r="M5" s="121">
        <v>0</v>
      </c>
      <c r="N5" s="121">
        <v>16063.95</v>
      </c>
      <c r="O5" s="121">
        <v>0</v>
      </c>
      <c r="P5" s="121">
        <v>16381.13</v>
      </c>
      <c r="Q5" s="121">
        <v>22336.519999999997</v>
      </c>
      <c r="R5" s="121">
        <v>44915.369999999995</v>
      </c>
      <c r="S5" s="121">
        <v>0</v>
      </c>
      <c r="T5" s="121">
        <v>3689.6000000000004</v>
      </c>
      <c r="U5" s="121">
        <v>0</v>
      </c>
      <c r="V5" s="121">
        <v>0</v>
      </c>
      <c r="W5" s="121">
        <v>35671.950000000012</v>
      </c>
      <c r="X5" s="121">
        <v>394660.72999999975</v>
      </c>
      <c r="Y5" s="121">
        <v>591258.78999999969</v>
      </c>
      <c r="Z5" s="121">
        <v>0</v>
      </c>
      <c r="AA5" s="121">
        <v>6618.5199999999986</v>
      </c>
      <c r="AB5" s="121">
        <v>3261.9699999999993</v>
      </c>
      <c r="AC5" s="121">
        <f t="shared" ref="AC5:AC65" si="2">SUM(E5:AB5)</f>
        <v>1237963.1199999994</v>
      </c>
      <c r="AD5" s="153">
        <v>218.5587688583409</v>
      </c>
      <c r="AE5" s="105">
        <f t="shared" ref="AE5:AE65" si="3">F5/$C5</f>
        <v>131.75452952514459</v>
      </c>
      <c r="AF5" s="105">
        <f t="shared" ref="AF5:AF65" si="4">G5/$C5</f>
        <v>0</v>
      </c>
      <c r="AG5" s="105">
        <f t="shared" ref="AG5:AG65" si="5">H5/$C5</f>
        <v>0</v>
      </c>
      <c r="AH5" s="105">
        <f t="shared" ref="AH5:AH65" si="6">I5/$C5</f>
        <v>0</v>
      </c>
      <c r="AI5" s="105">
        <f t="shared" ref="AI5:AI65" si="7">J5/$C5</f>
        <v>0</v>
      </c>
      <c r="AJ5" s="105">
        <f t="shared" ref="AJ5:AJ65" si="8">K5/$C5</f>
        <v>0</v>
      </c>
      <c r="AK5" s="105">
        <f t="shared" ref="AK5:AK65" si="9">L5/$C5</f>
        <v>50.377799193972315</v>
      </c>
      <c r="AL5" s="105">
        <f t="shared" ref="AL5:AL65" si="10">M5/$C5</f>
        <v>0</v>
      </c>
      <c r="AM5" s="105">
        <f t="shared" ref="AM5:AM65" si="11">N5/$C5</f>
        <v>76.401173996845984</v>
      </c>
      <c r="AN5" s="105">
        <f t="shared" ref="AN5:AN65" si="12">O5/$C5</f>
        <v>0</v>
      </c>
      <c r="AO5" s="105">
        <f t="shared" ref="AO5:AO65" si="13">P5/$C5</f>
        <v>77.90970237052241</v>
      </c>
      <c r="AP5" s="105">
        <f t="shared" ref="AP5:AP65" si="14">Q5/$C5</f>
        <v>106.23391824576333</v>
      </c>
      <c r="AQ5" s="105">
        <f t="shared" ref="AQ5:AQ65" si="15">R5/$C5</f>
        <v>213.62037347618212</v>
      </c>
      <c r="AR5" s="105">
        <f t="shared" ref="AR5:AR65" si="16">S5/$C5</f>
        <v>0</v>
      </c>
      <c r="AS5" s="105">
        <f t="shared" ref="AS5:AS65" si="17">T5/$C5</f>
        <v>17.547973666424692</v>
      </c>
      <c r="AT5" s="105">
        <f t="shared" ref="AT5:AT65" si="18">U5/$C5</f>
        <v>0</v>
      </c>
      <c r="AU5" s="105">
        <f t="shared" ref="AU5:AU65" si="19">V5/$C5</f>
        <v>0</v>
      </c>
      <c r="AV5" s="105">
        <f t="shared" ref="AV5:AV65" si="20">W5/$C5</f>
        <v>169.65807654759826</v>
      </c>
      <c r="AW5" s="105">
        <f t="shared" ref="AW5:AW65" si="21">X5/$C5</f>
        <v>1877.0316828956909</v>
      </c>
      <c r="AX5" s="105">
        <f t="shared" ref="AX5:AX65" si="22">Y5/$C5</f>
        <v>2812.0646349095082</v>
      </c>
      <c r="AY5" s="105">
        <f t="shared" ref="AY5:AY65" si="23">Z5/$C5</f>
        <v>0</v>
      </c>
      <c r="AZ5" s="105">
        <f t="shared" ref="AZ5:AZ65" si="24">AA5/$C5</f>
        <v>31.478104583343757</v>
      </c>
      <c r="BA5" s="105">
        <f t="shared" ref="BA5:BA65" si="25">AB5/$C5</f>
        <v>15.514138025983126</v>
      </c>
      <c r="BB5" s="2"/>
      <c r="BC5" s="105">
        <f t="shared" ref="BC5:BC65" si="26">E5/$D5</f>
        <v>77.571970603724836</v>
      </c>
      <c r="BD5" s="105">
        <f t="shared" ref="BD5:BD65" si="27">F5/$D5</f>
        <v>33.157502274141819</v>
      </c>
      <c r="BE5" s="105">
        <f t="shared" ref="BE5:BE65" si="28">G5/$D5</f>
        <v>0</v>
      </c>
      <c r="BF5" s="105">
        <f t="shared" ref="BF5:BF65" si="29">H5/$D5</f>
        <v>0</v>
      </c>
      <c r="BG5" s="105">
        <f t="shared" ref="BG5:BG65" si="30">I5/$D5</f>
        <v>0</v>
      </c>
      <c r="BH5" s="105">
        <f t="shared" ref="BH5:BH65" si="31">J5/$D5</f>
        <v>0</v>
      </c>
      <c r="BI5" s="105">
        <f t="shared" ref="BI5:BI65" si="32">K5/$D5</f>
        <v>0</v>
      </c>
      <c r="BJ5" s="105">
        <f t="shared" ref="BJ5:BJ65" si="33">L5/$D5</f>
        <v>12.678137118782017</v>
      </c>
      <c r="BK5" s="105">
        <f t="shared" ref="BK5:BK65" si="34">M5/$D5</f>
        <v>0</v>
      </c>
      <c r="BL5" s="105">
        <f t="shared" ref="BL5:BL65" si="35">N5/$D5</f>
        <v>19.227210705223346</v>
      </c>
      <c r="BM5" s="105">
        <f t="shared" ref="BM5:BM65" si="36">O5/$D5</f>
        <v>0</v>
      </c>
      <c r="BN5" s="105">
        <f t="shared" ref="BN5:BN65" si="37">P5/$D5</f>
        <v>19.606848757600421</v>
      </c>
      <c r="BO5" s="105">
        <f t="shared" ref="BO5:BO65" si="38">Q5/$D5</f>
        <v>26.734954756547129</v>
      </c>
      <c r="BP5" s="105">
        <f t="shared" ref="BP5:BP65" si="39">R5/$D5</f>
        <v>53.759958347297356</v>
      </c>
      <c r="BQ5" s="105">
        <f t="shared" ref="BQ5:BQ65" si="40">S5/$D5</f>
        <v>0</v>
      </c>
      <c r="BR5" s="105">
        <f t="shared" ref="BR5:BR65" si="41">T5/$D5</f>
        <v>4.4161440130224543</v>
      </c>
      <c r="BS5" s="105">
        <f t="shared" ref="BS5:BS65" si="42">U5/$D5</f>
        <v>0</v>
      </c>
      <c r="BT5" s="105">
        <f t="shared" ref="BT5:BT65" si="43">V5/$D5</f>
        <v>0</v>
      </c>
      <c r="BU5" s="105">
        <f t="shared" ref="BU5:BU65" si="44">W5/$D5</f>
        <v>42.696354191602445</v>
      </c>
      <c r="BV5" s="105">
        <f t="shared" ref="BV5:BV65" si="45">X5/$D5</f>
        <v>472.37603533298193</v>
      </c>
      <c r="BW5" s="105">
        <f t="shared" ref="BW5:BW65" si="46">Y5/$D5</f>
        <v>707.68754488437742</v>
      </c>
      <c r="BX5" s="105">
        <f t="shared" ref="BX5:BX65" si="47">Z5/$D5</f>
        <v>0</v>
      </c>
      <c r="BY5" s="105">
        <f t="shared" ref="BY5:BY65" si="48">AA5/$D5</f>
        <v>7.9218173983817666</v>
      </c>
      <c r="BZ5" s="105">
        <f t="shared" ref="BZ5:BZ65" si="49">AB5/$D5</f>
        <v>3.9043065064394114</v>
      </c>
    </row>
    <row r="6" spans="1:78" x14ac:dyDescent="0.25">
      <c r="A6" s="18" t="s">
        <v>52</v>
      </c>
      <c r="B6" s="21" t="s">
        <v>53</v>
      </c>
      <c r="C6" s="22">
        <f>_xlfn.XLOOKUP(A6,Rankings!K:K,Rankings!L:L)</f>
        <v>227.31368421052633</v>
      </c>
      <c r="D6" s="118">
        <f>_xlfn.XLOOKUP(A6,Rankings!K:K,Rankings!M:M)</f>
        <v>1180.7</v>
      </c>
      <c r="E6" s="121">
        <v>55663.340000000004</v>
      </c>
      <c r="F6" s="121">
        <v>26851.919999999998</v>
      </c>
      <c r="G6" s="121">
        <v>0</v>
      </c>
      <c r="H6" s="121">
        <v>27885.820000000003</v>
      </c>
      <c r="I6" s="121">
        <v>0</v>
      </c>
      <c r="J6" s="121">
        <v>0</v>
      </c>
      <c r="K6" s="121">
        <v>0</v>
      </c>
      <c r="L6" s="121">
        <v>24278.350000000006</v>
      </c>
      <c r="M6" s="121">
        <v>0</v>
      </c>
      <c r="N6" s="121">
        <v>18433.32</v>
      </c>
      <c r="O6" s="121">
        <v>0</v>
      </c>
      <c r="P6" s="121">
        <v>10788.630000000001</v>
      </c>
      <c r="Q6" s="121">
        <v>18590.640000000003</v>
      </c>
      <c r="R6" s="121">
        <v>44663.340000000018</v>
      </c>
      <c r="S6" s="121">
        <v>0</v>
      </c>
      <c r="T6" s="121">
        <v>10500.439999999999</v>
      </c>
      <c r="U6" s="121">
        <v>0</v>
      </c>
      <c r="V6" s="121">
        <v>0</v>
      </c>
      <c r="W6" s="121">
        <v>33556.720000000001</v>
      </c>
      <c r="X6" s="121">
        <v>305988.52000000008</v>
      </c>
      <c r="Y6" s="121">
        <v>675428.35</v>
      </c>
      <c r="Z6" s="121">
        <v>0</v>
      </c>
      <c r="AA6" s="121">
        <v>6366.71</v>
      </c>
      <c r="AB6" s="121">
        <v>544.5</v>
      </c>
      <c r="AC6" s="121">
        <f t="shared" si="2"/>
        <v>1259540.6000000001</v>
      </c>
      <c r="AD6" s="153">
        <v>190.66043212682681</v>
      </c>
      <c r="AE6" s="105">
        <f t="shared" si="3"/>
        <v>118.12716024228054</v>
      </c>
      <c r="AF6" s="105">
        <f t="shared" si="4"/>
        <v>0</v>
      </c>
      <c r="AG6" s="105">
        <f t="shared" si="5"/>
        <v>122.67550058347381</v>
      </c>
      <c r="AH6" s="105">
        <f t="shared" si="6"/>
        <v>0</v>
      </c>
      <c r="AI6" s="105">
        <f t="shared" si="7"/>
        <v>0</v>
      </c>
      <c r="AJ6" s="105">
        <f t="shared" si="8"/>
        <v>0</v>
      </c>
      <c r="AK6" s="105">
        <f t="shared" si="9"/>
        <v>106.80549252597849</v>
      </c>
      <c r="AL6" s="105">
        <f t="shared" si="10"/>
        <v>0</v>
      </c>
      <c r="AM6" s="105">
        <f t="shared" si="11"/>
        <v>81.091994369014756</v>
      </c>
      <c r="AN6" s="105">
        <f t="shared" si="12"/>
        <v>0</v>
      </c>
      <c r="AO6" s="105">
        <f t="shared" si="13"/>
        <v>47.461418952710837</v>
      </c>
      <c r="AP6" s="105">
        <f t="shared" si="14"/>
        <v>81.78407764832275</v>
      </c>
      <c r="AQ6" s="105">
        <f t="shared" si="15"/>
        <v>196.4832876433216</v>
      </c>
      <c r="AR6" s="105">
        <f t="shared" si="16"/>
        <v>0</v>
      </c>
      <c r="AS6" s="105">
        <f t="shared" si="17"/>
        <v>46.193611424972673</v>
      </c>
      <c r="AT6" s="105">
        <f t="shared" si="18"/>
        <v>0</v>
      </c>
      <c r="AU6" s="105">
        <f t="shared" si="19"/>
        <v>0</v>
      </c>
      <c r="AV6" s="105">
        <f t="shared" si="20"/>
        <v>147.62296478781928</v>
      </c>
      <c r="AW6" s="105">
        <f t="shared" si="21"/>
        <v>1346.106905366107</v>
      </c>
      <c r="AX6" s="105">
        <f t="shared" si="22"/>
        <v>2971.3492715838993</v>
      </c>
      <c r="AY6" s="105">
        <f t="shared" si="23"/>
        <v>0</v>
      </c>
      <c r="AZ6" s="105">
        <f t="shared" si="24"/>
        <v>28.00847657769463</v>
      </c>
      <c r="BA6" s="105">
        <f t="shared" si="25"/>
        <v>2.3953683294126362</v>
      </c>
      <c r="BB6" s="2"/>
      <c r="BC6" s="105">
        <f t="shared" si="26"/>
        <v>47.144355043618191</v>
      </c>
      <c r="BD6" s="105">
        <f t="shared" si="27"/>
        <v>22.742373168459388</v>
      </c>
      <c r="BE6" s="105">
        <f t="shared" si="28"/>
        <v>0</v>
      </c>
      <c r="BF6" s="105">
        <f t="shared" si="29"/>
        <v>23.618040145676297</v>
      </c>
      <c r="BG6" s="105">
        <f t="shared" si="30"/>
        <v>0</v>
      </c>
      <c r="BH6" s="105">
        <f t="shared" si="31"/>
        <v>0</v>
      </c>
      <c r="BI6" s="105">
        <f t="shared" si="32"/>
        <v>0</v>
      </c>
      <c r="BJ6" s="105">
        <f t="shared" si="33"/>
        <v>20.562674684509194</v>
      </c>
      <c r="BK6" s="105">
        <f t="shared" si="34"/>
        <v>0</v>
      </c>
      <c r="BL6" s="105">
        <f t="shared" si="35"/>
        <v>15.612196154823408</v>
      </c>
      <c r="BM6" s="105">
        <f t="shared" si="36"/>
        <v>0</v>
      </c>
      <c r="BN6" s="105">
        <f t="shared" si="37"/>
        <v>9.1374862369780647</v>
      </c>
      <c r="BO6" s="105">
        <f t="shared" si="38"/>
        <v>15.745439146269165</v>
      </c>
      <c r="BP6" s="105">
        <f t="shared" si="39"/>
        <v>37.827847886846797</v>
      </c>
      <c r="BQ6" s="105">
        <f t="shared" si="40"/>
        <v>0</v>
      </c>
      <c r="BR6" s="105">
        <f t="shared" si="41"/>
        <v>8.8934022190226116</v>
      </c>
      <c r="BS6" s="105">
        <f t="shared" si="42"/>
        <v>0</v>
      </c>
      <c r="BT6" s="105">
        <f t="shared" si="43"/>
        <v>0</v>
      </c>
      <c r="BU6" s="105">
        <f t="shared" si="44"/>
        <v>28.421038367070381</v>
      </c>
      <c r="BV6" s="105">
        <f t="shared" si="45"/>
        <v>259.15856695180833</v>
      </c>
      <c r="BW6" s="105">
        <f t="shared" si="46"/>
        <v>572.05755060557294</v>
      </c>
      <c r="BX6" s="105">
        <f t="shared" si="47"/>
        <v>0</v>
      </c>
      <c r="BY6" s="105">
        <f t="shared" si="48"/>
        <v>5.3923181163716434</v>
      </c>
      <c r="BZ6" s="105">
        <f t="shared" si="49"/>
        <v>0.46116710426018465</v>
      </c>
    </row>
    <row r="7" spans="1:78" x14ac:dyDescent="0.25">
      <c r="A7" s="18" t="s">
        <v>63</v>
      </c>
      <c r="B7" s="21" t="s">
        <v>64</v>
      </c>
      <c r="C7" s="22">
        <f>_xlfn.XLOOKUP(A7,Rankings!K:K,Rankings!L:L)</f>
        <v>158.81263157894736</v>
      </c>
      <c r="D7" s="118">
        <f>_xlfn.XLOOKUP(A7,Rankings!K:K,Rankings!M:M)</f>
        <v>897.51</v>
      </c>
      <c r="E7" s="121">
        <v>33031.739999999991</v>
      </c>
      <c r="F7" s="121">
        <v>14034.71</v>
      </c>
      <c r="G7" s="121">
        <v>0</v>
      </c>
      <c r="H7" s="121">
        <v>29678.30000000001</v>
      </c>
      <c r="I7" s="121">
        <v>0</v>
      </c>
      <c r="J7" s="121">
        <v>7523.87</v>
      </c>
      <c r="K7" s="121">
        <v>0</v>
      </c>
      <c r="L7" s="121">
        <v>11174.24</v>
      </c>
      <c r="M7" s="121">
        <v>0</v>
      </c>
      <c r="N7" s="121">
        <v>16223.369999999999</v>
      </c>
      <c r="O7" s="121">
        <v>0</v>
      </c>
      <c r="P7" s="121">
        <v>10617.799999999994</v>
      </c>
      <c r="Q7" s="121">
        <v>6823.6200000000008</v>
      </c>
      <c r="R7" s="121">
        <v>27716.14</v>
      </c>
      <c r="S7" s="121">
        <v>0</v>
      </c>
      <c r="T7" s="121">
        <v>4466.9699999999993</v>
      </c>
      <c r="U7" s="121">
        <v>0</v>
      </c>
      <c r="V7" s="121">
        <v>0</v>
      </c>
      <c r="W7" s="121">
        <v>21168.769999999993</v>
      </c>
      <c r="X7" s="121">
        <v>268777.45</v>
      </c>
      <c r="Y7" s="121">
        <v>469752.06999999995</v>
      </c>
      <c r="Z7" s="121">
        <v>0</v>
      </c>
      <c r="AA7" s="121">
        <v>6994.28</v>
      </c>
      <c r="AB7" s="121">
        <v>3193.7299999999991</v>
      </c>
      <c r="AC7" s="121">
        <f t="shared" si="2"/>
        <v>931177.05999999994</v>
      </c>
      <c r="AD7" s="153">
        <v>218.53934719818702</v>
      </c>
      <c r="AE7" s="105">
        <f t="shared" si="3"/>
        <v>88.372756376265968</v>
      </c>
      <c r="AF7" s="105">
        <f t="shared" si="4"/>
        <v>0</v>
      </c>
      <c r="AG7" s="105">
        <f t="shared" si="5"/>
        <v>186.87619306431949</v>
      </c>
      <c r="AH7" s="105">
        <f t="shared" si="6"/>
        <v>0</v>
      </c>
      <c r="AI7" s="105">
        <f t="shared" si="7"/>
        <v>47.375765549604964</v>
      </c>
      <c r="AJ7" s="105">
        <f t="shared" si="8"/>
        <v>0</v>
      </c>
      <c r="AK7" s="105">
        <f t="shared" si="9"/>
        <v>70.361153825759587</v>
      </c>
      <c r="AL7" s="105">
        <f t="shared" si="10"/>
        <v>0</v>
      </c>
      <c r="AM7" s="105">
        <f t="shared" si="11"/>
        <v>102.15415385227212</v>
      </c>
      <c r="AN7" s="105">
        <f t="shared" si="12"/>
        <v>0</v>
      </c>
      <c r="AO7" s="105">
        <f t="shared" si="13"/>
        <v>66.857402301288474</v>
      </c>
      <c r="AP7" s="105">
        <f t="shared" si="14"/>
        <v>42.966481520759324</v>
      </c>
      <c r="AQ7" s="105">
        <f t="shared" si="15"/>
        <v>174.52100456015697</v>
      </c>
      <c r="AR7" s="105">
        <f t="shared" si="16"/>
        <v>0</v>
      </c>
      <c r="AS7" s="105">
        <f t="shared" si="17"/>
        <v>28.127296648814887</v>
      </c>
      <c r="AT7" s="105">
        <f t="shared" si="18"/>
        <v>0</v>
      </c>
      <c r="AU7" s="105">
        <f t="shared" si="19"/>
        <v>0</v>
      </c>
      <c r="AV7" s="105">
        <f t="shared" si="20"/>
        <v>133.29399424677868</v>
      </c>
      <c r="AW7" s="105">
        <f t="shared" si="21"/>
        <v>1692.4185899305373</v>
      </c>
      <c r="AX7" s="105">
        <f t="shared" si="22"/>
        <v>2957.9011778196086</v>
      </c>
      <c r="AY7" s="105">
        <f t="shared" si="23"/>
        <v>0</v>
      </c>
      <c r="AZ7" s="105">
        <f t="shared" si="24"/>
        <v>44.041081181398802</v>
      </c>
      <c r="BA7" s="105">
        <f t="shared" si="25"/>
        <v>20.110050241264112</v>
      </c>
      <c r="BB7" s="2"/>
      <c r="BC7" s="105">
        <f t="shared" si="26"/>
        <v>36.803757061202653</v>
      </c>
      <c r="BD7" s="105">
        <f t="shared" si="27"/>
        <v>15.637385655870128</v>
      </c>
      <c r="BE7" s="105">
        <f t="shared" si="28"/>
        <v>0</v>
      </c>
      <c r="BF7" s="105">
        <f t="shared" si="29"/>
        <v>33.067375293868601</v>
      </c>
      <c r="BG7" s="105">
        <f t="shared" si="30"/>
        <v>0</v>
      </c>
      <c r="BH7" s="105">
        <f t="shared" si="31"/>
        <v>8.3830486568394775</v>
      </c>
      <c r="BI7" s="105">
        <f t="shared" si="32"/>
        <v>0</v>
      </c>
      <c r="BJ7" s="105">
        <f t="shared" si="33"/>
        <v>12.45026796358815</v>
      </c>
      <c r="BK7" s="105">
        <f t="shared" si="34"/>
        <v>0</v>
      </c>
      <c r="BL7" s="105">
        <f t="shared" si="35"/>
        <v>18.075976869338501</v>
      </c>
      <c r="BM7" s="105">
        <f t="shared" si="36"/>
        <v>0</v>
      </c>
      <c r="BN7" s="105">
        <f t="shared" si="37"/>
        <v>11.830286013526305</v>
      </c>
      <c r="BO7" s="105">
        <f t="shared" si="38"/>
        <v>7.6028345088077023</v>
      </c>
      <c r="BP7" s="105">
        <f t="shared" si="39"/>
        <v>30.881148956557588</v>
      </c>
      <c r="BQ7" s="105">
        <f t="shared" si="40"/>
        <v>0</v>
      </c>
      <c r="BR7" s="105">
        <f t="shared" si="41"/>
        <v>4.9770698933716613</v>
      </c>
      <c r="BS7" s="105">
        <f t="shared" si="42"/>
        <v>0</v>
      </c>
      <c r="BT7" s="105">
        <f t="shared" si="43"/>
        <v>0</v>
      </c>
      <c r="BU7" s="105">
        <f t="shared" si="44"/>
        <v>23.586110461164772</v>
      </c>
      <c r="BV7" s="105">
        <f t="shared" si="45"/>
        <v>299.47014517944092</v>
      </c>
      <c r="BW7" s="105">
        <f t="shared" si="46"/>
        <v>523.39480340051921</v>
      </c>
      <c r="BX7" s="105">
        <f t="shared" si="47"/>
        <v>0</v>
      </c>
      <c r="BY7" s="105">
        <f t="shared" si="48"/>
        <v>7.7929828079909971</v>
      </c>
      <c r="BZ7" s="105">
        <f t="shared" si="49"/>
        <v>3.5584338893159955</v>
      </c>
    </row>
    <row r="8" spans="1:78" x14ac:dyDescent="0.25">
      <c r="A8" s="18" t="s">
        <v>69</v>
      </c>
      <c r="B8" s="21" t="s">
        <v>70</v>
      </c>
      <c r="C8" s="22">
        <f>_xlfn.XLOOKUP(A8,Rankings!K:K,Rankings!L:L)</f>
        <v>160</v>
      </c>
      <c r="D8" s="118">
        <f>_xlfn.XLOOKUP(A8,Rankings!K:K,Rankings!M:M)</f>
        <v>1202.3</v>
      </c>
      <c r="E8" s="121">
        <v>52062.950000000019</v>
      </c>
      <c r="F8" s="121">
        <v>0</v>
      </c>
      <c r="G8" s="121">
        <v>0</v>
      </c>
      <c r="H8" s="121">
        <v>5416.78</v>
      </c>
      <c r="I8" s="121">
        <v>0</v>
      </c>
      <c r="J8" s="121">
        <v>23542.580000000009</v>
      </c>
      <c r="K8" s="121">
        <v>0</v>
      </c>
      <c r="L8" s="121">
        <v>29954.27</v>
      </c>
      <c r="M8" s="121">
        <v>2448.6000000000004</v>
      </c>
      <c r="N8" s="121">
        <v>23503.259999999995</v>
      </c>
      <c r="O8" s="121">
        <v>0</v>
      </c>
      <c r="P8" s="121">
        <v>6085.9799999999896</v>
      </c>
      <c r="Q8" s="121">
        <v>21603.34</v>
      </c>
      <c r="R8" s="121">
        <v>37684.200000000004</v>
      </c>
      <c r="S8" s="121">
        <v>0</v>
      </c>
      <c r="T8" s="121">
        <v>8786.7599999999948</v>
      </c>
      <c r="U8" s="121">
        <v>0</v>
      </c>
      <c r="V8" s="121">
        <v>0</v>
      </c>
      <c r="W8" s="121">
        <v>17563.000000000004</v>
      </c>
      <c r="X8" s="121">
        <v>279621.51999999984</v>
      </c>
      <c r="Y8" s="121">
        <v>511013.57</v>
      </c>
      <c r="Z8" s="121">
        <v>0</v>
      </c>
      <c r="AA8" s="121">
        <v>4696.3999999999996</v>
      </c>
      <c r="AB8" s="121">
        <v>5981.0199999999995</v>
      </c>
      <c r="AC8" s="121">
        <f t="shared" si="2"/>
        <v>1029964.2299999999</v>
      </c>
      <c r="AD8" s="153">
        <v>226.97687861271686</v>
      </c>
      <c r="AE8" s="105">
        <f t="shared" si="3"/>
        <v>0</v>
      </c>
      <c r="AF8" s="105">
        <f t="shared" si="4"/>
        <v>0</v>
      </c>
      <c r="AG8" s="105">
        <f t="shared" si="5"/>
        <v>33.854875</v>
      </c>
      <c r="AH8" s="105">
        <f t="shared" si="6"/>
        <v>0</v>
      </c>
      <c r="AI8" s="105">
        <f t="shared" si="7"/>
        <v>147.14112500000005</v>
      </c>
      <c r="AJ8" s="105">
        <f t="shared" si="8"/>
        <v>0</v>
      </c>
      <c r="AK8" s="105">
        <f t="shared" si="9"/>
        <v>187.21418750000001</v>
      </c>
      <c r="AL8" s="105">
        <f t="shared" si="10"/>
        <v>15.303750000000003</v>
      </c>
      <c r="AM8" s="105">
        <f t="shared" si="11"/>
        <v>146.89537499999997</v>
      </c>
      <c r="AN8" s="105">
        <f t="shared" si="12"/>
        <v>0</v>
      </c>
      <c r="AO8" s="105">
        <f t="shared" si="13"/>
        <v>38.037374999999933</v>
      </c>
      <c r="AP8" s="105">
        <f t="shared" si="14"/>
        <v>135.02087499999999</v>
      </c>
      <c r="AQ8" s="105">
        <f t="shared" si="15"/>
        <v>235.52625000000003</v>
      </c>
      <c r="AR8" s="105">
        <f t="shared" si="16"/>
        <v>0</v>
      </c>
      <c r="AS8" s="105">
        <f t="shared" si="17"/>
        <v>54.917249999999967</v>
      </c>
      <c r="AT8" s="105">
        <f t="shared" si="18"/>
        <v>0</v>
      </c>
      <c r="AU8" s="105">
        <f t="shared" si="19"/>
        <v>0</v>
      </c>
      <c r="AV8" s="105">
        <f t="shared" si="20"/>
        <v>109.76875000000003</v>
      </c>
      <c r="AW8" s="105">
        <f t="shared" si="21"/>
        <v>1747.634499999999</v>
      </c>
      <c r="AX8" s="105">
        <f t="shared" si="22"/>
        <v>3193.8348125000002</v>
      </c>
      <c r="AY8" s="105">
        <f t="shared" si="23"/>
        <v>0</v>
      </c>
      <c r="AZ8" s="105">
        <f t="shared" si="24"/>
        <v>29.352499999999999</v>
      </c>
      <c r="BA8" s="105">
        <f t="shared" si="25"/>
        <v>37.381374999999998</v>
      </c>
      <c r="BB8" s="2"/>
      <c r="BC8" s="105">
        <f t="shared" si="26"/>
        <v>43.302794643599782</v>
      </c>
      <c r="BD8" s="105">
        <f t="shared" si="27"/>
        <v>0</v>
      </c>
      <c r="BE8" s="105">
        <f t="shared" si="28"/>
        <v>0</v>
      </c>
      <c r="BF8" s="105">
        <f t="shared" si="29"/>
        <v>4.5053480828412207</v>
      </c>
      <c r="BG8" s="105">
        <f t="shared" si="30"/>
        <v>0</v>
      </c>
      <c r="BH8" s="105">
        <f t="shared" si="31"/>
        <v>19.581285868751568</v>
      </c>
      <c r="BI8" s="105">
        <f t="shared" si="32"/>
        <v>0</v>
      </c>
      <c r="BJ8" s="105">
        <f t="shared" si="33"/>
        <v>24.914139565832155</v>
      </c>
      <c r="BK8" s="105">
        <f t="shared" si="34"/>
        <v>2.0365965233302838</v>
      </c>
      <c r="BL8" s="105">
        <f t="shared" si="35"/>
        <v>19.548581884720949</v>
      </c>
      <c r="BM8" s="105">
        <f t="shared" si="36"/>
        <v>0</v>
      </c>
      <c r="BN8" s="105">
        <f t="shared" si="37"/>
        <v>5.0619479331281623</v>
      </c>
      <c r="BO8" s="105">
        <f t="shared" si="38"/>
        <v>17.968344007319306</v>
      </c>
      <c r="BP8" s="105">
        <f t="shared" si="39"/>
        <v>31.343425101888052</v>
      </c>
      <c r="BQ8" s="105">
        <f t="shared" si="40"/>
        <v>0</v>
      </c>
      <c r="BR8" s="105">
        <f t="shared" si="41"/>
        <v>7.3082924394909714</v>
      </c>
      <c r="BS8" s="105">
        <f t="shared" si="42"/>
        <v>0</v>
      </c>
      <c r="BT8" s="105">
        <f t="shared" si="43"/>
        <v>0</v>
      </c>
      <c r="BU8" s="105">
        <f t="shared" si="44"/>
        <v>14.607834982949351</v>
      </c>
      <c r="BV8" s="105">
        <f t="shared" si="45"/>
        <v>232.57217000748554</v>
      </c>
      <c r="BW8" s="105">
        <f t="shared" si="46"/>
        <v>425.03000083173919</v>
      </c>
      <c r="BX8" s="105">
        <f t="shared" si="47"/>
        <v>0</v>
      </c>
      <c r="BY8" s="105">
        <f t="shared" si="48"/>
        <v>3.9061798220078181</v>
      </c>
      <c r="BZ8" s="105">
        <f t="shared" si="49"/>
        <v>4.9746485902021123</v>
      </c>
    </row>
    <row r="9" spans="1:78" x14ac:dyDescent="0.25">
      <c r="A9" s="18" t="s">
        <v>73</v>
      </c>
      <c r="B9" s="21" t="s">
        <v>74</v>
      </c>
      <c r="C9" s="22">
        <f>_xlfn.XLOOKUP(A9,Rankings!K:K,Rankings!L:L)</f>
        <v>37.321052631578951</v>
      </c>
      <c r="D9" s="118">
        <f>_xlfn.XLOOKUP(A9,Rankings!K:K,Rankings!M:M)</f>
        <v>146.9</v>
      </c>
      <c r="E9" s="121">
        <v>23105.660000000003</v>
      </c>
      <c r="F9" s="121">
        <v>5909.88</v>
      </c>
      <c r="G9" s="121">
        <v>0</v>
      </c>
      <c r="H9" s="121">
        <v>9316.6500000000015</v>
      </c>
      <c r="I9" s="121">
        <v>0</v>
      </c>
      <c r="J9" s="121">
        <v>0</v>
      </c>
      <c r="K9" s="121">
        <v>0</v>
      </c>
      <c r="L9" s="121">
        <v>3005.5699999999997</v>
      </c>
      <c r="M9" s="121">
        <v>0</v>
      </c>
      <c r="N9" s="121">
        <v>0</v>
      </c>
      <c r="O9" s="121">
        <v>0</v>
      </c>
      <c r="P9" s="121">
        <v>4291.6399999999994</v>
      </c>
      <c r="Q9" s="121">
        <v>1920.9700000000003</v>
      </c>
      <c r="R9" s="121">
        <v>3831.619999999999</v>
      </c>
      <c r="S9" s="121">
        <v>0</v>
      </c>
      <c r="T9" s="121">
        <v>1616.1299999999999</v>
      </c>
      <c r="U9" s="121">
        <v>0</v>
      </c>
      <c r="V9" s="121">
        <v>0</v>
      </c>
      <c r="W9" s="121">
        <v>7749.8599999999988</v>
      </c>
      <c r="X9" s="121">
        <v>53441.270000000004</v>
      </c>
      <c r="Y9" s="121">
        <v>130189.63999999993</v>
      </c>
      <c r="Z9" s="121">
        <v>0</v>
      </c>
      <c r="AA9" s="121">
        <v>5312</v>
      </c>
      <c r="AB9" s="121">
        <v>0</v>
      </c>
      <c r="AC9" s="121">
        <f t="shared" si="2"/>
        <v>249690.88999999993</v>
      </c>
      <c r="AD9" s="153">
        <v>384.59886093873638</v>
      </c>
      <c r="AE9" s="105">
        <f t="shared" si="3"/>
        <v>158.35244676350302</v>
      </c>
      <c r="AF9" s="105">
        <f t="shared" si="4"/>
        <v>0</v>
      </c>
      <c r="AG9" s="105">
        <f t="shared" si="5"/>
        <v>249.63524185587366</v>
      </c>
      <c r="AH9" s="105">
        <f t="shared" si="6"/>
        <v>0</v>
      </c>
      <c r="AI9" s="105">
        <f t="shared" si="7"/>
        <v>0</v>
      </c>
      <c r="AJ9" s="105">
        <f t="shared" si="8"/>
        <v>0</v>
      </c>
      <c r="AK9" s="105">
        <f t="shared" si="9"/>
        <v>80.532830348328858</v>
      </c>
      <c r="AL9" s="105">
        <f t="shared" si="10"/>
        <v>0</v>
      </c>
      <c r="AM9" s="105">
        <f t="shared" si="11"/>
        <v>0</v>
      </c>
      <c r="AN9" s="105">
        <f t="shared" si="12"/>
        <v>0</v>
      </c>
      <c r="AO9" s="105">
        <f t="shared" si="13"/>
        <v>114.99246932731629</v>
      </c>
      <c r="AP9" s="105">
        <f t="shared" si="14"/>
        <v>51.471484980961783</v>
      </c>
      <c r="AQ9" s="105">
        <f t="shared" si="15"/>
        <v>102.66645043012265</v>
      </c>
      <c r="AR9" s="105">
        <f t="shared" si="16"/>
        <v>0</v>
      </c>
      <c r="AS9" s="105">
        <f t="shared" si="17"/>
        <v>43.303440981525874</v>
      </c>
      <c r="AT9" s="105">
        <f t="shared" si="18"/>
        <v>0</v>
      </c>
      <c r="AU9" s="105">
        <f t="shared" si="19"/>
        <v>0</v>
      </c>
      <c r="AV9" s="105">
        <f t="shared" si="20"/>
        <v>207.65384289944996</v>
      </c>
      <c r="AW9" s="105">
        <f t="shared" si="21"/>
        <v>1431.9336200817938</v>
      </c>
      <c r="AX9" s="105">
        <f t="shared" si="22"/>
        <v>3488.3699901283294</v>
      </c>
      <c r="AY9" s="105">
        <f t="shared" si="23"/>
        <v>0</v>
      </c>
      <c r="AZ9" s="105">
        <f t="shared" si="24"/>
        <v>142.33253419827949</v>
      </c>
      <c r="BA9" s="105">
        <f t="shared" si="25"/>
        <v>0</v>
      </c>
      <c r="BB9" s="2"/>
      <c r="BC9" s="105">
        <f t="shared" si="26"/>
        <v>157.28835942818245</v>
      </c>
      <c r="BD9" s="105">
        <f t="shared" si="27"/>
        <v>40.230633083730432</v>
      </c>
      <c r="BE9" s="105">
        <f t="shared" si="28"/>
        <v>0</v>
      </c>
      <c r="BF9" s="105">
        <f t="shared" si="29"/>
        <v>63.421715452688915</v>
      </c>
      <c r="BG9" s="105">
        <f t="shared" si="30"/>
        <v>0</v>
      </c>
      <c r="BH9" s="105">
        <f t="shared" si="31"/>
        <v>0</v>
      </c>
      <c r="BI9" s="105">
        <f t="shared" si="32"/>
        <v>0</v>
      </c>
      <c r="BJ9" s="105">
        <f t="shared" si="33"/>
        <v>20.459972770592238</v>
      </c>
      <c r="BK9" s="105">
        <f t="shared" si="34"/>
        <v>0</v>
      </c>
      <c r="BL9" s="105">
        <f t="shared" si="35"/>
        <v>0</v>
      </c>
      <c r="BM9" s="105">
        <f t="shared" si="36"/>
        <v>0</v>
      </c>
      <c r="BN9" s="105">
        <f t="shared" si="37"/>
        <v>29.214703880190601</v>
      </c>
      <c r="BO9" s="105">
        <f t="shared" si="38"/>
        <v>13.076718856364876</v>
      </c>
      <c r="BP9" s="105">
        <f t="shared" si="39"/>
        <v>26.083185840707955</v>
      </c>
      <c r="BQ9" s="105">
        <f t="shared" si="40"/>
        <v>0</v>
      </c>
      <c r="BR9" s="105">
        <f t="shared" si="41"/>
        <v>11.00156569094622</v>
      </c>
      <c r="BS9" s="105">
        <f t="shared" si="42"/>
        <v>0</v>
      </c>
      <c r="BT9" s="105">
        <f t="shared" si="43"/>
        <v>0</v>
      </c>
      <c r="BU9" s="105">
        <f t="shared" si="44"/>
        <v>52.756024506466972</v>
      </c>
      <c r="BV9" s="105">
        <f t="shared" si="45"/>
        <v>363.79353301565692</v>
      </c>
      <c r="BW9" s="105">
        <f t="shared" si="46"/>
        <v>886.24669843430854</v>
      </c>
      <c r="BX9" s="105">
        <f t="shared" si="47"/>
        <v>0</v>
      </c>
      <c r="BY9" s="105">
        <f t="shared" si="48"/>
        <v>36.16065350578625</v>
      </c>
      <c r="BZ9" s="105">
        <f t="shared" si="49"/>
        <v>0</v>
      </c>
    </row>
    <row r="10" spans="1:78" x14ac:dyDescent="0.25">
      <c r="A10" s="18" t="s">
        <v>81</v>
      </c>
      <c r="B10" s="21" t="s">
        <v>82</v>
      </c>
      <c r="C10" s="22">
        <f>_xlfn.XLOOKUP(A10,Rankings!K:K,Rankings!L:L)</f>
        <v>290.03157894736842</v>
      </c>
      <c r="D10" s="118">
        <f>_xlfn.XLOOKUP(A10,Rankings!K:K,Rankings!M:M)</f>
        <v>1398.45</v>
      </c>
      <c r="E10" s="121">
        <v>124554.46999999999</v>
      </c>
      <c r="F10" s="121">
        <v>0</v>
      </c>
      <c r="G10" s="121">
        <v>0</v>
      </c>
      <c r="H10" s="121">
        <v>26102.31</v>
      </c>
      <c r="I10" s="121">
        <v>35.239999999999995</v>
      </c>
      <c r="J10" s="121">
        <v>30890.289999999994</v>
      </c>
      <c r="K10" s="121">
        <v>0</v>
      </c>
      <c r="L10" s="121">
        <v>24096.969999999998</v>
      </c>
      <c r="M10" s="121">
        <v>14116.970000000007</v>
      </c>
      <c r="N10" s="121">
        <v>14857.259999999997</v>
      </c>
      <c r="O10" s="121">
        <v>0</v>
      </c>
      <c r="P10" s="121">
        <v>16268.37</v>
      </c>
      <c r="Q10" s="121">
        <v>14900.16</v>
      </c>
      <c r="R10" s="121">
        <v>58392.59</v>
      </c>
      <c r="S10" s="121">
        <v>0</v>
      </c>
      <c r="T10" s="121">
        <v>7297.4500000000007</v>
      </c>
      <c r="U10" s="121">
        <v>0</v>
      </c>
      <c r="V10" s="121">
        <v>0</v>
      </c>
      <c r="W10" s="121">
        <v>440</v>
      </c>
      <c r="X10" s="121">
        <v>557611.75999999978</v>
      </c>
      <c r="Y10" s="121">
        <v>683775.2300000001</v>
      </c>
      <c r="Z10" s="121">
        <v>0</v>
      </c>
      <c r="AA10" s="121">
        <v>2048</v>
      </c>
      <c r="AB10" s="121">
        <v>3499.7799999999997</v>
      </c>
      <c r="AC10" s="121">
        <f t="shared" si="2"/>
        <v>1578886.8499999999</v>
      </c>
      <c r="AD10" s="153">
        <v>326.5616704435094</v>
      </c>
      <c r="AE10" s="105">
        <f t="shared" si="3"/>
        <v>0</v>
      </c>
      <c r="AF10" s="105">
        <f t="shared" si="4"/>
        <v>0</v>
      </c>
      <c r="AG10" s="105">
        <f t="shared" si="5"/>
        <v>89.998165354044943</v>
      </c>
      <c r="AH10" s="105">
        <f t="shared" si="6"/>
        <v>0.12150401045258229</v>
      </c>
      <c r="AI10" s="105">
        <f t="shared" si="7"/>
        <v>106.50664355968495</v>
      </c>
      <c r="AJ10" s="105">
        <f t="shared" si="8"/>
        <v>0</v>
      </c>
      <c r="AK10" s="105">
        <f t="shared" si="9"/>
        <v>83.083952745617523</v>
      </c>
      <c r="AL10" s="105">
        <f t="shared" si="10"/>
        <v>48.673906652633129</v>
      </c>
      <c r="AM10" s="105">
        <f t="shared" si="11"/>
        <v>51.226352847239852</v>
      </c>
      <c r="AN10" s="105">
        <f t="shared" si="12"/>
        <v>0</v>
      </c>
      <c r="AO10" s="105">
        <f t="shared" si="13"/>
        <v>56.091719594962441</v>
      </c>
      <c r="AP10" s="105">
        <f t="shared" si="14"/>
        <v>51.37426777483396</v>
      </c>
      <c r="AQ10" s="105">
        <f t="shared" si="15"/>
        <v>201.33183500889194</v>
      </c>
      <c r="AR10" s="105">
        <f t="shared" si="16"/>
        <v>0</v>
      </c>
      <c r="AS10" s="105">
        <f t="shared" si="17"/>
        <v>25.160880847820568</v>
      </c>
      <c r="AT10" s="105">
        <f t="shared" si="18"/>
        <v>0</v>
      </c>
      <c r="AU10" s="105">
        <f t="shared" si="19"/>
        <v>0</v>
      </c>
      <c r="AV10" s="105">
        <f t="shared" si="20"/>
        <v>1.5170761804522195</v>
      </c>
      <c r="AW10" s="105">
        <f t="shared" si="21"/>
        <v>1922.5898159909984</v>
      </c>
      <c r="AX10" s="105">
        <f t="shared" si="22"/>
        <v>2357.5888959459953</v>
      </c>
      <c r="AY10" s="105">
        <f t="shared" si="23"/>
        <v>0</v>
      </c>
      <c r="AZ10" s="105">
        <f t="shared" si="24"/>
        <v>7.0613000399230579</v>
      </c>
      <c r="BA10" s="105">
        <f t="shared" si="25"/>
        <v>12.066892897325154</v>
      </c>
      <c r="BB10" s="2"/>
      <c r="BC10" s="105">
        <f t="shared" si="26"/>
        <v>89.066087453966873</v>
      </c>
      <c r="BD10" s="105">
        <f t="shared" si="27"/>
        <v>0</v>
      </c>
      <c r="BE10" s="105">
        <f t="shared" si="28"/>
        <v>0</v>
      </c>
      <c r="BF10" s="105">
        <f t="shared" si="29"/>
        <v>18.665172154885767</v>
      </c>
      <c r="BG10" s="105">
        <f t="shared" si="30"/>
        <v>2.5199327827237293E-2</v>
      </c>
      <c r="BH10" s="105">
        <f t="shared" si="31"/>
        <v>22.088948478672812</v>
      </c>
      <c r="BI10" s="105">
        <f t="shared" si="32"/>
        <v>0</v>
      </c>
      <c r="BJ10" s="105">
        <f t="shared" si="33"/>
        <v>17.231198827273051</v>
      </c>
      <c r="BK10" s="105">
        <f t="shared" si="34"/>
        <v>10.094726304122426</v>
      </c>
      <c r="BL10" s="105">
        <f t="shared" si="35"/>
        <v>10.624090957846184</v>
      </c>
      <c r="BM10" s="105">
        <f t="shared" si="36"/>
        <v>0</v>
      </c>
      <c r="BN10" s="105">
        <f t="shared" si="37"/>
        <v>11.633143837820445</v>
      </c>
      <c r="BO10" s="105">
        <f t="shared" si="38"/>
        <v>10.654767778612035</v>
      </c>
      <c r="BP10" s="105">
        <f t="shared" si="39"/>
        <v>41.755221852765558</v>
      </c>
      <c r="BQ10" s="105">
        <f t="shared" si="40"/>
        <v>0</v>
      </c>
      <c r="BR10" s="105">
        <f t="shared" si="41"/>
        <v>5.2182416246558692</v>
      </c>
      <c r="BS10" s="105">
        <f t="shared" si="42"/>
        <v>0</v>
      </c>
      <c r="BT10" s="105">
        <f t="shared" si="43"/>
        <v>0</v>
      </c>
      <c r="BU10" s="105">
        <f t="shared" si="44"/>
        <v>0.31463405913690157</v>
      </c>
      <c r="BV10" s="105">
        <f t="shared" si="45"/>
        <v>398.7355715256175</v>
      </c>
      <c r="BW10" s="105">
        <f t="shared" si="46"/>
        <v>488.95221852765565</v>
      </c>
      <c r="BX10" s="105">
        <f t="shared" si="47"/>
        <v>0</v>
      </c>
      <c r="BY10" s="105">
        <f t="shared" si="48"/>
        <v>1.4644785298008509</v>
      </c>
      <c r="BZ10" s="105">
        <f t="shared" si="49"/>
        <v>2.5026136079230574</v>
      </c>
    </row>
    <row r="11" spans="1:78" x14ac:dyDescent="0.25">
      <c r="A11" s="18" t="s">
        <v>95</v>
      </c>
      <c r="B11" s="21" t="s">
        <v>96</v>
      </c>
      <c r="C11" s="22">
        <f>_xlfn.XLOOKUP(A11,Rankings!K:K,Rankings!L:L)</f>
        <v>235</v>
      </c>
      <c r="D11" s="118">
        <f>_xlfn.XLOOKUP(A11,Rankings!K:K,Rankings!M:M)</f>
        <v>1314.38</v>
      </c>
      <c r="E11" s="121">
        <v>59982.700000000004</v>
      </c>
      <c r="F11" s="121">
        <v>6392.2200000000021</v>
      </c>
      <c r="G11" s="121">
        <v>0</v>
      </c>
      <c r="H11" s="121">
        <v>103.88</v>
      </c>
      <c r="I11" s="121">
        <v>0</v>
      </c>
      <c r="J11" s="121">
        <v>0</v>
      </c>
      <c r="K11" s="121">
        <v>0</v>
      </c>
      <c r="L11" s="121">
        <v>19630.489999999998</v>
      </c>
      <c r="M11" s="121">
        <v>0</v>
      </c>
      <c r="N11" s="121">
        <v>19449.769999999993</v>
      </c>
      <c r="O11" s="121">
        <v>0</v>
      </c>
      <c r="P11" s="121">
        <v>22676.920000000009</v>
      </c>
      <c r="Q11" s="121">
        <v>21443.149999999998</v>
      </c>
      <c r="R11" s="121">
        <v>42900.9</v>
      </c>
      <c r="S11" s="121">
        <v>0</v>
      </c>
      <c r="T11" s="121">
        <v>6899.9900000000007</v>
      </c>
      <c r="U11" s="121">
        <v>0</v>
      </c>
      <c r="V11" s="121">
        <v>0</v>
      </c>
      <c r="W11" s="121">
        <v>15914.689999999999</v>
      </c>
      <c r="X11" s="121">
        <v>228404.18000000005</v>
      </c>
      <c r="Y11" s="121">
        <v>628447.36</v>
      </c>
      <c r="Z11" s="121">
        <v>0</v>
      </c>
      <c r="AA11" s="121">
        <v>6221.3</v>
      </c>
      <c r="AB11" s="121">
        <v>4035.1000000000008</v>
      </c>
      <c r="AC11" s="121">
        <f t="shared" si="2"/>
        <v>1082502.6500000001</v>
      </c>
      <c r="AD11" s="153">
        <v>170.37729411764704</v>
      </c>
      <c r="AE11" s="105">
        <f t="shared" si="3"/>
        <v>27.200936170212774</v>
      </c>
      <c r="AF11" s="105">
        <f t="shared" si="4"/>
        <v>0</v>
      </c>
      <c r="AG11" s="105">
        <f t="shared" si="5"/>
        <v>0.44204255319148933</v>
      </c>
      <c r="AH11" s="105">
        <f t="shared" si="6"/>
        <v>0</v>
      </c>
      <c r="AI11" s="105">
        <f t="shared" si="7"/>
        <v>0</v>
      </c>
      <c r="AJ11" s="105">
        <f t="shared" si="8"/>
        <v>0</v>
      </c>
      <c r="AK11" s="105">
        <f t="shared" si="9"/>
        <v>83.533999999999992</v>
      </c>
      <c r="AL11" s="105">
        <f t="shared" si="10"/>
        <v>0</v>
      </c>
      <c r="AM11" s="105">
        <f t="shared" si="11"/>
        <v>82.764978723404226</v>
      </c>
      <c r="AN11" s="105">
        <f t="shared" si="12"/>
        <v>0</v>
      </c>
      <c r="AO11" s="105">
        <f t="shared" si="13"/>
        <v>96.497531914893656</v>
      </c>
      <c r="AP11" s="105">
        <f t="shared" si="14"/>
        <v>91.247446808510631</v>
      </c>
      <c r="AQ11" s="105">
        <f t="shared" si="15"/>
        <v>182.55702127659575</v>
      </c>
      <c r="AR11" s="105">
        <f t="shared" si="16"/>
        <v>0</v>
      </c>
      <c r="AS11" s="105">
        <f t="shared" si="17"/>
        <v>29.361659574468089</v>
      </c>
      <c r="AT11" s="105">
        <f t="shared" si="18"/>
        <v>0</v>
      </c>
      <c r="AU11" s="105">
        <f t="shared" si="19"/>
        <v>0</v>
      </c>
      <c r="AV11" s="105">
        <f t="shared" si="20"/>
        <v>67.722085106382977</v>
      </c>
      <c r="AW11" s="105">
        <f t="shared" si="21"/>
        <v>971.93268085106399</v>
      </c>
      <c r="AX11" s="105">
        <f t="shared" si="22"/>
        <v>2674.244085106383</v>
      </c>
      <c r="AY11" s="105">
        <f t="shared" si="23"/>
        <v>0</v>
      </c>
      <c r="AZ11" s="105">
        <f t="shared" si="24"/>
        <v>26.473617021276596</v>
      </c>
      <c r="BA11" s="105">
        <f t="shared" si="25"/>
        <v>17.170638297872344</v>
      </c>
      <c r="BB11" s="2"/>
      <c r="BC11" s="105">
        <f t="shared" si="26"/>
        <v>45.635737001475981</v>
      </c>
      <c r="BD11" s="105">
        <f t="shared" si="27"/>
        <v>4.8632967634930546</v>
      </c>
      <c r="BE11" s="105">
        <f t="shared" si="28"/>
        <v>0</v>
      </c>
      <c r="BF11" s="105">
        <f t="shared" si="29"/>
        <v>7.9033460643040815E-2</v>
      </c>
      <c r="BG11" s="105">
        <f t="shared" si="30"/>
        <v>0</v>
      </c>
      <c r="BH11" s="105">
        <f t="shared" si="31"/>
        <v>0</v>
      </c>
      <c r="BI11" s="105">
        <f t="shared" si="32"/>
        <v>0</v>
      </c>
      <c r="BJ11" s="105">
        <f t="shared" si="33"/>
        <v>14.935170955127129</v>
      </c>
      <c r="BK11" s="105">
        <f t="shared" si="34"/>
        <v>0</v>
      </c>
      <c r="BL11" s="105">
        <f t="shared" si="35"/>
        <v>14.797676471035768</v>
      </c>
      <c r="BM11" s="105">
        <f t="shared" si="36"/>
        <v>0</v>
      </c>
      <c r="BN11" s="105">
        <f t="shared" si="37"/>
        <v>17.252940549917078</v>
      </c>
      <c r="BO11" s="105">
        <f t="shared" si="38"/>
        <v>16.314269845858881</v>
      </c>
      <c r="BP11" s="105">
        <f t="shared" si="39"/>
        <v>32.639647590498939</v>
      </c>
      <c r="BQ11" s="105">
        <f t="shared" si="40"/>
        <v>0</v>
      </c>
      <c r="BR11" s="105">
        <f t="shared" si="41"/>
        <v>5.2496157884325694</v>
      </c>
      <c r="BS11" s="105">
        <f t="shared" si="42"/>
        <v>0</v>
      </c>
      <c r="BT11" s="105">
        <f t="shared" si="43"/>
        <v>0</v>
      </c>
      <c r="BU11" s="105">
        <f t="shared" si="44"/>
        <v>12.108134633819745</v>
      </c>
      <c r="BV11" s="105">
        <f t="shared" si="45"/>
        <v>173.77332278336556</v>
      </c>
      <c r="BW11" s="105">
        <f t="shared" si="46"/>
        <v>478.13216877919621</v>
      </c>
      <c r="BX11" s="105">
        <f t="shared" si="47"/>
        <v>0</v>
      </c>
      <c r="BY11" s="105">
        <f t="shared" si="48"/>
        <v>4.7332582662548122</v>
      </c>
      <c r="BZ11" s="105">
        <f t="shared" si="49"/>
        <v>3.0699645460216987</v>
      </c>
    </row>
    <row r="12" spans="1:78" x14ac:dyDescent="0.25">
      <c r="A12" s="18" t="s">
        <v>99</v>
      </c>
      <c r="B12" s="21" t="s">
        <v>100</v>
      </c>
      <c r="C12" s="22">
        <f>_xlfn.XLOOKUP(A12,Rankings!K:K,Rankings!L:L)</f>
        <v>107.24526315789474</v>
      </c>
      <c r="D12" s="118">
        <f>_xlfn.XLOOKUP(A12,Rankings!K:K,Rankings!M:M)</f>
        <v>1121.73</v>
      </c>
      <c r="E12" s="121">
        <v>41766.790000000023</v>
      </c>
      <c r="F12" s="121">
        <v>0</v>
      </c>
      <c r="G12" s="121">
        <v>0</v>
      </c>
      <c r="H12" s="121">
        <v>596.64</v>
      </c>
      <c r="I12" s="121">
        <v>0</v>
      </c>
      <c r="J12" s="121">
        <v>37428.620000000003</v>
      </c>
      <c r="K12" s="121">
        <v>0</v>
      </c>
      <c r="L12" s="121">
        <v>14258.38</v>
      </c>
      <c r="M12" s="121">
        <v>0</v>
      </c>
      <c r="N12" s="121">
        <v>10022.24</v>
      </c>
      <c r="O12" s="121">
        <v>0</v>
      </c>
      <c r="P12" s="121">
        <v>5857.5499999999984</v>
      </c>
      <c r="Q12" s="121">
        <v>45277.820000000007</v>
      </c>
      <c r="R12" s="121">
        <v>48100.94</v>
      </c>
      <c r="S12" s="121">
        <v>0</v>
      </c>
      <c r="T12" s="121">
        <v>6418.2499999999964</v>
      </c>
      <c r="U12" s="121">
        <v>0</v>
      </c>
      <c r="V12" s="121">
        <v>0</v>
      </c>
      <c r="W12" s="121">
        <v>0</v>
      </c>
      <c r="X12" s="121">
        <v>85046.469999999972</v>
      </c>
      <c r="Y12" s="121">
        <v>357115.63999999984</v>
      </c>
      <c r="Z12" s="121">
        <v>0</v>
      </c>
      <c r="AA12" s="121">
        <v>1803.1</v>
      </c>
      <c r="AB12" s="121">
        <v>2554.31</v>
      </c>
      <c r="AC12" s="121">
        <f t="shared" si="2"/>
        <v>656246.74999999988</v>
      </c>
      <c r="AD12" s="153">
        <v>293.23549274751826</v>
      </c>
      <c r="AE12" s="105">
        <f t="shared" si="3"/>
        <v>0</v>
      </c>
      <c r="AF12" s="105">
        <f t="shared" si="4"/>
        <v>0</v>
      </c>
      <c r="AG12" s="105">
        <f t="shared" si="5"/>
        <v>5.5633226347869611</v>
      </c>
      <c r="AH12" s="105">
        <f t="shared" si="6"/>
        <v>0</v>
      </c>
      <c r="AI12" s="105">
        <f t="shared" si="7"/>
        <v>349.00021593396349</v>
      </c>
      <c r="AJ12" s="105">
        <f t="shared" si="8"/>
        <v>0</v>
      </c>
      <c r="AK12" s="105">
        <f t="shared" si="9"/>
        <v>132.95114003317531</v>
      </c>
      <c r="AL12" s="105">
        <f t="shared" si="10"/>
        <v>0</v>
      </c>
      <c r="AM12" s="105">
        <f t="shared" si="11"/>
        <v>93.451586623872473</v>
      </c>
      <c r="AN12" s="105">
        <f t="shared" si="12"/>
        <v>0</v>
      </c>
      <c r="AO12" s="105">
        <f t="shared" si="13"/>
        <v>54.618263105719286</v>
      </c>
      <c r="AP12" s="105">
        <f t="shared" si="14"/>
        <v>422.18946242258284</v>
      </c>
      <c r="AQ12" s="105">
        <f t="shared" si="15"/>
        <v>448.51342225886555</v>
      </c>
      <c r="AR12" s="105">
        <f t="shared" si="16"/>
        <v>0</v>
      </c>
      <c r="AS12" s="105">
        <f t="shared" si="17"/>
        <v>59.846466044384208</v>
      </c>
      <c r="AT12" s="105">
        <f t="shared" si="18"/>
        <v>0</v>
      </c>
      <c r="AU12" s="105">
        <f t="shared" si="19"/>
        <v>0</v>
      </c>
      <c r="AV12" s="105">
        <f t="shared" si="20"/>
        <v>0</v>
      </c>
      <c r="AW12" s="105">
        <f t="shared" si="21"/>
        <v>793.00910357959594</v>
      </c>
      <c r="AX12" s="105">
        <f t="shared" si="22"/>
        <v>3329.8966265225781</v>
      </c>
      <c r="AY12" s="105">
        <f t="shared" si="23"/>
        <v>0</v>
      </c>
      <c r="AZ12" s="105">
        <f t="shared" si="24"/>
        <v>16.81286377511459</v>
      </c>
      <c r="BA12" s="105">
        <f t="shared" si="25"/>
        <v>23.817462187018442</v>
      </c>
      <c r="BB12" s="2"/>
      <c r="BC12" s="105">
        <f t="shared" si="26"/>
        <v>37.234263147103157</v>
      </c>
      <c r="BD12" s="105">
        <f t="shared" si="27"/>
        <v>0</v>
      </c>
      <c r="BE12" s="105">
        <f t="shared" si="28"/>
        <v>0</v>
      </c>
      <c r="BF12" s="105">
        <f t="shared" si="29"/>
        <v>0.53189270145222112</v>
      </c>
      <c r="BG12" s="105">
        <f t="shared" si="30"/>
        <v>0</v>
      </c>
      <c r="BH12" s="105">
        <f t="shared" si="31"/>
        <v>33.366870815615165</v>
      </c>
      <c r="BI12" s="105">
        <f t="shared" si="32"/>
        <v>0</v>
      </c>
      <c r="BJ12" s="105">
        <f t="shared" si="33"/>
        <v>12.711062376864307</v>
      </c>
      <c r="BK12" s="105">
        <f t="shared" si="34"/>
        <v>0</v>
      </c>
      <c r="BL12" s="105">
        <f t="shared" si="35"/>
        <v>8.9346277624740349</v>
      </c>
      <c r="BM12" s="105">
        <f t="shared" si="36"/>
        <v>0</v>
      </c>
      <c r="BN12" s="105">
        <f t="shared" si="37"/>
        <v>5.2218894029757594</v>
      </c>
      <c r="BO12" s="105">
        <f t="shared" si="38"/>
        <v>40.364276608453018</v>
      </c>
      <c r="BP12" s="105">
        <f t="shared" si="39"/>
        <v>42.881031977392063</v>
      </c>
      <c r="BQ12" s="105">
        <f t="shared" si="40"/>
        <v>0</v>
      </c>
      <c r="BR12" s="105">
        <f t="shared" si="41"/>
        <v>5.721742308755223</v>
      </c>
      <c r="BS12" s="105">
        <f t="shared" si="42"/>
        <v>0</v>
      </c>
      <c r="BT12" s="105">
        <f t="shared" si="43"/>
        <v>0</v>
      </c>
      <c r="BU12" s="105">
        <f t="shared" si="44"/>
        <v>0</v>
      </c>
      <c r="BV12" s="105">
        <f t="shared" si="45"/>
        <v>75.817237659686356</v>
      </c>
      <c r="BW12" s="105">
        <f t="shared" si="46"/>
        <v>318.36149519046455</v>
      </c>
      <c r="BX12" s="105">
        <f t="shared" si="47"/>
        <v>0</v>
      </c>
      <c r="BY12" s="105">
        <f t="shared" si="48"/>
        <v>1.6074278123969226</v>
      </c>
      <c r="BZ12" s="105">
        <f t="shared" si="49"/>
        <v>2.2771165966854769</v>
      </c>
    </row>
    <row r="13" spans="1:78" x14ac:dyDescent="0.25">
      <c r="A13" s="18" t="s">
        <v>125</v>
      </c>
      <c r="B13" s="21" t="s">
        <v>126</v>
      </c>
      <c r="C13" s="22">
        <f>_xlfn.XLOOKUP(A13,Rankings!K:K,Rankings!L:L)</f>
        <v>49</v>
      </c>
      <c r="D13" s="118">
        <f>_xlfn.XLOOKUP(A13,Rankings!K:K,Rankings!M:M)</f>
        <v>199.44</v>
      </c>
      <c r="E13" s="121">
        <v>14717.579999999998</v>
      </c>
      <c r="F13" s="121">
        <v>0</v>
      </c>
      <c r="G13" s="121">
        <v>0</v>
      </c>
      <c r="H13" s="121">
        <v>12063.07</v>
      </c>
      <c r="I13" s="121">
        <v>0</v>
      </c>
      <c r="J13" s="121">
        <v>1.24</v>
      </c>
      <c r="K13" s="121">
        <v>0</v>
      </c>
      <c r="L13" s="121">
        <v>3627.4</v>
      </c>
      <c r="M13" s="121">
        <v>0</v>
      </c>
      <c r="N13" s="121">
        <v>2050.1999999999998</v>
      </c>
      <c r="O13" s="121">
        <v>0</v>
      </c>
      <c r="P13" s="121">
        <v>1533.6100000000001</v>
      </c>
      <c r="Q13" s="121">
        <v>8019.87</v>
      </c>
      <c r="R13" s="121">
        <v>6776.7099999999991</v>
      </c>
      <c r="S13" s="121">
        <v>0</v>
      </c>
      <c r="T13" s="121">
        <v>228.47999999999993</v>
      </c>
      <c r="U13" s="121">
        <v>0</v>
      </c>
      <c r="V13" s="121">
        <v>0</v>
      </c>
      <c r="W13" s="121">
        <v>2939.44</v>
      </c>
      <c r="X13" s="121">
        <v>41057.910000000011</v>
      </c>
      <c r="Y13" s="121">
        <v>217822.52000000002</v>
      </c>
      <c r="Z13" s="121">
        <v>0</v>
      </c>
      <c r="AA13" s="121">
        <v>441.45</v>
      </c>
      <c r="AB13" s="121">
        <v>513.62</v>
      </c>
      <c r="AC13" s="121">
        <f t="shared" si="2"/>
        <v>311793.10000000003</v>
      </c>
      <c r="AD13" s="153">
        <v>260.92540000000002</v>
      </c>
      <c r="AE13" s="105">
        <f t="shared" si="3"/>
        <v>0</v>
      </c>
      <c r="AF13" s="105">
        <f t="shared" si="4"/>
        <v>0</v>
      </c>
      <c r="AG13" s="105">
        <f t="shared" si="5"/>
        <v>246.18510204081633</v>
      </c>
      <c r="AH13" s="105">
        <f t="shared" si="6"/>
        <v>0</v>
      </c>
      <c r="AI13" s="105">
        <f t="shared" si="7"/>
        <v>2.530612244897959E-2</v>
      </c>
      <c r="AJ13" s="105">
        <f t="shared" si="8"/>
        <v>0</v>
      </c>
      <c r="AK13" s="105">
        <f t="shared" si="9"/>
        <v>74.028571428571425</v>
      </c>
      <c r="AL13" s="105">
        <f t="shared" si="10"/>
        <v>0</v>
      </c>
      <c r="AM13" s="105">
        <f t="shared" si="11"/>
        <v>41.840816326530607</v>
      </c>
      <c r="AN13" s="105">
        <f t="shared" si="12"/>
        <v>0</v>
      </c>
      <c r="AO13" s="105">
        <f t="shared" si="13"/>
        <v>31.298163265306126</v>
      </c>
      <c r="AP13" s="105">
        <f t="shared" si="14"/>
        <v>163.6708163265306</v>
      </c>
      <c r="AQ13" s="105">
        <f t="shared" si="15"/>
        <v>138.30020408163264</v>
      </c>
      <c r="AR13" s="105">
        <f t="shared" si="16"/>
        <v>0</v>
      </c>
      <c r="AS13" s="105">
        <f t="shared" si="17"/>
        <v>4.6628571428571419</v>
      </c>
      <c r="AT13" s="105">
        <f t="shared" si="18"/>
        <v>0</v>
      </c>
      <c r="AU13" s="105">
        <f t="shared" si="19"/>
        <v>0</v>
      </c>
      <c r="AV13" s="105">
        <f t="shared" si="20"/>
        <v>59.988571428571433</v>
      </c>
      <c r="AW13" s="105">
        <f t="shared" si="21"/>
        <v>837.91653061224508</v>
      </c>
      <c r="AX13" s="105">
        <f t="shared" si="22"/>
        <v>4445.3575510204082</v>
      </c>
      <c r="AY13" s="105">
        <f t="shared" si="23"/>
        <v>0</v>
      </c>
      <c r="AZ13" s="105">
        <f t="shared" si="24"/>
        <v>9.0091836734693871</v>
      </c>
      <c r="BA13" s="105">
        <f t="shared" si="25"/>
        <v>10.482040816326531</v>
      </c>
      <c r="BB13" s="2"/>
      <c r="BC13" s="105">
        <f t="shared" si="26"/>
        <v>73.794524669073397</v>
      </c>
      <c r="BD13" s="105">
        <f t="shared" si="27"/>
        <v>0</v>
      </c>
      <c r="BE13" s="105">
        <f t="shared" si="28"/>
        <v>0</v>
      </c>
      <c r="BF13" s="105">
        <f t="shared" si="29"/>
        <v>60.484707180104294</v>
      </c>
      <c r="BG13" s="105">
        <f t="shared" si="30"/>
        <v>0</v>
      </c>
      <c r="BH13" s="105">
        <f t="shared" si="31"/>
        <v>6.2174087444845571E-3</v>
      </c>
      <c r="BI13" s="105">
        <f t="shared" si="32"/>
        <v>0</v>
      </c>
      <c r="BJ13" s="105">
        <f t="shared" si="33"/>
        <v>18.187926193341358</v>
      </c>
      <c r="BK13" s="105">
        <f t="shared" si="34"/>
        <v>0</v>
      </c>
      <c r="BL13" s="105">
        <f t="shared" si="35"/>
        <v>10.279783393501804</v>
      </c>
      <c r="BM13" s="105">
        <f t="shared" si="36"/>
        <v>0</v>
      </c>
      <c r="BN13" s="105">
        <f t="shared" si="37"/>
        <v>7.6895808263136791</v>
      </c>
      <c r="BO13" s="105">
        <f t="shared" si="38"/>
        <v>40.211943441636585</v>
      </c>
      <c r="BP13" s="105">
        <f t="shared" si="39"/>
        <v>33.978690332932203</v>
      </c>
      <c r="BQ13" s="105">
        <f t="shared" si="40"/>
        <v>0</v>
      </c>
      <c r="BR13" s="105">
        <f t="shared" si="41"/>
        <v>1.14560770156438</v>
      </c>
      <c r="BS13" s="105">
        <f t="shared" si="42"/>
        <v>0</v>
      </c>
      <c r="BT13" s="105">
        <f t="shared" si="43"/>
        <v>0</v>
      </c>
      <c r="BU13" s="105">
        <f t="shared" si="44"/>
        <v>14.738467709586844</v>
      </c>
      <c r="BV13" s="105">
        <f t="shared" si="45"/>
        <v>205.86597472924194</v>
      </c>
      <c r="BW13" s="105">
        <f t="shared" si="46"/>
        <v>1092.1706778981147</v>
      </c>
      <c r="BX13" s="105">
        <f t="shared" si="47"/>
        <v>0</v>
      </c>
      <c r="BY13" s="105">
        <f t="shared" si="48"/>
        <v>2.2134476534296028</v>
      </c>
      <c r="BZ13" s="105">
        <f t="shared" si="49"/>
        <v>2.5753108704372241</v>
      </c>
    </row>
    <row r="14" spans="1:78" x14ac:dyDescent="0.25">
      <c r="A14" s="18" t="s">
        <v>135</v>
      </c>
      <c r="B14" s="21" t="s">
        <v>136</v>
      </c>
      <c r="C14" s="22">
        <f>_xlfn.XLOOKUP(A14,Rankings!K:K,Rankings!L:L)</f>
        <v>215.7421052631579</v>
      </c>
      <c r="D14" s="118">
        <f>_xlfn.XLOOKUP(A14,Rankings!K:K,Rankings!M:M)</f>
        <v>1424.59</v>
      </c>
      <c r="E14" s="121">
        <v>75766.189999999988</v>
      </c>
      <c r="F14" s="121">
        <v>28285.219999999998</v>
      </c>
      <c r="G14" s="121">
        <v>0</v>
      </c>
      <c r="H14" s="121">
        <v>39136.000000000022</v>
      </c>
      <c r="I14" s="121">
        <v>0</v>
      </c>
      <c r="J14" s="121">
        <v>34851.719999999994</v>
      </c>
      <c r="K14" s="121">
        <v>0</v>
      </c>
      <c r="L14" s="121">
        <v>51247.48</v>
      </c>
      <c r="M14" s="121">
        <v>0</v>
      </c>
      <c r="N14" s="121">
        <v>44256.489999999983</v>
      </c>
      <c r="O14" s="121">
        <v>0</v>
      </c>
      <c r="P14" s="121">
        <v>21642.450000000041</v>
      </c>
      <c r="Q14" s="121">
        <v>23508.910000000003</v>
      </c>
      <c r="R14" s="121">
        <v>40406.729999999996</v>
      </c>
      <c r="S14" s="121">
        <v>0</v>
      </c>
      <c r="T14" s="121">
        <v>8407.7800000000007</v>
      </c>
      <c r="U14" s="121">
        <v>0</v>
      </c>
      <c r="V14" s="121">
        <v>0</v>
      </c>
      <c r="W14" s="121">
        <v>0</v>
      </c>
      <c r="X14" s="121">
        <v>447910.98</v>
      </c>
      <c r="Y14" s="121">
        <v>793268.37000000011</v>
      </c>
      <c r="Z14" s="121">
        <v>0</v>
      </c>
      <c r="AA14" s="121">
        <v>4134.07</v>
      </c>
      <c r="AB14" s="121">
        <v>9164.010000000002</v>
      </c>
      <c r="AC14" s="121">
        <f t="shared" si="2"/>
        <v>1621986.4000000004</v>
      </c>
      <c r="AD14" s="153">
        <v>361.84319356055755</v>
      </c>
      <c r="AE14" s="105">
        <f t="shared" si="3"/>
        <v>131.10662828425751</v>
      </c>
      <c r="AF14" s="105">
        <f t="shared" si="4"/>
        <v>0</v>
      </c>
      <c r="AG14" s="105">
        <f t="shared" si="5"/>
        <v>181.40177112048997</v>
      </c>
      <c r="AH14" s="105">
        <f t="shared" si="6"/>
        <v>0</v>
      </c>
      <c r="AI14" s="105">
        <f t="shared" si="7"/>
        <v>161.54343148496008</v>
      </c>
      <c r="AJ14" s="105">
        <f t="shared" si="8"/>
        <v>0</v>
      </c>
      <c r="AK14" s="105">
        <f t="shared" si="9"/>
        <v>237.5404649801176</v>
      </c>
      <c r="AL14" s="105">
        <f t="shared" si="10"/>
        <v>0</v>
      </c>
      <c r="AM14" s="105">
        <f t="shared" si="11"/>
        <v>205.13608109097112</v>
      </c>
      <c r="AN14" s="105">
        <f t="shared" si="12"/>
        <v>0</v>
      </c>
      <c r="AO14" s="105">
        <f t="shared" si="13"/>
        <v>100.31630113927466</v>
      </c>
      <c r="AP14" s="105">
        <f t="shared" si="14"/>
        <v>108.96764899612111</v>
      </c>
      <c r="AQ14" s="105">
        <f t="shared" si="15"/>
        <v>187.2918128369642</v>
      </c>
      <c r="AR14" s="105">
        <f t="shared" si="16"/>
        <v>0</v>
      </c>
      <c r="AS14" s="105">
        <f t="shared" si="17"/>
        <v>38.971437632651075</v>
      </c>
      <c r="AT14" s="105">
        <f t="shared" si="18"/>
        <v>0</v>
      </c>
      <c r="AU14" s="105">
        <f t="shared" si="19"/>
        <v>0</v>
      </c>
      <c r="AV14" s="105">
        <f t="shared" si="20"/>
        <v>0</v>
      </c>
      <c r="AW14" s="105">
        <f t="shared" si="21"/>
        <v>2076.1407674855454</v>
      </c>
      <c r="AX14" s="105">
        <f t="shared" si="22"/>
        <v>3676.9288453562981</v>
      </c>
      <c r="AY14" s="105">
        <f t="shared" si="23"/>
        <v>0</v>
      </c>
      <c r="AZ14" s="105">
        <f t="shared" si="24"/>
        <v>19.162091678661167</v>
      </c>
      <c r="BA14" s="105">
        <f t="shared" si="25"/>
        <v>42.476687565563182</v>
      </c>
      <c r="BB14" s="2"/>
      <c r="BC14" s="105">
        <f t="shared" si="26"/>
        <v>53.184558364160914</v>
      </c>
      <c r="BD14" s="105">
        <f t="shared" si="27"/>
        <v>19.854989856730707</v>
      </c>
      <c r="BE14" s="105">
        <f t="shared" si="28"/>
        <v>0</v>
      </c>
      <c r="BF14" s="105">
        <f t="shared" si="29"/>
        <v>27.471763805726578</v>
      </c>
      <c r="BG14" s="105">
        <f t="shared" si="30"/>
        <v>0</v>
      </c>
      <c r="BH14" s="105">
        <f t="shared" si="31"/>
        <v>24.464386244463316</v>
      </c>
      <c r="BI14" s="105">
        <f t="shared" si="32"/>
        <v>0</v>
      </c>
      <c r="BJ14" s="105">
        <f t="shared" si="33"/>
        <v>35.973494128135115</v>
      </c>
      <c r="BK14" s="105">
        <f t="shared" si="34"/>
        <v>0</v>
      </c>
      <c r="BL14" s="105">
        <f t="shared" si="35"/>
        <v>31.066124288391737</v>
      </c>
      <c r="BM14" s="105">
        <f t="shared" si="36"/>
        <v>0</v>
      </c>
      <c r="BN14" s="105">
        <f t="shared" si="37"/>
        <v>15.192055258004087</v>
      </c>
      <c r="BO14" s="105">
        <f t="shared" si="38"/>
        <v>16.502228711418727</v>
      </c>
      <c r="BP14" s="105">
        <f t="shared" si="39"/>
        <v>28.363760801353372</v>
      </c>
      <c r="BQ14" s="105">
        <f t="shared" si="40"/>
        <v>0</v>
      </c>
      <c r="BR14" s="105">
        <f t="shared" si="41"/>
        <v>5.9018945801950045</v>
      </c>
      <c r="BS14" s="105">
        <f t="shared" si="42"/>
        <v>0</v>
      </c>
      <c r="BT14" s="105">
        <f t="shared" si="43"/>
        <v>0</v>
      </c>
      <c r="BU14" s="105">
        <f t="shared" si="44"/>
        <v>0</v>
      </c>
      <c r="BV14" s="105">
        <f t="shared" si="45"/>
        <v>314.41395770011019</v>
      </c>
      <c r="BW14" s="105">
        <f t="shared" si="46"/>
        <v>556.83977144301173</v>
      </c>
      <c r="BX14" s="105">
        <f t="shared" si="47"/>
        <v>0</v>
      </c>
      <c r="BY14" s="105">
        <f t="shared" si="48"/>
        <v>2.9019366975761445</v>
      </c>
      <c r="BZ14" s="105">
        <f t="shared" si="49"/>
        <v>6.4327350325356791</v>
      </c>
    </row>
    <row r="15" spans="1:78" x14ac:dyDescent="0.25">
      <c r="A15" s="18" t="s">
        <v>141</v>
      </c>
      <c r="B15" s="21" t="s">
        <v>142</v>
      </c>
      <c r="C15" s="22">
        <f>_xlfn.XLOOKUP(A15,Rankings!K:K,Rankings!L:L)</f>
        <v>279.05052631578945</v>
      </c>
      <c r="D15" s="118">
        <f>_xlfn.XLOOKUP(A15,Rankings!K:K,Rankings!M:M)</f>
        <v>1294.53</v>
      </c>
      <c r="E15" s="121">
        <v>68032.23</v>
      </c>
      <c r="F15" s="121">
        <v>11197.110000000002</v>
      </c>
      <c r="G15" s="121">
        <v>0</v>
      </c>
      <c r="H15" s="121">
        <v>40999.869999999988</v>
      </c>
      <c r="I15" s="121">
        <v>0</v>
      </c>
      <c r="J15" s="121">
        <v>0</v>
      </c>
      <c r="K15" s="121">
        <v>0</v>
      </c>
      <c r="L15" s="121">
        <v>25286.920000000002</v>
      </c>
      <c r="M15" s="121">
        <v>13137.280000000002</v>
      </c>
      <c r="N15" s="121">
        <v>9524.5199999999986</v>
      </c>
      <c r="O15" s="121">
        <v>0</v>
      </c>
      <c r="P15" s="121">
        <v>15080.250000000002</v>
      </c>
      <c r="Q15" s="121">
        <v>9831.9000000000015</v>
      </c>
      <c r="R15" s="121">
        <v>49517.74000000002</v>
      </c>
      <c r="S15" s="121">
        <v>0</v>
      </c>
      <c r="T15" s="121">
        <v>0</v>
      </c>
      <c r="U15" s="121">
        <v>0</v>
      </c>
      <c r="V15" s="121">
        <v>0</v>
      </c>
      <c r="W15" s="121">
        <v>24683.23</v>
      </c>
      <c r="X15" s="121">
        <v>377602.89</v>
      </c>
      <c r="Y15" s="121">
        <v>780203.7900000005</v>
      </c>
      <c r="Z15" s="121">
        <v>0</v>
      </c>
      <c r="AA15" s="121">
        <v>11604.27</v>
      </c>
      <c r="AB15" s="121">
        <v>0</v>
      </c>
      <c r="AC15" s="121">
        <f t="shared" si="2"/>
        <v>1436702.0000000005</v>
      </c>
      <c r="AD15" s="153">
        <v>173.1020704139701</v>
      </c>
      <c r="AE15" s="105">
        <f t="shared" si="3"/>
        <v>40.125744064459191</v>
      </c>
      <c r="AF15" s="105">
        <f t="shared" si="4"/>
        <v>0</v>
      </c>
      <c r="AG15" s="105">
        <f t="shared" si="5"/>
        <v>146.9263310172087</v>
      </c>
      <c r="AH15" s="105">
        <f t="shared" si="6"/>
        <v>0</v>
      </c>
      <c r="AI15" s="105">
        <f t="shared" si="7"/>
        <v>0</v>
      </c>
      <c r="AJ15" s="105">
        <f t="shared" si="8"/>
        <v>0</v>
      </c>
      <c r="AK15" s="105">
        <f t="shared" si="9"/>
        <v>90.617711186051963</v>
      </c>
      <c r="AL15" s="105">
        <f t="shared" si="10"/>
        <v>47.07849927196736</v>
      </c>
      <c r="AM15" s="105">
        <f t="shared" si="11"/>
        <v>34.13188330353303</v>
      </c>
      <c r="AN15" s="105">
        <f t="shared" si="12"/>
        <v>0</v>
      </c>
      <c r="AO15" s="105">
        <f t="shared" si="13"/>
        <v>54.04128850462849</v>
      </c>
      <c r="AP15" s="105">
        <f t="shared" si="14"/>
        <v>35.233404250503597</v>
      </c>
      <c r="AQ15" s="105">
        <f t="shared" si="15"/>
        <v>177.45080309923131</v>
      </c>
      <c r="AR15" s="105">
        <f t="shared" si="16"/>
        <v>0</v>
      </c>
      <c r="AS15" s="105">
        <f t="shared" si="17"/>
        <v>0</v>
      </c>
      <c r="AT15" s="105">
        <f t="shared" si="18"/>
        <v>0</v>
      </c>
      <c r="AU15" s="105">
        <f t="shared" si="19"/>
        <v>0</v>
      </c>
      <c r="AV15" s="105">
        <f t="shared" si="20"/>
        <v>88.45433952726917</v>
      </c>
      <c r="AW15" s="105">
        <f t="shared" si="21"/>
        <v>1353.1703200325919</v>
      </c>
      <c r="AX15" s="105">
        <f t="shared" si="22"/>
        <v>2795.9230190344724</v>
      </c>
      <c r="AY15" s="105">
        <f t="shared" si="23"/>
        <v>0</v>
      </c>
      <c r="AZ15" s="105">
        <f t="shared" si="24"/>
        <v>41.584834664916372</v>
      </c>
      <c r="BA15" s="105">
        <f t="shared" si="25"/>
        <v>0</v>
      </c>
      <c r="BB15" s="2"/>
      <c r="BC15" s="105">
        <f t="shared" si="26"/>
        <v>52.553614052976755</v>
      </c>
      <c r="BD15" s="105">
        <f t="shared" si="27"/>
        <v>8.6495562095895835</v>
      </c>
      <c r="BE15" s="105">
        <f t="shared" si="28"/>
        <v>0</v>
      </c>
      <c r="BF15" s="105">
        <f t="shared" si="29"/>
        <v>31.671625995535049</v>
      </c>
      <c r="BG15" s="105">
        <f t="shared" si="30"/>
        <v>0</v>
      </c>
      <c r="BH15" s="105">
        <f t="shared" si="31"/>
        <v>0</v>
      </c>
      <c r="BI15" s="105">
        <f t="shared" si="32"/>
        <v>0</v>
      </c>
      <c r="BJ15" s="105">
        <f t="shared" si="33"/>
        <v>19.533668590144689</v>
      </c>
      <c r="BK15" s="105">
        <f t="shared" si="34"/>
        <v>10.148300927749842</v>
      </c>
      <c r="BL15" s="105">
        <f t="shared" si="35"/>
        <v>7.3575119927695756</v>
      </c>
      <c r="BM15" s="105">
        <f t="shared" si="36"/>
        <v>0</v>
      </c>
      <c r="BN15" s="105">
        <f t="shared" si="37"/>
        <v>11.649208593080116</v>
      </c>
      <c r="BO15" s="105">
        <f t="shared" si="38"/>
        <v>7.5949572431693371</v>
      </c>
      <c r="BP15" s="105">
        <f t="shared" si="39"/>
        <v>38.251519856627517</v>
      </c>
      <c r="BQ15" s="105">
        <f t="shared" si="40"/>
        <v>0</v>
      </c>
      <c r="BR15" s="105">
        <f t="shared" si="41"/>
        <v>0</v>
      </c>
      <c r="BS15" s="105">
        <f t="shared" si="42"/>
        <v>0</v>
      </c>
      <c r="BT15" s="105">
        <f t="shared" si="43"/>
        <v>0</v>
      </c>
      <c r="BU15" s="105">
        <f t="shared" si="44"/>
        <v>19.067329455478049</v>
      </c>
      <c r="BV15" s="105">
        <f t="shared" si="45"/>
        <v>291.69110796968783</v>
      </c>
      <c r="BW15" s="105">
        <f t="shared" si="46"/>
        <v>602.69270700563175</v>
      </c>
      <c r="BX15" s="105">
        <f t="shared" si="47"/>
        <v>0</v>
      </c>
      <c r="BY15" s="105">
        <f t="shared" si="48"/>
        <v>8.9640796273551029</v>
      </c>
      <c r="BZ15" s="105">
        <f t="shared" si="49"/>
        <v>0</v>
      </c>
    </row>
    <row r="16" spans="1:78" x14ac:dyDescent="0.25">
      <c r="A16" s="18" t="s">
        <v>143</v>
      </c>
      <c r="B16" s="21" t="s">
        <v>144</v>
      </c>
      <c r="C16" s="22">
        <f>_xlfn.XLOOKUP(A16,Rankings!K:K,Rankings!L:L)</f>
        <v>124.3578947368421</v>
      </c>
      <c r="D16" s="118">
        <f>_xlfn.XLOOKUP(A16,Rankings!K:K,Rankings!M:M)</f>
        <v>1285.57</v>
      </c>
      <c r="E16" s="121">
        <v>38525.05000000001</v>
      </c>
      <c r="F16" s="121">
        <v>0</v>
      </c>
      <c r="G16" s="121">
        <v>0</v>
      </c>
      <c r="H16" s="121">
        <v>15286.139999999998</v>
      </c>
      <c r="I16" s="121">
        <v>0</v>
      </c>
      <c r="J16" s="121">
        <v>28433.649999999994</v>
      </c>
      <c r="K16" s="121">
        <v>0</v>
      </c>
      <c r="L16" s="121">
        <v>14801</v>
      </c>
      <c r="M16" s="121">
        <v>0</v>
      </c>
      <c r="N16" s="121">
        <v>11400.2</v>
      </c>
      <c r="O16" s="121">
        <v>0</v>
      </c>
      <c r="P16" s="121">
        <v>8233.3499999999949</v>
      </c>
      <c r="Q16" s="121">
        <v>16010.52</v>
      </c>
      <c r="R16" s="121">
        <v>29570.589999999993</v>
      </c>
      <c r="S16" s="121">
        <v>0</v>
      </c>
      <c r="T16" s="121">
        <v>9093.41</v>
      </c>
      <c r="U16" s="121">
        <v>0</v>
      </c>
      <c r="V16" s="121">
        <v>0</v>
      </c>
      <c r="W16" s="121">
        <v>32626.989999999991</v>
      </c>
      <c r="X16" s="121">
        <v>168496.41000000009</v>
      </c>
      <c r="Y16" s="121">
        <v>328095.42000000016</v>
      </c>
      <c r="Z16" s="121">
        <v>0</v>
      </c>
      <c r="AA16" s="121">
        <v>1053.5</v>
      </c>
      <c r="AB16" s="121">
        <v>8437.8399999999983</v>
      </c>
      <c r="AC16" s="121">
        <f t="shared" si="2"/>
        <v>710064.07000000018</v>
      </c>
      <c r="AD16" s="153">
        <v>275.61483443885874</v>
      </c>
      <c r="AE16" s="105">
        <f t="shared" si="3"/>
        <v>0</v>
      </c>
      <c r="AF16" s="105">
        <f t="shared" si="4"/>
        <v>0</v>
      </c>
      <c r="AG16" s="105">
        <f t="shared" si="5"/>
        <v>122.92054342305738</v>
      </c>
      <c r="AH16" s="105">
        <f t="shared" si="6"/>
        <v>0</v>
      </c>
      <c r="AI16" s="105">
        <f t="shared" si="7"/>
        <v>228.64370661926523</v>
      </c>
      <c r="AJ16" s="105">
        <f t="shared" si="8"/>
        <v>0</v>
      </c>
      <c r="AK16" s="105">
        <f t="shared" si="9"/>
        <v>119.01938378195362</v>
      </c>
      <c r="AL16" s="105">
        <f t="shared" si="10"/>
        <v>0</v>
      </c>
      <c r="AM16" s="105">
        <f t="shared" si="11"/>
        <v>91.67250719485358</v>
      </c>
      <c r="AN16" s="105">
        <f t="shared" si="12"/>
        <v>0</v>
      </c>
      <c r="AO16" s="105">
        <f t="shared" si="13"/>
        <v>66.206894362620588</v>
      </c>
      <c r="AP16" s="105">
        <f t="shared" si="14"/>
        <v>128.74550533265619</v>
      </c>
      <c r="AQ16" s="105">
        <f t="shared" si="15"/>
        <v>237.78619011342471</v>
      </c>
      <c r="AR16" s="105">
        <f t="shared" si="16"/>
        <v>0</v>
      </c>
      <c r="AS16" s="105">
        <f t="shared" si="17"/>
        <v>73.122900795666155</v>
      </c>
      <c r="AT16" s="105">
        <f t="shared" si="18"/>
        <v>0</v>
      </c>
      <c r="AU16" s="105">
        <f t="shared" si="19"/>
        <v>0</v>
      </c>
      <c r="AV16" s="105">
        <f t="shared" si="20"/>
        <v>262.36364059590312</v>
      </c>
      <c r="AW16" s="105">
        <f t="shared" si="21"/>
        <v>1354.9313484002039</v>
      </c>
      <c r="AX16" s="105">
        <f t="shared" si="22"/>
        <v>2638.3159725749124</v>
      </c>
      <c r="AY16" s="105">
        <f t="shared" si="23"/>
        <v>0</v>
      </c>
      <c r="AZ16" s="105">
        <f t="shared" si="24"/>
        <v>8.4715168444218722</v>
      </c>
      <c r="BA16" s="105">
        <f t="shared" si="25"/>
        <v>67.851261215507023</v>
      </c>
      <c r="BB16" s="2"/>
      <c r="BC16" s="105">
        <f t="shared" si="26"/>
        <v>29.967290773742395</v>
      </c>
      <c r="BD16" s="105">
        <f t="shared" si="27"/>
        <v>0</v>
      </c>
      <c r="BE16" s="105">
        <f t="shared" si="28"/>
        <v>0</v>
      </c>
      <c r="BF16" s="105">
        <f t="shared" si="29"/>
        <v>11.890554384436474</v>
      </c>
      <c r="BG16" s="105">
        <f t="shared" si="30"/>
        <v>0</v>
      </c>
      <c r="BH16" s="105">
        <f t="shared" si="31"/>
        <v>22.117543190958092</v>
      </c>
      <c r="BI16" s="105">
        <f t="shared" si="32"/>
        <v>0</v>
      </c>
      <c r="BJ16" s="105">
        <f t="shared" si="33"/>
        <v>11.513180923636986</v>
      </c>
      <c r="BK16" s="105">
        <f t="shared" si="34"/>
        <v>0</v>
      </c>
      <c r="BL16" s="105">
        <f t="shared" si="35"/>
        <v>8.8678173883958102</v>
      </c>
      <c r="BM16" s="105">
        <f t="shared" si="36"/>
        <v>0</v>
      </c>
      <c r="BN16" s="105">
        <f t="shared" si="37"/>
        <v>6.4044353866378305</v>
      </c>
      <c r="BO16" s="105">
        <f t="shared" si="38"/>
        <v>12.454024284947534</v>
      </c>
      <c r="BP16" s="105">
        <f t="shared" si="39"/>
        <v>23.001929105377378</v>
      </c>
      <c r="BQ16" s="105">
        <f t="shared" si="40"/>
        <v>0</v>
      </c>
      <c r="BR16" s="105">
        <f t="shared" si="41"/>
        <v>7.0734460200533622</v>
      </c>
      <c r="BS16" s="105">
        <f t="shared" si="42"/>
        <v>0</v>
      </c>
      <c r="BT16" s="105">
        <f t="shared" si="43"/>
        <v>0</v>
      </c>
      <c r="BU16" s="105">
        <f t="shared" si="44"/>
        <v>25.379395909985448</v>
      </c>
      <c r="BV16" s="105">
        <f t="shared" si="45"/>
        <v>131.06747201630412</v>
      </c>
      <c r="BW16" s="105">
        <f t="shared" si="46"/>
        <v>255.21396734522443</v>
      </c>
      <c r="BX16" s="105">
        <f t="shared" si="47"/>
        <v>0</v>
      </c>
      <c r="BY16" s="105">
        <f t="shared" si="48"/>
        <v>0.81948085285126449</v>
      </c>
      <c r="BZ16" s="105">
        <f t="shared" si="49"/>
        <v>6.5635010151139177</v>
      </c>
    </row>
    <row r="17" spans="1:78" x14ac:dyDescent="0.25">
      <c r="A17" s="18" t="s">
        <v>147</v>
      </c>
      <c r="B17" s="21" t="s">
        <v>148</v>
      </c>
      <c r="C17" s="22">
        <f>_xlfn.XLOOKUP(A17,Rankings!K:K,Rankings!L:L)</f>
        <v>141.3842105263158</v>
      </c>
      <c r="D17" s="118">
        <f>_xlfn.XLOOKUP(A17,Rankings!K:K,Rankings!M:M)</f>
        <v>1162.21</v>
      </c>
      <c r="E17" s="121">
        <v>30022.69999999999</v>
      </c>
      <c r="F17" s="121">
        <v>5303.0099999999993</v>
      </c>
      <c r="G17" s="121">
        <v>0</v>
      </c>
      <c r="H17" s="121">
        <v>0</v>
      </c>
      <c r="I17" s="121">
        <v>0</v>
      </c>
      <c r="J17" s="121">
        <v>0</v>
      </c>
      <c r="K17" s="121">
        <v>0</v>
      </c>
      <c r="L17" s="121">
        <v>15529.150000000005</v>
      </c>
      <c r="M17" s="121">
        <v>30128.620000000003</v>
      </c>
      <c r="N17" s="121">
        <v>21623.71</v>
      </c>
      <c r="O17" s="121">
        <v>0</v>
      </c>
      <c r="P17" s="121">
        <v>40626.860000000022</v>
      </c>
      <c r="Q17" s="121">
        <v>13445.88</v>
      </c>
      <c r="R17" s="121">
        <v>27656.55999999999</v>
      </c>
      <c r="S17" s="121">
        <v>0</v>
      </c>
      <c r="T17" s="121">
        <v>4175.08</v>
      </c>
      <c r="U17" s="121">
        <v>0</v>
      </c>
      <c r="V17" s="121">
        <v>0</v>
      </c>
      <c r="W17" s="121">
        <v>28638.37</v>
      </c>
      <c r="X17" s="121">
        <v>185339.32999999996</v>
      </c>
      <c r="Y17" s="121">
        <v>425900.85</v>
      </c>
      <c r="Z17" s="121">
        <v>0</v>
      </c>
      <c r="AA17" s="121">
        <v>1634.6</v>
      </c>
      <c r="AB17" s="121">
        <v>2460.2300000000005</v>
      </c>
      <c r="AC17" s="121">
        <f t="shared" si="2"/>
        <v>832484.94999999984</v>
      </c>
      <c r="AD17" s="153">
        <v>181.72041841622601</v>
      </c>
      <c r="AE17" s="105">
        <f t="shared" si="3"/>
        <v>37.507795108513562</v>
      </c>
      <c r="AF17" s="105">
        <f t="shared" si="4"/>
        <v>0</v>
      </c>
      <c r="AG17" s="105">
        <f t="shared" si="5"/>
        <v>0</v>
      </c>
      <c r="AH17" s="105">
        <f t="shared" si="6"/>
        <v>0</v>
      </c>
      <c r="AI17" s="105">
        <f t="shared" si="7"/>
        <v>0</v>
      </c>
      <c r="AJ17" s="105">
        <f t="shared" si="8"/>
        <v>0</v>
      </c>
      <c r="AK17" s="105">
        <f t="shared" si="9"/>
        <v>109.83652235416747</v>
      </c>
      <c r="AL17" s="105">
        <f t="shared" si="10"/>
        <v>213.09748725012099</v>
      </c>
      <c r="AM17" s="105">
        <f t="shared" si="11"/>
        <v>152.94289170978669</v>
      </c>
      <c r="AN17" s="105">
        <f t="shared" si="12"/>
        <v>0</v>
      </c>
      <c r="AO17" s="105">
        <f t="shared" si="13"/>
        <v>287.35075754755627</v>
      </c>
      <c r="AP17" s="105">
        <f t="shared" si="14"/>
        <v>95.101708669917713</v>
      </c>
      <c r="AQ17" s="105">
        <f t="shared" si="15"/>
        <v>195.61279082753222</v>
      </c>
      <c r="AR17" s="105">
        <f t="shared" si="16"/>
        <v>0</v>
      </c>
      <c r="AS17" s="105">
        <f t="shared" si="17"/>
        <v>29.530030152998545</v>
      </c>
      <c r="AT17" s="105">
        <f t="shared" si="18"/>
        <v>0</v>
      </c>
      <c r="AU17" s="105">
        <f t="shared" si="19"/>
        <v>0</v>
      </c>
      <c r="AV17" s="105">
        <f t="shared" si="20"/>
        <v>202.5570598965119</v>
      </c>
      <c r="AW17" s="105">
        <f t="shared" si="21"/>
        <v>1310.8912891337525</v>
      </c>
      <c r="AX17" s="105">
        <f t="shared" si="22"/>
        <v>3012.3650187990916</v>
      </c>
      <c r="AY17" s="105">
        <f t="shared" si="23"/>
        <v>0</v>
      </c>
      <c r="AZ17" s="105">
        <f t="shared" si="24"/>
        <v>11.561404161858317</v>
      </c>
      <c r="BA17" s="105">
        <f t="shared" si="25"/>
        <v>17.401023712913677</v>
      </c>
      <c r="BB17" s="2"/>
      <c r="BC17" s="105">
        <f t="shared" si="26"/>
        <v>25.832422711902314</v>
      </c>
      <c r="BD17" s="105">
        <f t="shared" si="27"/>
        <v>4.5628672959275853</v>
      </c>
      <c r="BE17" s="105">
        <f t="shared" si="28"/>
        <v>0</v>
      </c>
      <c r="BF17" s="105">
        <f t="shared" si="29"/>
        <v>0</v>
      </c>
      <c r="BG17" s="105">
        <f t="shared" si="30"/>
        <v>0</v>
      </c>
      <c r="BH17" s="105">
        <f t="shared" si="31"/>
        <v>0</v>
      </c>
      <c r="BI17" s="105">
        <f t="shared" si="32"/>
        <v>0</v>
      </c>
      <c r="BJ17" s="105">
        <f t="shared" si="33"/>
        <v>13.361741853881833</v>
      </c>
      <c r="BK17" s="105">
        <f t="shared" si="34"/>
        <v>25.923559425577135</v>
      </c>
      <c r="BL17" s="105">
        <f t="shared" si="35"/>
        <v>18.605682277729496</v>
      </c>
      <c r="BM17" s="105">
        <f t="shared" si="36"/>
        <v>0</v>
      </c>
      <c r="BN17" s="105">
        <f t="shared" si="37"/>
        <v>34.956556904518138</v>
      </c>
      <c r="BO17" s="105">
        <f t="shared" si="38"/>
        <v>11.569234475697161</v>
      </c>
      <c r="BP17" s="105">
        <f t="shared" si="39"/>
        <v>23.796525584877077</v>
      </c>
      <c r="BQ17" s="105">
        <f t="shared" si="40"/>
        <v>0</v>
      </c>
      <c r="BR17" s="105">
        <f t="shared" si="41"/>
        <v>3.592362825995302</v>
      </c>
      <c r="BS17" s="105">
        <f t="shared" si="42"/>
        <v>0</v>
      </c>
      <c r="BT17" s="105">
        <f t="shared" si="43"/>
        <v>0</v>
      </c>
      <c r="BU17" s="105">
        <f t="shared" si="44"/>
        <v>24.641304067251184</v>
      </c>
      <c r="BV17" s="105">
        <f t="shared" si="45"/>
        <v>159.47146384904616</v>
      </c>
      <c r="BW17" s="105">
        <f t="shared" si="46"/>
        <v>366.45773999535362</v>
      </c>
      <c r="BX17" s="105">
        <f t="shared" si="47"/>
        <v>0</v>
      </c>
      <c r="BY17" s="105">
        <f t="shared" si="48"/>
        <v>1.4064583853176276</v>
      </c>
      <c r="BZ17" s="105">
        <f t="shared" si="49"/>
        <v>2.1168549573657089</v>
      </c>
    </row>
    <row r="18" spans="1:78" x14ac:dyDescent="0.25">
      <c r="A18" s="18" t="s">
        <v>153</v>
      </c>
      <c r="B18" s="21" t="s">
        <v>154</v>
      </c>
      <c r="C18" s="22">
        <f>_xlfn.XLOOKUP(A18,Rankings!K:K,Rankings!L:L)</f>
        <v>198.62631578947369</v>
      </c>
      <c r="D18" s="118">
        <f>_xlfn.XLOOKUP(A18,Rankings!K:K,Rankings!M:M)</f>
        <v>1121.78</v>
      </c>
      <c r="E18" s="121">
        <v>70806.400000000023</v>
      </c>
      <c r="F18" s="121">
        <v>0</v>
      </c>
      <c r="G18" s="121">
        <v>0</v>
      </c>
      <c r="H18" s="121">
        <v>24883.050000000003</v>
      </c>
      <c r="I18" s="121">
        <v>0</v>
      </c>
      <c r="J18" s="121">
        <v>21926.070000000003</v>
      </c>
      <c r="K18" s="121">
        <v>0</v>
      </c>
      <c r="L18" s="121">
        <v>9070.2899999999991</v>
      </c>
      <c r="M18" s="121">
        <v>0</v>
      </c>
      <c r="N18" s="121">
        <v>16106.84</v>
      </c>
      <c r="O18" s="121">
        <v>0</v>
      </c>
      <c r="P18" s="121">
        <v>13856.079999999996</v>
      </c>
      <c r="Q18" s="121">
        <v>13049.88</v>
      </c>
      <c r="R18" s="121">
        <v>24446.87</v>
      </c>
      <c r="S18" s="121">
        <v>0</v>
      </c>
      <c r="T18" s="121">
        <v>3948.86</v>
      </c>
      <c r="U18" s="121">
        <v>0</v>
      </c>
      <c r="V18" s="121">
        <v>0</v>
      </c>
      <c r="W18" s="121">
        <v>12059.869999999999</v>
      </c>
      <c r="X18" s="121">
        <v>263144.45</v>
      </c>
      <c r="Y18" s="121">
        <v>611969.71</v>
      </c>
      <c r="Z18" s="121">
        <v>0</v>
      </c>
      <c r="AA18" s="121">
        <v>8410.5</v>
      </c>
      <c r="AB18" s="121">
        <v>8367.9</v>
      </c>
      <c r="AC18" s="121">
        <f t="shared" si="2"/>
        <v>1102046.77</v>
      </c>
      <c r="AD18" s="153">
        <v>237.26607938745101</v>
      </c>
      <c r="AE18" s="105">
        <f t="shared" si="3"/>
        <v>0</v>
      </c>
      <c r="AF18" s="105">
        <f t="shared" si="4"/>
        <v>0</v>
      </c>
      <c r="AG18" s="105">
        <f t="shared" si="5"/>
        <v>125.27569622936485</v>
      </c>
      <c r="AH18" s="105">
        <f t="shared" si="6"/>
        <v>0</v>
      </c>
      <c r="AI18" s="105">
        <f t="shared" si="7"/>
        <v>110.38854500649197</v>
      </c>
      <c r="AJ18" s="105">
        <f t="shared" si="8"/>
        <v>0</v>
      </c>
      <c r="AK18" s="105">
        <f t="shared" si="9"/>
        <v>45.665097114390939</v>
      </c>
      <c r="AL18" s="105">
        <f t="shared" si="10"/>
        <v>0</v>
      </c>
      <c r="AM18" s="105">
        <f t="shared" si="11"/>
        <v>81.091168287447999</v>
      </c>
      <c r="AN18" s="105">
        <f t="shared" si="12"/>
        <v>0</v>
      </c>
      <c r="AO18" s="105">
        <f t="shared" si="13"/>
        <v>69.759537878587111</v>
      </c>
      <c r="AP18" s="105">
        <f t="shared" si="14"/>
        <v>65.700659794907125</v>
      </c>
      <c r="AQ18" s="105">
        <f t="shared" si="15"/>
        <v>123.07971329393995</v>
      </c>
      <c r="AR18" s="105">
        <f t="shared" si="16"/>
        <v>0</v>
      </c>
      <c r="AS18" s="105">
        <f t="shared" si="17"/>
        <v>19.880850049020907</v>
      </c>
      <c r="AT18" s="105">
        <f t="shared" si="18"/>
        <v>0</v>
      </c>
      <c r="AU18" s="105">
        <f t="shared" si="19"/>
        <v>0</v>
      </c>
      <c r="AV18" s="105">
        <f t="shared" si="20"/>
        <v>60.716375632634666</v>
      </c>
      <c r="AW18" s="105">
        <f t="shared" si="21"/>
        <v>1324.8216831394579</v>
      </c>
      <c r="AX18" s="105">
        <f t="shared" si="22"/>
        <v>3081.0102254961707</v>
      </c>
      <c r="AY18" s="105">
        <f t="shared" si="23"/>
        <v>0</v>
      </c>
      <c r="AZ18" s="105">
        <f t="shared" si="24"/>
        <v>42.343331831792042</v>
      </c>
      <c r="BA18" s="105">
        <f t="shared" si="25"/>
        <v>42.128858740295179</v>
      </c>
      <c r="BB18" s="2"/>
      <c r="BC18" s="105">
        <f t="shared" si="26"/>
        <v>63.119684786678334</v>
      </c>
      <c r="BD18" s="105">
        <f t="shared" si="27"/>
        <v>0</v>
      </c>
      <c r="BE18" s="105">
        <f t="shared" si="28"/>
        <v>0</v>
      </c>
      <c r="BF18" s="105">
        <f t="shared" si="29"/>
        <v>22.18175578099093</v>
      </c>
      <c r="BG18" s="105">
        <f t="shared" si="30"/>
        <v>0</v>
      </c>
      <c r="BH18" s="105">
        <f t="shared" si="31"/>
        <v>19.545784378398618</v>
      </c>
      <c r="BI18" s="105">
        <f t="shared" si="32"/>
        <v>0</v>
      </c>
      <c r="BJ18" s="105">
        <f t="shared" si="33"/>
        <v>8.0856228494000604</v>
      </c>
      <c r="BK18" s="105">
        <f t="shared" si="34"/>
        <v>0</v>
      </c>
      <c r="BL18" s="105">
        <f t="shared" si="35"/>
        <v>14.358287721300076</v>
      </c>
      <c r="BM18" s="105">
        <f t="shared" si="36"/>
        <v>0</v>
      </c>
      <c r="BN18" s="105">
        <f t="shared" si="37"/>
        <v>12.351869350496528</v>
      </c>
      <c r="BO18" s="105">
        <f t="shared" si="38"/>
        <v>11.633190108577439</v>
      </c>
      <c r="BP18" s="105">
        <f t="shared" si="39"/>
        <v>21.792927311950649</v>
      </c>
      <c r="BQ18" s="105">
        <f t="shared" si="40"/>
        <v>0</v>
      </c>
      <c r="BR18" s="105">
        <f t="shared" si="41"/>
        <v>3.5201732960116958</v>
      </c>
      <c r="BS18" s="105">
        <f t="shared" si="42"/>
        <v>0</v>
      </c>
      <c r="BT18" s="105">
        <f t="shared" si="43"/>
        <v>0</v>
      </c>
      <c r="BU18" s="105">
        <f t="shared" si="44"/>
        <v>10.750655208686194</v>
      </c>
      <c r="BV18" s="105">
        <f t="shared" si="45"/>
        <v>234.57759097149176</v>
      </c>
      <c r="BW18" s="105">
        <f t="shared" si="46"/>
        <v>545.53451657187679</v>
      </c>
      <c r="BX18" s="105">
        <f t="shared" si="47"/>
        <v>0</v>
      </c>
      <c r="BY18" s="105">
        <f t="shared" si="48"/>
        <v>7.4974593948902637</v>
      </c>
      <c r="BZ18" s="105">
        <f t="shared" si="49"/>
        <v>7.4594840343026263</v>
      </c>
    </row>
    <row r="19" spans="1:78" x14ac:dyDescent="0.25">
      <c r="A19" s="18" t="s">
        <v>166</v>
      </c>
      <c r="B19" s="21" t="s">
        <v>167</v>
      </c>
      <c r="C19" s="22">
        <f>_xlfn.XLOOKUP(A19,Rankings!K:K,Rankings!L:L)</f>
        <v>174</v>
      </c>
      <c r="D19" s="118">
        <f>_xlfn.XLOOKUP(A19,Rankings!K:K,Rankings!M:M)</f>
        <v>1115.76</v>
      </c>
      <c r="E19" s="121">
        <v>44997.939999999981</v>
      </c>
      <c r="F19" s="121">
        <v>3051.38</v>
      </c>
      <c r="G19" s="121">
        <v>0</v>
      </c>
      <c r="H19" s="121">
        <v>0</v>
      </c>
      <c r="I19" s="121">
        <v>0</v>
      </c>
      <c r="J19" s="121">
        <v>0</v>
      </c>
      <c r="K19" s="121">
        <v>0</v>
      </c>
      <c r="L19" s="121">
        <v>13781.349999999999</v>
      </c>
      <c r="M19" s="121">
        <v>0</v>
      </c>
      <c r="N19" s="121">
        <v>10535.62</v>
      </c>
      <c r="O19" s="121">
        <v>0</v>
      </c>
      <c r="P19" s="121">
        <v>7310.2900000000009</v>
      </c>
      <c r="Q19" s="121">
        <v>15544.380000000001</v>
      </c>
      <c r="R19" s="121">
        <v>29615.440000000002</v>
      </c>
      <c r="S19" s="121">
        <v>0</v>
      </c>
      <c r="T19" s="121">
        <v>7056.7499999999964</v>
      </c>
      <c r="U19" s="121">
        <v>0</v>
      </c>
      <c r="V19" s="121">
        <v>0</v>
      </c>
      <c r="W19" s="121">
        <v>7502.329999999999</v>
      </c>
      <c r="X19" s="121">
        <v>171550.44</v>
      </c>
      <c r="Y19" s="121">
        <v>506210.74999999994</v>
      </c>
      <c r="Z19" s="121">
        <v>0</v>
      </c>
      <c r="AA19" s="121">
        <v>1508.76</v>
      </c>
      <c r="AB19" s="121">
        <v>0</v>
      </c>
      <c r="AC19" s="121">
        <f t="shared" si="2"/>
        <v>818665.42999999993</v>
      </c>
      <c r="AD19" s="153">
        <v>235.18000000000006</v>
      </c>
      <c r="AE19" s="105">
        <f t="shared" si="3"/>
        <v>17.536666666666669</v>
      </c>
      <c r="AF19" s="105">
        <f t="shared" si="4"/>
        <v>0</v>
      </c>
      <c r="AG19" s="105">
        <f t="shared" si="5"/>
        <v>0</v>
      </c>
      <c r="AH19" s="105">
        <f t="shared" si="6"/>
        <v>0</v>
      </c>
      <c r="AI19" s="105">
        <f t="shared" si="7"/>
        <v>0</v>
      </c>
      <c r="AJ19" s="105">
        <f t="shared" si="8"/>
        <v>0</v>
      </c>
      <c r="AK19" s="105">
        <f t="shared" si="9"/>
        <v>79.203160919540224</v>
      </c>
      <c r="AL19" s="105">
        <f t="shared" si="10"/>
        <v>0</v>
      </c>
      <c r="AM19" s="105">
        <f t="shared" si="11"/>
        <v>60.549540229885061</v>
      </c>
      <c r="AN19" s="105">
        <f t="shared" si="12"/>
        <v>0</v>
      </c>
      <c r="AO19" s="105">
        <f t="shared" si="13"/>
        <v>42.013160919540233</v>
      </c>
      <c r="AP19" s="105">
        <f t="shared" si="14"/>
        <v>89.335517241379321</v>
      </c>
      <c r="AQ19" s="105">
        <f t="shared" si="15"/>
        <v>170.20367816091957</v>
      </c>
      <c r="AR19" s="105">
        <f t="shared" si="16"/>
        <v>0</v>
      </c>
      <c r="AS19" s="105">
        <f t="shared" si="17"/>
        <v>40.556034482758598</v>
      </c>
      <c r="AT19" s="105">
        <f t="shared" si="18"/>
        <v>0</v>
      </c>
      <c r="AU19" s="105">
        <f t="shared" si="19"/>
        <v>0</v>
      </c>
      <c r="AV19" s="105">
        <f t="shared" si="20"/>
        <v>43.116839080459762</v>
      </c>
      <c r="AW19" s="105">
        <f t="shared" si="21"/>
        <v>985.92206896551727</v>
      </c>
      <c r="AX19" s="105">
        <f t="shared" si="22"/>
        <v>2909.2571839080456</v>
      </c>
      <c r="AY19" s="105">
        <f t="shared" si="23"/>
        <v>0</v>
      </c>
      <c r="AZ19" s="105">
        <f t="shared" si="24"/>
        <v>8.6710344827586212</v>
      </c>
      <c r="BA19" s="105">
        <f t="shared" si="25"/>
        <v>0</v>
      </c>
      <c r="BB19" s="2"/>
      <c r="BC19" s="105">
        <f t="shared" si="26"/>
        <v>40.329407757940757</v>
      </c>
      <c r="BD19" s="105">
        <f t="shared" si="27"/>
        <v>2.73479959847996</v>
      </c>
      <c r="BE19" s="105">
        <f t="shared" si="28"/>
        <v>0</v>
      </c>
      <c r="BF19" s="105">
        <f t="shared" si="29"/>
        <v>0</v>
      </c>
      <c r="BG19" s="105">
        <f t="shared" si="30"/>
        <v>0</v>
      </c>
      <c r="BH19" s="105">
        <f t="shared" si="31"/>
        <v>0</v>
      </c>
      <c r="BI19" s="105">
        <f t="shared" si="32"/>
        <v>0</v>
      </c>
      <c r="BJ19" s="105">
        <f t="shared" si="33"/>
        <v>12.351536172653615</v>
      </c>
      <c r="BK19" s="105">
        <f t="shared" si="34"/>
        <v>0</v>
      </c>
      <c r="BL19" s="105">
        <f t="shared" si="35"/>
        <v>9.4425503692550379</v>
      </c>
      <c r="BM19" s="105">
        <f t="shared" si="36"/>
        <v>0</v>
      </c>
      <c r="BN19" s="105">
        <f t="shared" si="37"/>
        <v>6.5518480676848077</v>
      </c>
      <c r="BO19" s="105">
        <f t="shared" si="38"/>
        <v>13.931651968165198</v>
      </c>
      <c r="BP19" s="105">
        <f t="shared" si="39"/>
        <v>26.542840754284079</v>
      </c>
      <c r="BQ19" s="105">
        <f t="shared" si="40"/>
        <v>0</v>
      </c>
      <c r="BR19" s="105">
        <f t="shared" si="41"/>
        <v>6.3246128199612786</v>
      </c>
      <c r="BS19" s="105">
        <f t="shared" si="42"/>
        <v>0</v>
      </c>
      <c r="BT19" s="105">
        <f t="shared" si="43"/>
        <v>0</v>
      </c>
      <c r="BU19" s="105">
        <f t="shared" si="44"/>
        <v>6.7239639348963927</v>
      </c>
      <c r="BV19" s="105">
        <f t="shared" si="45"/>
        <v>153.75209722520972</v>
      </c>
      <c r="BW19" s="105">
        <f t="shared" si="46"/>
        <v>453.69143005664296</v>
      </c>
      <c r="BX19" s="105">
        <f t="shared" si="47"/>
        <v>0</v>
      </c>
      <c r="BY19" s="105">
        <f t="shared" si="48"/>
        <v>1.3522262852226286</v>
      </c>
      <c r="BZ19" s="105">
        <f t="shared" si="49"/>
        <v>0</v>
      </c>
    </row>
    <row r="20" spans="1:78" x14ac:dyDescent="0.25">
      <c r="A20" s="18" t="s">
        <v>188</v>
      </c>
      <c r="B20" s="21" t="s">
        <v>189</v>
      </c>
      <c r="C20" s="22">
        <f>_xlfn.XLOOKUP(A20,Rankings!K:K,Rankings!L:L)</f>
        <v>166</v>
      </c>
      <c r="D20" s="118">
        <f>_xlfn.XLOOKUP(A20,Rankings!K:K,Rankings!M:M)</f>
        <v>1017.71</v>
      </c>
      <c r="E20" s="121">
        <v>43794.159999999974</v>
      </c>
      <c r="F20" s="121">
        <v>0</v>
      </c>
      <c r="G20" s="121">
        <v>0</v>
      </c>
      <c r="H20" s="121">
        <v>648.23</v>
      </c>
      <c r="I20" s="121">
        <v>0</v>
      </c>
      <c r="J20" s="121">
        <v>0</v>
      </c>
      <c r="K20" s="121">
        <v>0</v>
      </c>
      <c r="L20" s="121">
        <v>10424.16</v>
      </c>
      <c r="M20" s="121">
        <v>0</v>
      </c>
      <c r="N20" s="121">
        <v>11174.960000000003</v>
      </c>
      <c r="O20" s="121">
        <v>0</v>
      </c>
      <c r="P20" s="121">
        <v>12686.25</v>
      </c>
      <c r="Q20" s="121">
        <v>28135.46</v>
      </c>
      <c r="R20" s="121">
        <v>31783.400000000005</v>
      </c>
      <c r="S20" s="121">
        <v>0</v>
      </c>
      <c r="T20" s="121">
        <v>377.5</v>
      </c>
      <c r="U20" s="121">
        <v>0</v>
      </c>
      <c r="V20" s="121">
        <v>0</v>
      </c>
      <c r="W20" s="121">
        <v>18195.940000000002</v>
      </c>
      <c r="X20" s="121">
        <v>237818.43000000005</v>
      </c>
      <c r="Y20" s="121">
        <v>465537.2100000002</v>
      </c>
      <c r="Z20" s="121">
        <v>0</v>
      </c>
      <c r="AA20" s="121">
        <v>2687.5</v>
      </c>
      <c r="AB20" s="121">
        <v>2893.0399999999995</v>
      </c>
      <c r="AC20" s="121">
        <f t="shared" si="2"/>
        <v>866156.24000000022</v>
      </c>
      <c r="AD20" s="153">
        <v>242.29794701986759</v>
      </c>
      <c r="AE20" s="105">
        <f t="shared" si="3"/>
        <v>0</v>
      </c>
      <c r="AF20" s="105">
        <f t="shared" si="4"/>
        <v>0</v>
      </c>
      <c r="AG20" s="105">
        <f t="shared" si="5"/>
        <v>3.9050000000000002</v>
      </c>
      <c r="AH20" s="105">
        <f t="shared" si="6"/>
        <v>0</v>
      </c>
      <c r="AI20" s="105">
        <f t="shared" si="7"/>
        <v>0</v>
      </c>
      <c r="AJ20" s="105">
        <f t="shared" si="8"/>
        <v>0</v>
      </c>
      <c r="AK20" s="105">
        <f t="shared" si="9"/>
        <v>62.796144578313253</v>
      </c>
      <c r="AL20" s="105">
        <f t="shared" si="10"/>
        <v>0</v>
      </c>
      <c r="AM20" s="105">
        <f t="shared" si="11"/>
        <v>67.319036144578334</v>
      </c>
      <c r="AN20" s="105">
        <f t="shared" si="12"/>
        <v>0</v>
      </c>
      <c r="AO20" s="105">
        <f t="shared" si="13"/>
        <v>76.423192771084331</v>
      </c>
      <c r="AP20" s="105">
        <f t="shared" si="14"/>
        <v>169.49072289156626</v>
      </c>
      <c r="AQ20" s="105">
        <f t="shared" si="15"/>
        <v>191.466265060241</v>
      </c>
      <c r="AR20" s="105">
        <f t="shared" si="16"/>
        <v>0</v>
      </c>
      <c r="AS20" s="105">
        <f t="shared" si="17"/>
        <v>2.2740963855421685</v>
      </c>
      <c r="AT20" s="105">
        <f t="shared" si="18"/>
        <v>0</v>
      </c>
      <c r="AU20" s="105">
        <f t="shared" si="19"/>
        <v>0</v>
      </c>
      <c r="AV20" s="105">
        <f t="shared" si="20"/>
        <v>109.61409638554218</v>
      </c>
      <c r="AW20" s="105">
        <f t="shared" si="21"/>
        <v>1432.6411445783135</v>
      </c>
      <c r="AX20" s="105">
        <f t="shared" si="22"/>
        <v>2804.4410240963866</v>
      </c>
      <c r="AY20" s="105">
        <f t="shared" si="23"/>
        <v>0</v>
      </c>
      <c r="AZ20" s="105">
        <f t="shared" si="24"/>
        <v>16.189759036144579</v>
      </c>
      <c r="BA20" s="105">
        <f t="shared" si="25"/>
        <v>17.427951807228911</v>
      </c>
      <c r="BB20" s="2"/>
      <c r="BC20" s="105">
        <f t="shared" si="26"/>
        <v>43.032062178813192</v>
      </c>
      <c r="BD20" s="105">
        <f t="shared" si="27"/>
        <v>0</v>
      </c>
      <c r="BE20" s="105">
        <f t="shared" si="28"/>
        <v>0</v>
      </c>
      <c r="BF20" s="105">
        <f t="shared" si="29"/>
        <v>0.63694962219099738</v>
      </c>
      <c r="BG20" s="105">
        <f t="shared" si="30"/>
        <v>0</v>
      </c>
      <c r="BH20" s="105">
        <f t="shared" si="31"/>
        <v>0</v>
      </c>
      <c r="BI20" s="105">
        <f t="shared" si="32"/>
        <v>0</v>
      </c>
      <c r="BJ20" s="105">
        <f t="shared" si="33"/>
        <v>10.242760707863733</v>
      </c>
      <c r="BK20" s="105">
        <f t="shared" si="34"/>
        <v>0</v>
      </c>
      <c r="BL20" s="105">
        <f t="shared" si="35"/>
        <v>10.980495426005445</v>
      </c>
      <c r="BM20" s="105">
        <f t="shared" si="36"/>
        <v>0</v>
      </c>
      <c r="BN20" s="105">
        <f t="shared" si="37"/>
        <v>12.465486238712403</v>
      </c>
      <c r="BO20" s="105">
        <f t="shared" si="38"/>
        <v>27.645851961757277</v>
      </c>
      <c r="BP20" s="105">
        <f t="shared" si="39"/>
        <v>31.230311188845548</v>
      </c>
      <c r="BQ20" s="105">
        <f t="shared" si="40"/>
        <v>0</v>
      </c>
      <c r="BR20" s="105">
        <f t="shared" si="41"/>
        <v>0.37093081526171501</v>
      </c>
      <c r="BS20" s="105">
        <f t="shared" si="42"/>
        <v>0</v>
      </c>
      <c r="BT20" s="105">
        <f t="shared" si="43"/>
        <v>0</v>
      </c>
      <c r="BU20" s="105">
        <f t="shared" si="44"/>
        <v>17.87929763881656</v>
      </c>
      <c r="BV20" s="105">
        <f t="shared" si="45"/>
        <v>233.67995794479768</v>
      </c>
      <c r="BW20" s="105">
        <f t="shared" si="46"/>
        <v>457.43601811911071</v>
      </c>
      <c r="BX20" s="105">
        <f t="shared" si="47"/>
        <v>0</v>
      </c>
      <c r="BY20" s="105">
        <f t="shared" si="48"/>
        <v>2.6407326252075736</v>
      </c>
      <c r="BZ20" s="105">
        <f t="shared" si="49"/>
        <v>2.8426958563834486</v>
      </c>
    </row>
    <row r="21" spans="1:78" x14ac:dyDescent="0.25">
      <c r="A21" s="18" t="s">
        <v>190</v>
      </c>
      <c r="B21" s="21" t="s">
        <v>191</v>
      </c>
      <c r="C21" s="22">
        <f>_xlfn.XLOOKUP(A21,Rankings!K:K,Rankings!L:L)</f>
        <v>223.67052631578946</v>
      </c>
      <c r="D21" s="118">
        <f>_xlfn.XLOOKUP(A21,Rankings!K:K,Rankings!M:M)</f>
        <v>1211.53</v>
      </c>
      <c r="E21" s="121">
        <v>58103.780000000013</v>
      </c>
      <c r="F21" s="121">
        <v>0</v>
      </c>
      <c r="G21" s="121">
        <v>0</v>
      </c>
      <c r="H21" s="121">
        <v>0</v>
      </c>
      <c r="I21" s="121">
        <v>0</v>
      </c>
      <c r="J21" s="121">
        <v>0</v>
      </c>
      <c r="K21" s="121">
        <v>0</v>
      </c>
      <c r="L21" s="121">
        <v>21008.530000000002</v>
      </c>
      <c r="M21" s="121">
        <v>0</v>
      </c>
      <c r="N21" s="121">
        <v>18534.09</v>
      </c>
      <c r="O21" s="121">
        <v>0</v>
      </c>
      <c r="P21" s="121">
        <v>20771.28999999999</v>
      </c>
      <c r="Q21" s="121">
        <v>83806.66</v>
      </c>
      <c r="R21" s="121">
        <v>60095.569999999992</v>
      </c>
      <c r="S21" s="121">
        <v>0</v>
      </c>
      <c r="T21" s="121">
        <v>7033.7699999999977</v>
      </c>
      <c r="U21" s="121">
        <v>0</v>
      </c>
      <c r="V21" s="121">
        <v>0</v>
      </c>
      <c r="W21" s="121">
        <v>18001.32</v>
      </c>
      <c r="X21" s="121">
        <v>369970.68000000005</v>
      </c>
      <c r="Y21" s="121">
        <v>619110.39999999967</v>
      </c>
      <c r="Z21" s="121">
        <v>0</v>
      </c>
      <c r="AA21" s="121">
        <v>2194.89</v>
      </c>
      <c r="AB21" s="121">
        <v>0</v>
      </c>
      <c r="AC21" s="121">
        <f t="shared" si="2"/>
        <v>1278630.9799999997</v>
      </c>
      <c r="AD21" s="153">
        <v>217.02314062707975</v>
      </c>
      <c r="AE21" s="105">
        <f t="shared" si="3"/>
        <v>0</v>
      </c>
      <c r="AF21" s="105">
        <f t="shared" si="4"/>
        <v>0</v>
      </c>
      <c r="AG21" s="105">
        <f t="shared" si="5"/>
        <v>0</v>
      </c>
      <c r="AH21" s="105">
        <f t="shared" si="6"/>
        <v>0</v>
      </c>
      <c r="AI21" s="105">
        <f t="shared" si="7"/>
        <v>0</v>
      </c>
      <c r="AJ21" s="105">
        <f t="shared" si="8"/>
        <v>0</v>
      </c>
      <c r="AK21" s="105">
        <f t="shared" si="9"/>
        <v>93.926233134262347</v>
      </c>
      <c r="AL21" s="105">
        <f t="shared" si="10"/>
        <v>0</v>
      </c>
      <c r="AM21" s="105">
        <f t="shared" si="11"/>
        <v>82.863353993420773</v>
      </c>
      <c r="AN21" s="105">
        <f t="shared" si="12"/>
        <v>0</v>
      </c>
      <c r="AO21" s="105">
        <f t="shared" si="13"/>
        <v>92.865565893442849</v>
      </c>
      <c r="AP21" s="105">
        <f t="shared" si="14"/>
        <v>374.68799032411397</v>
      </c>
      <c r="AQ21" s="105">
        <f t="shared" si="15"/>
        <v>268.67898506732178</v>
      </c>
      <c r="AR21" s="105">
        <f t="shared" si="16"/>
        <v>0</v>
      </c>
      <c r="AS21" s="105">
        <f t="shared" si="17"/>
        <v>31.447013229044593</v>
      </c>
      <c r="AT21" s="105">
        <f t="shared" si="18"/>
        <v>0</v>
      </c>
      <c r="AU21" s="105">
        <f t="shared" si="19"/>
        <v>0</v>
      </c>
      <c r="AV21" s="105">
        <f t="shared" si="20"/>
        <v>80.481412980558815</v>
      </c>
      <c r="AW21" s="105">
        <f t="shared" si="21"/>
        <v>1654.0877606630056</v>
      </c>
      <c r="AX21" s="105">
        <f t="shared" si="22"/>
        <v>2767.9570044285051</v>
      </c>
      <c r="AY21" s="105">
        <f t="shared" si="23"/>
        <v>0</v>
      </c>
      <c r="AZ21" s="105">
        <f t="shared" si="24"/>
        <v>9.8130497395134757</v>
      </c>
      <c r="BA21" s="105">
        <f t="shared" si="25"/>
        <v>0</v>
      </c>
      <c r="BB21" s="2"/>
      <c r="BC21" s="105">
        <f t="shared" si="26"/>
        <v>47.959010507374984</v>
      </c>
      <c r="BD21" s="105">
        <f t="shared" si="27"/>
        <v>0</v>
      </c>
      <c r="BE21" s="105">
        <f t="shared" si="28"/>
        <v>0</v>
      </c>
      <c r="BF21" s="105">
        <f t="shared" si="29"/>
        <v>0</v>
      </c>
      <c r="BG21" s="105">
        <f t="shared" si="30"/>
        <v>0</v>
      </c>
      <c r="BH21" s="105">
        <f t="shared" si="31"/>
        <v>0</v>
      </c>
      <c r="BI21" s="105">
        <f t="shared" si="32"/>
        <v>0</v>
      </c>
      <c r="BJ21" s="105">
        <f t="shared" si="33"/>
        <v>17.340495076473552</v>
      </c>
      <c r="BK21" s="105">
        <f t="shared" si="34"/>
        <v>0</v>
      </c>
      <c r="BL21" s="105">
        <f t="shared" si="35"/>
        <v>15.298085891393528</v>
      </c>
      <c r="BM21" s="105">
        <f t="shared" si="36"/>
        <v>0</v>
      </c>
      <c r="BN21" s="105">
        <f t="shared" si="37"/>
        <v>17.144676565995056</v>
      </c>
      <c r="BO21" s="105">
        <f t="shared" si="38"/>
        <v>69.174234232747025</v>
      </c>
      <c r="BP21" s="105">
        <f t="shared" si="39"/>
        <v>49.603039132336789</v>
      </c>
      <c r="BQ21" s="105">
        <f t="shared" si="40"/>
        <v>0</v>
      </c>
      <c r="BR21" s="105">
        <f t="shared" si="41"/>
        <v>5.8056919762614196</v>
      </c>
      <c r="BS21" s="105">
        <f t="shared" si="42"/>
        <v>0</v>
      </c>
      <c r="BT21" s="105">
        <f t="shared" si="43"/>
        <v>0</v>
      </c>
      <c r="BU21" s="105">
        <f t="shared" si="44"/>
        <v>14.858336153458851</v>
      </c>
      <c r="BV21" s="105">
        <f t="shared" si="45"/>
        <v>305.37475753798918</v>
      </c>
      <c r="BW21" s="105">
        <f t="shared" si="46"/>
        <v>511.01532772609812</v>
      </c>
      <c r="BX21" s="105">
        <f t="shared" si="47"/>
        <v>0</v>
      </c>
      <c r="BY21" s="105">
        <f t="shared" si="48"/>
        <v>1.811667891013842</v>
      </c>
      <c r="BZ21" s="105">
        <f t="shared" si="49"/>
        <v>0</v>
      </c>
    </row>
    <row r="22" spans="1:78" x14ac:dyDescent="0.25">
      <c r="A22" s="18" t="s">
        <v>200</v>
      </c>
      <c r="B22" s="21" t="s">
        <v>201</v>
      </c>
      <c r="C22" s="22">
        <f>_xlfn.XLOOKUP(A22,Rankings!K:K,Rankings!L:L)</f>
        <v>175</v>
      </c>
      <c r="D22" s="118">
        <f>_xlfn.XLOOKUP(A22,Rankings!K:K,Rankings!M:M)</f>
        <v>663.62</v>
      </c>
      <c r="E22" s="121">
        <v>44806.799999999974</v>
      </c>
      <c r="F22" s="121">
        <v>0</v>
      </c>
      <c r="G22" s="121">
        <v>0</v>
      </c>
      <c r="H22" s="121">
        <v>16941.810000000001</v>
      </c>
      <c r="I22" s="121">
        <v>0</v>
      </c>
      <c r="J22" s="121">
        <v>14355.020000000002</v>
      </c>
      <c r="K22" s="121">
        <v>0</v>
      </c>
      <c r="L22" s="121">
        <v>7235.29</v>
      </c>
      <c r="M22" s="121">
        <v>0</v>
      </c>
      <c r="N22" s="121">
        <v>5878.2900000000018</v>
      </c>
      <c r="O22" s="121">
        <v>0</v>
      </c>
      <c r="P22" s="121">
        <v>8237.4199999999964</v>
      </c>
      <c r="Q22" s="121">
        <v>19087.289999999997</v>
      </c>
      <c r="R22" s="121">
        <v>52169.960000000006</v>
      </c>
      <c r="S22" s="121">
        <v>0</v>
      </c>
      <c r="T22" s="121">
        <v>7895.61</v>
      </c>
      <c r="U22" s="121">
        <v>0</v>
      </c>
      <c r="V22" s="121">
        <v>0</v>
      </c>
      <c r="W22" s="121">
        <v>12078.02</v>
      </c>
      <c r="X22" s="121">
        <v>319588.47999999998</v>
      </c>
      <c r="Y22" s="121">
        <v>486201.23999999993</v>
      </c>
      <c r="Z22" s="121">
        <v>0</v>
      </c>
      <c r="AA22" s="121">
        <v>3345.67</v>
      </c>
      <c r="AB22" s="121">
        <v>824.76</v>
      </c>
      <c r="AC22" s="121">
        <f t="shared" si="2"/>
        <v>998645.65999999992</v>
      </c>
      <c r="AD22" s="153">
        <v>219.35532934131729</v>
      </c>
      <c r="AE22" s="105">
        <f t="shared" si="3"/>
        <v>0</v>
      </c>
      <c r="AF22" s="105">
        <f t="shared" si="4"/>
        <v>0</v>
      </c>
      <c r="AG22" s="105">
        <f t="shared" si="5"/>
        <v>96.810342857142871</v>
      </c>
      <c r="AH22" s="105">
        <f t="shared" si="6"/>
        <v>0</v>
      </c>
      <c r="AI22" s="105">
        <f t="shared" si="7"/>
        <v>82.028685714285729</v>
      </c>
      <c r="AJ22" s="105">
        <f t="shared" si="8"/>
        <v>0</v>
      </c>
      <c r="AK22" s="105">
        <f t="shared" si="9"/>
        <v>41.344514285714283</v>
      </c>
      <c r="AL22" s="105">
        <f t="shared" si="10"/>
        <v>0</v>
      </c>
      <c r="AM22" s="105">
        <f t="shared" si="11"/>
        <v>33.590228571428582</v>
      </c>
      <c r="AN22" s="105">
        <f t="shared" si="12"/>
        <v>0</v>
      </c>
      <c r="AO22" s="105">
        <f t="shared" si="13"/>
        <v>47.070971428571411</v>
      </c>
      <c r="AP22" s="105">
        <f t="shared" si="14"/>
        <v>109.07022857142856</v>
      </c>
      <c r="AQ22" s="105">
        <f t="shared" si="15"/>
        <v>298.11405714285718</v>
      </c>
      <c r="AR22" s="105">
        <f t="shared" si="16"/>
        <v>0</v>
      </c>
      <c r="AS22" s="105">
        <f t="shared" si="17"/>
        <v>45.11777142857143</v>
      </c>
      <c r="AT22" s="105">
        <f t="shared" si="18"/>
        <v>0</v>
      </c>
      <c r="AU22" s="105">
        <f t="shared" si="19"/>
        <v>0</v>
      </c>
      <c r="AV22" s="105">
        <f t="shared" si="20"/>
        <v>69.017257142857147</v>
      </c>
      <c r="AW22" s="105">
        <f t="shared" si="21"/>
        <v>1826.2198857142855</v>
      </c>
      <c r="AX22" s="105">
        <f t="shared" si="22"/>
        <v>2778.2927999999997</v>
      </c>
      <c r="AY22" s="105">
        <f t="shared" si="23"/>
        <v>0</v>
      </c>
      <c r="AZ22" s="105">
        <f t="shared" si="24"/>
        <v>19.118114285714285</v>
      </c>
      <c r="BA22" s="105">
        <f t="shared" si="25"/>
        <v>4.7129142857142856</v>
      </c>
      <c r="BB22" s="2"/>
      <c r="BC22" s="105">
        <f t="shared" si="26"/>
        <v>67.518760736566065</v>
      </c>
      <c r="BD22" s="105">
        <f t="shared" si="27"/>
        <v>0</v>
      </c>
      <c r="BE22" s="105">
        <f t="shared" si="28"/>
        <v>0</v>
      </c>
      <c r="BF22" s="105">
        <f t="shared" si="29"/>
        <v>25.529384286187881</v>
      </c>
      <c r="BG22" s="105">
        <f t="shared" si="30"/>
        <v>0</v>
      </c>
      <c r="BH22" s="105">
        <f t="shared" si="31"/>
        <v>21.631385431421599</v>
      </c>
      <c r="BI22" s="105">
        <f t="shared" si="32"/>
        <v>0</v>
      </c>
      <c r="BJ22" s="105">
        <f t="shared" si="33"/>
        <v>10.90276061601519</v>
      </c>
      <c r="BK22" s="105">
        <f t="shared" si="34"/>
        <v>0</v>
      </c>
      <c r="BL22" s="105">
        <f t="shared" si="35"/>
        <v>8.8579156746330749</v>
      </c>
      <c r="BM22" s="105">
        <f t="shared" si="36"/>
        <v>0</v>
      </c>
      <c r="BN22" s="105">
        <f t="shared" si="37"/>
        <v>12.412856755372045</v>
      </c>
      <c r="BO22" s="105">
        <f t="shared" si="38"/>
        <v>28.762379072360684</v>
      </c>
      <c r="BP22" s="105">
        <f t="shared" si="39"/>
        <v>78.614206925650237</v>
      </c>
      <c r="BQ22" s="105">
        <f t="shared" si="40"/>
        <v>0</v>
      </c>
      <c r="BR22" s="105">
        <f t="shared" si="41"/>
        <v>11.897787890660316</v>
      </c>
      <c r="BS22" s="105">
        <f t="shared" si="42"/>
        <v>0</v>
      </c>
      <c r="BT22" s="105">
        <f t="shared" si="43"/>
        <v>0</v>
      </c>
      <c r="BU22" s="105">
        <f t="shared" si="44"/>
        <v>18.20020493656008</v>
      </c>
      <c r="BV22" s="105">
        <f t="shared" si="45"/>
        <v>481.58355685482655</v>
      </c>
      <c r="BW22" s="105">
        <f t="shared" si="46"/>
        <v>732.65007082366401</v>
      </c>
      <c r="BX22" s="105">
        <f t="shared" si="47"/>
        <v>0</v>
      </c>
      <c r="BY22" s="105">
        <f t="shared" si="48"/>
        <v>5.041544860010247</v>
      </c>
      <c r="BZ22" s="105">
        <f t="shared" si="49"/>
        <v>1.2428196859648595</v>
      </c>
    </row>
    <row r="23" spans="1:78" x14ac:dyDescent="0.25">
      <c r="A23" s="18" t="s">
        <v>208</v>
      </c>
      <c r="B23" s="21" t="s">
        <v>209</v>
      </c>
      <c r="C23" s="22">
        <f>_xlfn.XLOOKUP(A23,Rankings!K:K,Rankings!L:L)</f>
        <v>127.44736842105263</v>
      </c>
      <c r="D23" s="118">
        <f>_xlfn.XLOOKUP(A23,Rankings!K:K,Rankings!M:M)</f>
        <v>982.1</v>
      </c>
      <c r="E23" s="121">
        <v>46551.350000000013</v>
      </c>
      <c r="F23" s="121">
        <v>0</v>
      </c>
      <c r="G23" s="121">
        <v>0</v>
      </c>
      <c r="H23" s="121">
        <v>-1005.44</v>
      </c>
      <c r="I23" s="121">
        <v>0</v>
      </c>
      <c r="J23" s="121">
        <v>0</v>
      </c>
      <c r="K23" s="121">
        <v>0</v>
      </c>
      <c r="L23" s="121">
        <v>15186.979999999998</v>
      </c>
      <c r="M23" s="121">
        <v>0</v>
      </c>
      <c r="N23" s="121">
        <v>22615.190000000002</v>
      </c>
      <c r="O23" s="121">
        <v>0</v>
      </c>
      <c r="P23" s="121">
        <v>-1789.3200000000197</v>
      </c>
      <c r="Q23" s="121">
        <v>19681.11</v>
      </c>
      <c r="R23" s="121">
        <v>28008.739999999998</v>
      </c>
      <c r="S23" s="121">
        <v>0</v>
      </c>
      <c r="T23" s="121">
        <v>1463.58</v>
      </c>
      <c r="U23" s="121">
        <v>0</v>
      </c>
      <c r="V23" s="121">
        <v>0</v>
      </c>
      <c r="W23" s="121">
        <v>18129.520000000004</v>
      </c>
      <c r="X23" s="121">
        <v>225211.68</v>
      </c>
      <c r="Y23" s="121">
        <v>404654.93999999994</v>
      </c>
      <c r="Z23" s="121">
        <v>0</v>
      </c>
      <c r="AA23" s="121">
        <v>2898.6</v>
      </c>
      <c r="AB23" s="121">
        <v>2118.0500000000002</v>
      </c>
      <c r="AC23" s="121">
        <f t="shared" si="2"/>
        <v>783724.98</v>
      </c>
      <c r="AD23" s="153">
        <v>443.55133646551059</v>
      </c>
      <c r="AE23" s="105">
        <f t="shared" si="3"/>
        <v>0</v>
      </c>
      <c r="AF23" s="105">
        <f t="shared" si="4"/>
        <v>0</v>
      </c>
      <c r="AG23" s="105">
        <f t="shared" si="5"/>
        <v>-7.8890604996902756</v>
      </c>
      <c r="AH23" s="105">
        <f t="shared" si="6"/>
        <v>0</v>
      </c>
      <c r="AI23" s="105">
        <f t="shared" si="7"/>
        <v>0</v>
      </c>
      <c r="AJ23" s="105">
        <f t="shared" si="8"/>
        <v>0</v>
      </c>
      <c r="AK23" s="105">
        <f t="shared" si="9"/>
        <v>119.16275862068964</v>
      </c>
      <c r="AL23" s="105">
        <f t="shared" si="10"/>
        <v>0</v>
      </c>
      <c r="AM23" s="105">
        <f t="shared" si="11"/>
        <v>177.44728887053481</v>
      </c>
      <c r="AN23" s="105">
        <f t="shared" si="12"/>
        <v>0</v>
      </c>
      <c r="AO23" s="105">
        <f t="shared" si="13"/>
        <v>-14.039677885608249</v>
      </c>
      <c r="AP23" s="105">
        <f t="shared" si="14"/>
        <v>154.42539335122859</v>
      </c>
      <c r="AQ23" s="105">
        <f t="shared" si="15"/>
        <v>219.76711129465207</v>
      </c>
      <c r="AR23" s="105">
        <f t="shared" si="16"/>
        <v>0</v>
      </c>
      <c r="AS23" s="105">
        <f t="shared" si="17"/>
        <v>11.483799297955812</v>
      </c>
      <c r="AT23" s="105">
        <f t="shared" si="18"/>
        <v>0</v>
      </c>
      <c r="AU23" s="105">
        <f t="shared" si="19"/>
        <v>0</v>
      </c>
      <c r="AV23" s="105">
        <f t="shared" si="20"/>
        <v>142.25103448275866</v>
      </c>
      <c r="AW23" s="105">
        <f t="shared" si="21"/>
        <v>1767.0955688622755</v>
      </c>
      <c r="AX23" s="105">
        <f t="shared" si="22"/>
        <v>3175.0748957257892</v>
      </c>
      <c r="AY23" s="105">
        <f t="shared" si="23"/>
        <v>0</v>
      </c>
      <c r="AZ23" s="105">
        <f t="shared" si="24"/>
        <v>22.743506091265743</v>
      </c>
      <c r="BA23" s="105">
        <f t="shared" si="25"/>
        <v>16.619017138137519</v>
      </c>
      <c r="BB23" s="2"/>
      <c r="BC23" s="105">
        <f t="shared" si="26"/>
        <v>47.399806537012537</v>
      </c>
      <c r="BD23" s="105">
        <f t="shared" si="27"/>
        <v>0</v>
      </c>
      <c r="BE23" s="105">
        <f t="shared" si="28"/>
        <v>0</v>
      </c>
      <c r="BF23" s="105">
        <f t="shared" si="29"/>
        <v>-1.0237654006720294</v>
      </c>
      <c r="BG23" s="105">
        <f t="shared" si="30"/>
        <v>0</v>
      </c>
      <c r="BH23" s="105">
        <f t="shared" si="31"/>
        <v>0</v>
      </c>
      <c r="BI23" s="105">
        <f t="shared" si="32"/>
        <v>0</v>
      </c>
      <c r="BJ23" s="105">
        <f t="shared" si="33"/>
        <v>15.463781692292025</v>
      </c>
      <c r="BK23" s="105">
        <f t="shared" si="34"/>
        <v>0</v>
      </c>
      <c r="BL23" s="105">
        <f t="shared" si="35"/>
        <v>23.02738010385908</v>
      </c>
      <c r="BM23" s="105">
        <f t="shared" si="36"/>
        <v>0</v>
      </c>
      <c r="BN23" s="105">
        <f t="shared" si="37"/>
        <v>-1.8219325934222785</v>
      </c>
      <c r="BO23" s="105">
        <f t="shared" si="38"/>
        <v>20.039822828632524</v>
      </c>
      <c r="BP23" s="105">
        <f t="shared" si="39"/>
        <v>28.519234293860094</v>
      </c>
      <c r="BQ23" s="105">
        <f t="shared" si="40"/>
        <v>0</v>
      </c>
      <c r="BR23" s="105">
        <f t="shared" si="41"/>
        <v>1.4902555747887178</v>
      </c>
      <c r="BS23" s="105">
        <f t="shared" si="42"/>
        <v>0</v>
      </c>
      <c r="BT23" s="105">
        <f t="shared" si="43"/>
        <v>0</v>
      </c>
      <c r="BU23" s="105">
        <f t="shared" si="44"/>
        <v>18.459953161592509</v>
      </c>
      <c r="BV23" s="105">
        <f t="shared" si="45"/>
        <v>229.31644435393542</v>
      </c>
      <c r="BW23" s="105">
        <f t="shared" si="46"/>
        <v>412.03028204867115</v>
      </c>
      <c r="BX23" s="105">
        <f t="shared" si="47"/>
        <v>0</v>
      </c>
      <c r="BY23" s="105">
        <f t="shared" si="48"/>
        <v>2.951430607881071</v>
      </c>
      <c r="BZ23" s="105">
        <f t="shared" si="49"/>
        <v>2.1566541085429183</v>
      </c>
    </row>
    <row r="24" spans="1:78" x14ac:dyDescent="0.25">
      <c r="A24" s="18" t="s">
        <v>218</v>
      </c>
      <c r="B24" s="21" t="s">
        <v>219</v>
      </c>
      <c r="C24" s="22">
        <f>_xlfn.XLOOKUP(A24,Rankings!K:K,Rankings!L:L)</f>
        <v>217.39052631578949</v>
      </c>
      <c r="D24" s="118">
        <f>_xlfn.XLOOKUP(A24,Rankings!K:K,Rankings!M:M)</f>
        <v>1327.06</v>
      </c>
      <c r="E24" s="121">
        <v>59115.71</v>
      </c>
      <c r="F24" s="121">
        <v>0</v>
      </c>
      <c r="G24" s="121">
        <v>0</v>
      </c>
      <c r="H24" s="121">
        <v>21444.09</v>
      </c>
      <c r="I24" s="121">
        <v>0</v>
      </c>
      <c r="J24" s="121">
        <v>0</v>
      </c>
      <c r="K24" s="121">
        <v>0</v>
      </c>
      <c r="L24" s="121">
        <v>20444.969999999998</v>
      </c>
      <c r="M24" s="121">
        <v>0</v>
      </c>
      <c r="N24" s="121">
        <v>22908.100000000002</v>
      </c>
      <c r="O24" s="121">
        <v>0</v>
      </c>
      <c r="P24" s="121">
        <v>39669.740000000027</v>
      </c>
      <c r="Q24" s="121">
        <v>17177.93</v>
      </c>
      <c r="R24" s="121">
        <v>35538.69</v>
      </c>
      <c r="S24" s="121">
        <v>0</v>
      </c>
      <c r="T24" s="121">
        <v>3129.0600000000004</v>
      </c>
      <c r="U24" s="121">
        <v>0</v>
      </c>
      <c r="V24" s="121">
        <v>0</v>
      </c>
      <c r="W24" s="121">
        <v>0</v>
      </c>
      <c r="X24" s="121">
        <v>325993.26000000013</v>
      </c>
      <c r="Y24" s="121">
        <v>714159.15000000026</v>
      </c>
      <c r="Z24" s="121">
        <v>0</v>
      </c>
      <c r="AA24" s="121">
        <v>2400</v>
      </c>
      <c r="AB24" s="121">
        <v>7389.6500000000005</v>
      </c>
      <c r="AC24" s="121">
        <f t="shared" si="2"/>
        <v>1269370.3500000003</v>
      </c>
      <c r="AD24" s="153">
        <v>177.14042023289284</v>
      </c>
      <c r="AE24" s="105">
        <f t="shared" si="3"/>
        <v>0</v>
      </c>
      <c r="AF24" s="105">
        <f t="shared" si="4"/>
        <v>0</v>
      </c>
      <c r="AG24" s="105">
        <f t="shared" si="5"/>
        <v>98.643167038703083</v>
      </c>
      <c r="AH24" s="105">
        <f t="shared" si="6"/>
        <v>0</v>
      </c>
      <c r="AI24" s="105">
        <f t="shared" si="7"/>
        <v>0</v>
      </c>
      <c r="AJ24" s="105">
        <f t="shared" si="8"/>
        <v>0</v>
      </c>
      <c r="AK24" s="105">
        <f t="shared" si="9"/>
        <v>94.047198589973888</v>
      </c>
      <c r="AL24" s="105">
        <f t="shared" si="10"/>
        <v>0</v>
      </c>
      <c r="AM24" s="105">
        <f t="shared" si="11"/>
        <v>105.37763714101715</v>
      </c>
      <c r="AN24" s="105">
        <f t="shared" si="12"/>
        <v>0</v>
      </c>
      <c r="AO24" s="105">
        <f t="shared" si="13"/>
        <v>182.48145709153076</v>
      </c>
      <c r="AP24" s="105">
        <f t="shared" si="14"/>
        <v>79.018760803986027</v>
      </c>
      <c r="AQ24" s="105">
        <f t="shared" si="15"/>
        <v>163.47855908115881</v>
      </c>
      <c r="AR24" s="105">
        <f t="shared" si="16"/>
        <v>0</v>
      </c>
      <c r="AS24" s="105">
        <f t="shared" si="17"/>
        <v>14.393727514393211</v>
      </c>
      <c r="AT24" s="105">
        <f t="shared" si="18"/>
        <v>0</v>
      </c>
      <c r="AU24" s="105">
        <f t="shared" si="19"/>
        <v>0</v>
      </c>
      <c r="AV24" s="105">
        <f t="shared" si="20"/>
        <v>0</v>
      </c>
      <c r="AW24" s="105">
        <f t="shared" si="21"/>
        <v>1499.5743628977204</v>
      </c>
      <c r="AX24" s="105">
        <f t="shared" si="22"/>
        <v>3285.1438473569283</v>
      </c>
      <c r="AY24" s="105">
        <f t="shared" si="23"/>
        <v>0</v>
      </c>
      <c r="AZ24" s="105">
        <f t="shared" si="24"/>
        <v>11.040039511720357</v>
      </c>
      <c r="BA24" s="105">
        <f t="shared" si="25"/>
        <v>33.992511657410141</v>
      </c>
      <c r="BB24" s="2"/>
      <c r="BC24" s="105">
        <f t="shared" si="26"/>
        <v>44.546373185839379</v>
      </c>
      <c r="BD24" s="105">
        <f t="shared" si="27"/>
        <v>0</v>
      </c>
      <c r="BE24" s="105">
        <f t="shared" si="28"/>
        <v>0</v>
      </c>
      <c r="BF24" s="105">
        <f t="shared" si="29"/>
        <v>16.159096046900668</v>
      </c>
      <c r="BG24" s="105">
        <f t="shared" si="30"/>
        <v>0</v>
      </c>
      <c r="BH24" s="105">
        <f t="shared" si="31"/>
        <v>0</v>
      </c>
      <c r="BI24" s="105">
        <f t="shared" si="32"/>
        <v>0</v>
      </c>
      <c r="BJ24" s="105">
        <f t="shared" si="33"/>
        <v>15.406213735626119</v>
      </c>
      <c r="BK24" s="105">
        <f t="shared" si="34"/>
        <v>0</v>
      </c>
      <c r="BL24" s="105">
        <f t="shared" si="35"/>
        <v>17.262294093710914</v>
      </c>
      <c r="BM24" s="105">
        <f t="shared" si="36"/>
        <v>0</v>
      </c>
      <c r="BN24" s="105">
        <f t="shared" si="37"/>
        <v>29.89295133603607</v>
      </c>
      <c r="BO24" s="105">
        <f t="shared" si="38"/>
        <v>12.944350669901889</v>
      </c>
      <c r="BP24" s="105">
        <f t="shared" si="39"/>
        <v>26.780017482254006</v>
      </c>
      <c r="BQ24" s="105">
        <f t="shared" si="40"/>
        <v>0</v>
      </c>
      <c r="BR24" s="105">
        <f t="shared" si="41"/>
        <v>2.3578888671197991</v>
      </c>
      <c r="BS24" s="105">
        <f t="shared" si="42"/>
        <v>0</v>
      </c>
      <c r="BT24" s="105">
        <f t="shared" si="43"/>
        <v>0</v>
      </c>
      <c r="BU24" s="105">
        <f t="shared" si="44"/>
        <v>0</v>
      </c>
      <c r="BV24" s="105">
        <f t="shared" si="45"/>
        <v>245.65073169261385</v>
      </c>
      <c r="BW24" s="105">
        <f t="shared" si="46"/>
        <v>538.15136467077616</v>
      </c>
      <c r="BX24" s="105">
        <f t="shared" si="47"/>
        <v>0</v>
      </c>
      <c r="BY24" s="105">
        <f t="shared" si="48"/>
        <v>1.8085090350097208</v>
      </c>
      <c r="BZ24" s="105">
        <f t="shared" si="49"/>
        <v>5.5684369960664934</v>
      </c>
    </row>
    <row r="25" spans="1:78" x14ac:dyDescent="0.25">
      <c r="A25" s="18" t="s">
        <v>224</v>
      </c>
      <c r="B25" s="21" t="s">
        <v>225</v>
      </c>
      <c r="C25" s="22">
        <f>_xlfn.XLOOKUP(A25,Rankings!K:K,Rankings!L:L)</f>
        <v>177.99052631578948</v>
      </c>
      <c r="D25" s="118">
        <f>_xlfn.XLOOKUP(A25,Rankings!K:K,Rankings!M:M)</f>
        <v>768.69</v>
      </c>
      <c r="E25" s="121">
        <v>59119.889999999992</v>
      </c>
      <c r="F25" s="121">
        <v>0</v>
      </c>
      <c r="G25" s="121">
        <v>0</v>
      </c>
      <c r="H25" s="121">
        <v>0</v>
      </c>
      <c r="I25" s="121">
        <v>0</v>
      </c>
      <c r="J25" s="121">
        <v>0</v>
      </c>
      <c r="K25" s="121">
        <v>0</v>
      </c>
      <c r="L25" s="121">
        <v>8189.45</v>
      </c>
      <c r="M25" s="121">
        <v>0</v>
      </c>
      <c r="N25" s="121">
        <v>14949.670000000002</v>
      </c>
      <c r="O25" s="121">
        <v>0</v>
      </c>
      <c r="P25" s="121">
        <v>16647.379999999994</v>
      </c>
      <c r="Q25" s="121">
        <v>12566.24</v>
      </c>
      <c r="R25" s="121">
        <v>23156.460000000006</v>
      </c>
      <c r="S25" s="121">
        <v>0</v>
      </c>
      <c r="T25" s="121">
        <v>5413.5700000000006</v>
      </c>
      <c r="U25" s="121">
        <v>0</v>
      </c>
      <c r="V25" s="121">
        <v>0</v>
      </c>
      <c r="W25" s="121">
        <v>68054.78</v>
      </c>
      <c r="X25" s="121">
        <v>314586.18999999994</v>
      </c>
      <c r="Y25" s="121">
        <v>532855.84000000008</v>
      </c>
      <c r="Z25" s="121">
        <v>0</v>
      </c>
      <c r="AA25" s="121">
        <v>2584.1999999999998</v>
      </c>
      <c r="AB25" s="121">
        <v>1843.5699999999997</v>
      </c>
      <c r="AC25" s="121">
        <f t="shared" si="2"/>
        <v>1059967.24</v>
      </c>
      <c r="AD25" s="153">
        <v>161.3036770520269</v>
      </c>
      <c r="AE25" s="105">
        <f t="shared" si="3"/>
        <v>0</v>
      </c>
      <c r="AF25" s="105">
        <f t="shared" si="4"/>
        <v>0</v>
      </c>
      <c r="AG25" s="105">
        <f t="shared" si="5"/>
        <v>0</v>
      </c>
      <c r="AH25" s="105">
        <f t="shared" si="6"/>
        <v>0</v>
      </c>
      <c r="AI25" s="105">
        <f t="shared" si="7"/>
        <v>0</v>
      </c>
      <c r="AJ25" s="105">
        <f t="shared" si="8"/>
        <v>0</v>
      </c>
      <c r="AK25" s="105">
        <f t="shared" si="9"/>
        <v>46.010594886776943</v>
      </c>
      <c r="AL25" s="105">
        <f t="shared" si="10"/>
        <v>0</v>
      </c>
      <c r="AM25" s="105">
        <f t="shared" si="11"/>
        <v>83.991380380978299</v>
      </c>
      <c r="AN25" s="105">
        <f t="shared" si="12"/>
        <v>0</v>
      </c>
      <c r="AO25" s="105">
        <f t="shared" si="13"/>
        <v>93.529584661513582</v>
      </c>
      <c r="AP25" s="105">
        <f t="shared" si="14"/>
        <v>70.600611505047567</v>
      </c>
      <c r="AQ25" s="105">
        <f t="shared" si="15"/>
        <v>130.09939618312038</v>
      </c>
      <c r="AR25" s="105">
        <f t="shared" si="16"/>
        <v>0</v>
      </c>
      <c r="AS25" s="105">
        <f t="shared" si="17"/>
        <v>30.414933379068078</v>
      </c>
      <c r="AT25" s="105">
        <f t="shared" si="18"/>
        <v>0</v>
      </c>
      <c r="AU25" s="105">
        <f t="shared" si="19"/>
        <v>0</v>
      </c>
      <c r="AV25" s="105">
        <f t="shared" si="20"/>
        <v>382.35057454270185</v>
      </c>
      <c r="AW25" s="105">
        <f t="shared" si="21"/>
        <v>1767.4322140149384</v>
      </c>
      <c r="AX25" s="105">
        <f t="shared" si="22"/>
        <v>2993.7314700368443</v>
      </c>
      <c r="AY25" s="105">
        <f t="shared" si="23"/>
        <v>0</v>
      </c>
      <c r="AZ25" s="105">
        <f t="shared" si="24"/>
        <v>14.518750258736418</v>
      </c>
      <c r="BA25" s="105">
        <f t="shared" si="25"/>
        <v>10.357686098018226</v>
      </c>
      <c r="BB25" s="2"/>
      <c r="BC25" s="105">
        <f t="shared" si="26"/>
        <v>76.909924677047954</v>
      </c>
      <c r="BD25" s="105">
        <f t="shared" si="27"/>
        <v>0</v>
      </c>
      <c r="BE25" s="105">
        <f t="shared" si="28"/>
        <v>0</v>
      </c>
      <c r="BF25" s="105">
        <f t="shared" si="29"/>
        <v>0</v>
      </c>
      <c r="BG25" s="105">
        <f t="shared" si="30"/>
        <v>0</v>
      </c>
      <c r="BH25" s="105">
        <f t="shared" si="31"/>
        <v>0</v>
      </c>
      <c r="BI25" s="105">
        <f t="shared" si="32"/>
        <v>0</v>
      </c>
      <c r="BJ25" s="105">
        <f t="shared" si="33"/>
        <v>10.653774603546292</v>
      </c>
      <c r="BK25" s="105">
        <f t="shared" si="34"/>
        <v>0</v>
      </c>
      <c r="BL25" s="105">
        <f t="shared" si="35"/>
        <v>19.448243114909783</v>
      </c>
      <c r="BM25" s="105">
        <f t="shared" si="36"/>
        <v>0</v>
      </c>
      <c r="BN25" s="105">
        <f t="shared" si="37"/>
        <v>21.656818743576725</v>
      </c>
      <c r="BO25" s="105">
        <f t="shared" si="38"/>
        <v>16.347604365869206</v>
      </c>
      <c r="BP25" s="105">
        <f t="shared" si="39"/>
        <v>30.124575576630377</v>
      </c>
      <c r="BQ25" s="105">
        <f t="shared" si="40"/>
        <v>0</v>
      </c>
      <c r="BR25" s="105">
        <f t="shared" si="41"/>
        <v>7.0425919421353216</v>
      </c>
      <c r="BS25" s="105">
        <f t="shared" si="42"/>
        <v>0</v>
      </c>
      <c r="BT25" s="105">
        <f t="shared" si="43"/>
        <v>0</v>
      </c>
      <c r="BU25" s="105">
        <f t="shared" si="44"/>
        <v>88.533453017471274</v>
      </c>
      <c r="BV25" s="105">
        <f t="shared" si="45"/>
        <v>409.2497495739504</v>
      </c>
      <c r="BW25" s="105">
        <f t="shared" si="46"/>
        <v>693.19991153781109</v>
      </c>
      <c r="BX25" s="105">
        <f t="shared" si="47"/>
        <v>0</v>
      </c>
      <c r="BY25" s="105">
        <f t="shared" si="48"/>
        <v>3.3618233618233613</v>
      </c>
      <c r="BZ25" s="105">
        <f t="shared" si="49"/>
        <v>2.3983270238977994</v>
      </c>
    </row>
    <row r="26" spans="1:78" x14ac:dyDescent="0.25">
      <c r="A26" s="18" t="s">
        <v>228</v>
      </c>
      <c r="B26" s="21" t="s">
        <v>229</v>
      </c>
      <c r="C26" s="22">
        <f>_xlfn.XLOOKUP(A26,Rankings!K:K,Rankings!L:L)</f>
        <v>35.25578947368421</v>
      </c>
      <c r="D26" s="118">
        <f>_xlfn.XLOOKUP(A26,Rankings!K:K,Rankings!M:M)</f>
        <v>324.27</v>
      </c>
      <c r="E26" s="121">
        <v>25507.80000000001</v>
      </c>
      <c r="F26" s="121">
        <v>653.54</v>
      </c>
      <c r="G26" s="121">
        <v>0</v>
      </c>
      <c r="H26" s="121">
        <v>1149.2</v>
      </c>
      <c r="I26" s="121">
        <v>0</v>
      </c>
      <c r="J26" s="121">
        <v>1017.74</v>
      </c>
      <c r="K26" s="121">
        <v>0</v>
      </c>
      <c r="L26" s="121">
        <v>5356.08</v>
      </c>
      <c r="M26" s="121">
        <v>0</v>
      </c>
      <c r="N26" s="121">
        <v>5777.4300000000012</v>
      </c>
      <c r="O26" s="121">
        <v>0</v>
      </c>
      <c r="P26" s="121">
        <v>7735.11</v>
      </c>
      <c r="Q26" s="121">
        <v>8014.46</v>
      </c>
      <c r="R26" s="121">
        <v>7429.2999999999984</v>
      </c>
      <c r="S26" s="121">
        <v>0</v>
      </c>
      <c r="T26" s="121">
        <v>1502.0100000000002</v>
      </c>
      <c r="U26" s="121">
        <v>0</v>
      </c>
      <c r="V26" s="121">
        <v>0</v>
      </c>
      <c r="W26" s="121">
        <v>2996.9700000000003</v>
      </c>
      <c r="X26" s="121">
        <v>40186.80000000001</v>
      </c>
      <c r="Y26" s="121">
        <v>152352.29</v>
      </c>
      <c r="Z26" s="121">
        <v>0</v>
      </c>
      <c r="AA26" s="121">
        <v>1682.5</v>
      </c>
      <c r="AB26" s="121">
        <v>5155.0500000000011</v>
      </c>
      <c r="AC26" s="121">
        <f t="shared" si="2"/>
        <v>266516.28000000003</v>
      </c>
      <c r="AD26" s="153">
        <v>643.32086139169473</v>
      </c>
      <c r="AE26" s="105">
        <f t="shared" si="3"/>
        <v>18.537097303914251</v>
      </c>
      <c r="AF26" s="105">
        <f t="shared" si="4"/>
        <v>0</v>
      </c>
      <c r="AG26" s="105">
        <f t="shared" si="5"/>
        <v>32.596064849371515</v>
      </c>
      <c r="AH26" s="105">
        <f t="shared" si="6"/>
        <v>0</v>
      </c>
      <c r="AI26" s="105">
        <f t="shared" si="7"/>
        <v>28.867315558474907</v>
      </c>
      <c r="AJ26" s="105">
        <f t="shared" si="8"/>
        <v>0</v>
      </c>
      <c r="AK26" s="105">
        <f t="shared" si="9"/>
        <v>151.92058041978922</v>
      </c>
      <c r="AL26" s="105">
        <f t="shared" si="10"/>
        <v>0</v>
      </c>
      <c r="AM26" s="105">
        <f t="shared" si="11"/>
        <v>163.8718090347237</v>
      </c>
      <c r="AN26" s="105">
        <f t="shared" si="12"/>
        <v>0</v>
      </c>
      <c r="AO26" s="105">
        <f t="shared" si="13"/>
        <v>219.39971038724508</v>
      </c>
      <c r="AP26" s="105">
        <f t="shared" si="14"/>
        <v>227.3232317200609</v>
      </c>
      <c r="AQ26" s="105">
        <f t="shared" si="15"/>
        <v>210.72567402143727</v>
      </c>
      <c r="AR26" s="105">
        <f t="shared" si="16"/>
        <v>0</v>
      </c>
      <c r="AS26" s="105">
        <f t="shared" si="17"/>
        <v>42.603215597288994</v>
      </c>
      <c r="AT26" s="105">
        <f t="shared" si="18"/>
        <v>0</v>
      </c>
      <c r="AU26" s="105">
        <f t="shared" si="19"/>
        <v>0</v>
      </c>
      <c r="AV26" s="105">
        <f t="shared" si="20"/>
        <v>85.006464037261523</v>
      </c>
      <c r="AW26" s="105">
        <f t="shared" si="21"/>
        <v>1139.8638521482103</v>
      </c>
      <c r="AX26" s="105">
        <f t="shared" si="22"/>
        <v>4321.3410414116388</v>
      </c>
      <c r="AY26" s="105">
        <f t="shared" si="23"/>
        <v>0</v>
      </c>
      <c r="AZ26" s="105">
        <f t="shared" si="24"/>
        <v>47.722658465948108</v>
      </c>
      <c r="BA26" s="105">
        <f t="shared" si="25"/>
        <v>146.21853820201238</v>
      </c>
      <c r="BB26" s="2"/>
      <c r="BC26" s="105">
        <f t="shared" si="26"/>
        <v>78.662225922842111</v>
      </c>
      <c r="BD26" s="105">
        <f t="shared" si="27"/>
        <v>2.0154192493909395</v>
      </c>
      <c r="BE26" s="105">
        <f t="shared" si="28"/>
        <v>0</v>
      </c>
      <c r="BF26" s="105">
        <f t="shared" si="29"/>
        <v>3.5439602800135694</v>
      </c>
      <c r="BG26" s="105">
        <f t="shared" si="30"/>
        <v>0</v>
      </c>
      <c r="BH26" s="105">
        <f t="shared" si="31"/>
        <v>3.1385573750269837</v>
      </c>
      <c r="BI26" s="105">
        <f t="shared" si="32"/>
        <v>0</v>
      </c>
      <c r="BJ26" s="105">
        <f t="shared" si="33"/>
        <v>16.517346655564808</v>
      </c>
      <c r="BK26" s="105">
        <f t="shared" si="34"/>
        <v>0</v>
      </c>
      <c r="BL26" s="105">
        <f t="shared" si="35"/>
        <v>17.816726801739296</v>
      </c>
      <c r="BM26" s="105">
        <f t="shared" si="36"/>
        <v>0</v>
      </c>
      <c r="BN26" s="105">
        <f t="shared" si="37"/>
        <v>23.853918031270236</v>
      </c>
      <c r="BO26" s="105">
        <f t="shared" si="38"/>
        <v>24.715391494742036</v>
      </c>
      <c r="BP26" s="105">
        <f t="shared" si="39"/>
        <v>22.910845900021584</v>
      </c>
      <c r="BQ26" s="105">
        <f t="shared" si="40"/>
        <v>0</v>
      </c>
      <c r="BR26" s="105">
        <f t="shared" si="41"/>
        <v>4.6319733555370535</v>
      </c>
      <c r="BS26" s="105">
        <f t="shared" si="42"/>
        <v>0</v>
      </c>
      <c r="BT26" s="105">
        <f t="shared" si="43"/>
        <v>0</v>
      </c>
      <c r="BU26" s="105">
        <f t="shared" si="44"/>
        <v>9.2422055694328815</v>
      </c>
      <c r="BV26" s="105">
        <f t="shared" si="45"/>
        <v>123.93005828476274</v>
      </c>
      <c r="BW26" s="105">
        <f t="shared" si="46"/>
        <v>469.83159095815222</v>
      </c>
      <c r="BX26" s="105">
        <f t="shared" si="47"/>
        <v>0</v>
      </c>
      <c r="BY26" s="105">
        <f t="shared" si="48"/>
        <v>5.1885774200511925</v>
      </c>
      <c r="BZ26" s="105">
        <f t="shared" si="49"/>
        <v>15.897400314552693</v>
      </c>
    </row>
    <row r="27" spans="1:78" x14ac:dyDescent="0.25">
      <c r="A27" s="18" t="s">
        <v>250</v>
      </c>
      <c r="B27" s="21" t="s">
        <v>251</v>
      </c>
      <c r="C27" s="22">
        <f>_xlfn.XLOOKUP(A27,Rankings!K:K,Rankings!L:L)</f>
        <v>168.40526315789475</v>
      </c>
      <c r="D27" s="118">
        <f>_xlfn.XLOOKUP(A27,Rankings!K:K,Rankings!M:M)</f>
        <v>1419.91</v>
      </c>
      <c r="E27" s="121">
        <v>80107.650000000009</v>
      </c>
      <c r="F27" s="121">
        <v>71312.710000000006</v>
      </c>
      <c r="G27" s="121">
        <v>0</v>
      </c>
      <c r="H27" s="121">
        <v>31572.37</v>
      </c>
      <c r="I27" s="121">
        <v>0</v>
      </c>
      <c r="J27" s="121">
        <v>35827.389999999985</v>
      </c>
      <c r="K27" s="121">
        <v>0</v>
      </c>
      <c r="L27" s="121">
        <v>29771.71</v>
      </c>
      <c r="M27" s="121">
        <v>14026.690000000004</v>
      </c>
      <c r="N27" s="121">
        <v>12037.79</v>
      </c>
      <c r="O27" s="121">
        <v>0</v>
      </c>
      <c r="P27" s="121">
        <v>10196.979999999981</v>
      </c>
      <c r="Q27" s="121">
        <v>19951.479999999996</v>
      </c>
      <c r="R27" s="121">
        <v>37833.280000000021</v>
      </c>
      <c r="S27" s="121">
        <v>0</v>
      </c>
      <c r="T27" s="121">
        <v>7284.2599999999984</v>
      </c>
      <c r="U27" s="121">
        <v>0</v>
      </c>
      <c r="V27" s="121">
        <v>0</v>
      </c>
      <c r="W27" s="121">
        <v>31000.17</v>
      </c>
      <c r="X27" s="121">
        <v>433609.58999999985</v>
      </c>
      <c r="Y27" s="121">
        <v>548098.24999999988</v>
      </c>
      <c r="Z27" s="121">
        <v>0</v>
      </c>
      <c r="AA27" s="121">
        <v>190</v>
      </c>
      <c r="AB27" s="121">
        <v>3870.6399999999994</v>
      </c>
      <c r="AC27" s="121">
        <f t="shared" si="2"/>
        <v>1366690.9599999997</v>
      </c>
      <c r="AD27" s="153">
        <v>438.93816710960289</v>
      </c>
      <c r="AE27" s="105">
        <f t="shared" si="3"/>
        <v>423.4589148982717</v>
      </c>
      <c r="AF27" s="105">
        <f t="shared" si="4"/>
        <v>0</v>
      </c>
      <c r="AG27" s="105">
        <f t="shared" si="5"/>
        <v>187.47852298652995</v>
      </c>
      <c r="AH27" s="105">
        <f t="shared" si="6"/>
        <v>0</v>
      </c>
      <c r="AI27" s="105">
        <f t="shared" si="7"/>
        <v>212.74507297559134</v>
      </c>
      <c r="AJ27" s="105">
        <f t="shared" si="8"/>
        <v>0</v>
      </c>
      <c r="AK27" s="105">
        <f t="shared" si="9"/>
        <v>176.78610182204579</v>
      </c>
      <c r="AL27" s="105">
        <f t="shared" si="10"/>
        <v>83.291280432540574</v>
      </c>
      <c r="AM27" s="105">
        <f t="shared" si="11"/>
        <v>71.48107947620089</v>
      </c>
      <c r="AN27" s="105">
        <f t="shared" si="12"/>
        <v>0</v>
      </c>
      <c r="AO27" s="105">
        <f t="shared" si="13"/>
        <v>60.550245335500087</v>
      </c>
      <c r="AP27" s="105">
        <f t="shared" si="14"/>
        <v>118.47301934556361</v>
      </c>
      <c r="AQ27" s="105">
        <f t="shared" si="15"/>
        <v>224.65616151514214</v>
      </c>
      <c r="AR27" s="105">
        <f t="shared" si="16"/>
        <v>0</v>
      </c>
      <c r="AS27" s="105">
        <f t="shared" si="17"/>
        <v>43.254348845204227</v>
      </c>
      <c r="AT27" s="105">
        <f t="shared" si="18"/>
        <v>0</v>
      </c>
      <c r="AU27" s="105">
        <f t="shared" si="19"/>
        <v>0</v>
      </c>
      <c r="AV27" s="105">
        <f t="shared" si="20"/>
        <v>184.08076694690124</v>
      </c>
      <c r="AW27" s="105">
        <f t="shared" si="21"/>
        <v>2574.7983279682458</v>
      </c>
      <c r="AX27" s="105">
        <f t="shared" si="22"/>
        <v>3254.6384817326616</v>
      </c>
      <c r="AY27" s="105">
        <f t="shared" si="23"/>
        <v>0</v>
      </c>
      <c r="AZ27" s="105">
        <f t="shared" si="24"/>
        <v>1.1282307716348408</v>
      </c>
      <c r="BA27" s="105">
        <f t="shared" si="25"/>
        <v>22.984079757477257</v>
      </c>
      <c r="BB27" s="2"/>
      <c r="BC27" s="105">
        <f t="shared" si="26"/>
        <v>56.417413779746603</v>
      </c>
      <c r="BD27" s="105">
        <f t="shared" si="27"/>
        <v>50.223401483192596</v>
      </c>
      <c r="BE27" s="105">
        <f t="shared" si="28"/>
        <v>0</v>
      </c>
      <c r="BF27" s="105">
        <f t="shared" si="29"/>
        <v>22.235472670803077</v>
      </c>
      <c r="BG27" s="105">
        <f t="shared" si="30"/>
        <v>0</v>
      </c>
      <c r="BH27" s="105">
        <f t="shared" si="31"/>
        <v>25.232155559155146</v>
      </c>
      <c r="BI27" s="105">
        <f t="shared" si="32"/>
        <v>0</v>
      </c>
      <c r="BJ27" s="105">
        <f t="shared" si="33"/>
        <v>20.967321872513043</v>
      </c>
      <c r="BK27" s="105">
        <f t="shared" si="34"/>
        <v>9.8785768112063472</v>
      </c>
      <c r="BL27" s="105">
        <f t="shared" si="35"/>
        <v>8.4778542301976891</v>
      </c>
      <c r="BM27" s="105">
        <f t="shared" si="36"/>
        <v>0</v>
      </c>
      <c r="BN27" s="105">
        <f t="shared" si="37"/>
        <v>7.1814269918515823</v>
      </c>
      <c r="BO27" s="105">
        <f t="shared" si="38"/>
        <v>14.051228598995708</v>
      </c>
      <c r="BP27" s="105">
        <f t="shared" si="39"/>
        <v>26.644843687275966</v>
      </c>
      <c r="BQ27" s="105">
        <f t="shared" si="40"/>
        <v>0</v>
      </c>
      <c r="BR27" s="105">
        <f t="shared" si="41"/>
        <v>5.1300857096576529</v>
      </c>
      <c r="BS27" s="105">
        <f t="shared" si="42"/>
        <v>0</v>
      </c>
      <c r="BT27" s="105">
        <f t="shared" si="43"/>
        <v>0</v>
      </c>
      <c r="BU27" s="105">
        <f t="shared" si="44"/>
        <v>21.832489383129914</v>
      </c>
      <c r="BV27" s="105">
        <f t="shared" si="45"/>
        <v>305.37822115486182</v>
      </c>
      <c r="BW27" s="105">
        <f t="shared" si="46"/>
        <v>386.00914846715625</v>
      </c>
      <c r="BX27" s="105">
        <f t="shared" si="47"/>
        <v>0</v>
      </c>
      <c r="BY27" s="105">
        <f t="shared" si="48"/>
        <v>0.13381129789916263</v>
      </c>
      <c r="BZ27" s="105">
        <f t="shared" si="49"/>
        <v>2.7259755900021827</v>
      </c>
    </row>
    <row r="28" spans="1:78" x14ac:dyDescent="0.25">
      <c r="A28" s="18" t="s">
        <v>256</v>
      </c>
      <c r="B28" s="21" t="s">
        <v>257</v>
      </c>
      <c r="C28" s="22">
        <f>_xlfn.XLOOKUP(A28,Rankings!K:K,Rankings!L:L)</f>
        <v>333.98421052631579</v>
      </c>
      <c r="D28" s="118">
        <f>_xlfn.XLOOKUP(A28,Rankings!K:K,Rankings!M:M)</f>
        <v>1466.94</v>
      </c>
      <c r="E28" s="121">
        <v>119022.25000000003</v>
      </c>
      <c r="F28" s="121">
        <v>6775.5399999999991</v>
      </c>
      <c r="G28" s="121">
        <v>0</v>
      </c>
      <c r="H28" s="121">
        <v>35267.15</v>
      </c>
      <c r="I28" s="121">
        <v>0</v>
      </c>
      <c r="J28" s="121">
        <v>0</v>
      </c>
      <c r="K28" s="121">
        <v>0</v>
      </c>
      <c r="L28" s="121">
        <v>23287.88</v>
      </c>
      <c r="M28" s="121">
        <v>0</v>
      </c>
      <c r="N28" s="121">
        <v>16568.3</v>
      </c>
      <c r="O28" s="121">
        <v>0</v>
      </c>
      <c r="P28" s="121">
        <v>484.75000000000017</v>
      </c>
      <c r="Q28" s="121">
        <v>22019.06</v>
      </c>
      <c r="R28" s="121">
        <v>105065.92000000003</v>
      </c>
      <c r="S28" s="121">
        <v>0</v>
      </c>
      <c r="T28" s="121">
        <v>10646.950000000003</v>
      </c>
      <c r="U28" s="121">
        <v>0</v>
      </c>
      <c r="V28" s="121">
        <v>0</v>
      </c>
      <c r="W28" s="121">
        <v>479.51000000000005</v>
      </c>
      <c r="X28" s="121">
        <v>491862.14000000007</v>
      </c>
      <c r="Y28" s="121">
        <v>832867.75999999978</v>
      </c>
      <c r="Z28" s="121">
        <v>0</v>
      </c>
      <c r="AA28" s="121">
        <v>9384.6500000000015</v>
      </c>
      <c r="AB28" s="121">
        <v>4575.9299999999994</v>
      </c>
      <c r="AC28" s="121">
        <f t="shared" si="2"/>
        <v>1678307.7899999998</v>
      </c>
      <c r="AD28" s="153">
        <v>223.27311407829842</v>
      </c>
      <c r="AE28" s="105">
        <f t="shared" si="3"/>
        <v>20.287006949587909</v>
      </c>
      <c r="AF28" s="105">
        <f t="shared" si="4"/>
        <v>0</v>
      </c>
      <c r="AG28" s="105">
        <f t="shared" si="5"/>
        <v>105.59526135808501</v>
      </c>
      <c r="AH28" s="105">
        <f t="shared" si="6"/>
        <v>0</v>
      </c>
      <c r="AI28" s="105">
        <f t="shared" si="7"/>
        <v>0</v>
      </c>
      <c r="AJ28" s="105">
        <f t="shared" si="8"/>
        <v>0</v>
      </c>
      <c r="AK28" s="105">
        <f t="shared" si="9"/>
        <v>69.727487905195645</v>
      </c>
      <c r="AL28" s="105">
        <f t="shared" si="10"/>
        <v>0</v>
      </c>
      <c r="AM28" s="105">
        <f t="shared" si="11"/>
        <v>49.60803378665868</v>
      </c>
      <c r="AN28" s="105">
        <f t="shared" si="12"/>
        <v>0</v>
      </c>
      <c r="AO28" s="105">
        <f t="shared" si="13"/>
        <v>1.4514159194415122</v>
      </c>
      <c r="AP28" s="105">
        <f t="shared" si="14"/>
        <v>65.928446034322462</v>
      </c>
      <c r="AQ28" s="105">
        <f t="shared" si="15"/>
        <v>314.58349433474643</v>
      </c>
      <c r="AR28" s="105">
        <f t="shared" si="16"/>
        <v>0</v>
      </c>
      <c r="AS28" s="105">
        <f t="shared" si="17"/>
        <v>31.87860283341476</v>
      </c>
      <c r="AT28" s="105">
        <f t="shared" si="18"/>
        <v>0</v>
      </c>
      <c r="AU28" s="105">
        <f t="shared" si="19"/>
        <v>0</v>
      </c>
      <c r="AV28" s="105">
        <f t="shared" si="20"/>
        <v>1.4357265549899934</v>
      </c>
      <c r="AW28" s="105">
        <f t="shared" si="21"/>
        <v>1472.7107584663634</v>
      </c>
      <c r="AX28" s="105">
        <f t="shared" si="22"/>
        <v>2493.7339363663577</v>
      </c>
      <c r="AY28" s="105">
        <f t="shared" si="23"/>
        <v>0</v>
      </c>
      <c r="AZ28" s="105">
        <f t="shared" si="24"/>
        <v>28.099082843500327</v>
      </c>
      <c r="BA28" s="105">
        <f t="shared" si="25"/>
        <v>13.701036922640526</v>
      </c>
      <c r="BB28" s="2"/>
      <c r="BC28" s="105">
        <f t="shared" si="26"/>
        <v>81.136413213901065</v>
      </c>
      <c r="BD28" s="105">
        <f t="shared" si="27"/>
        <v>4.6188255825050781</v>
      </c>
      <c r="BE28" s="105">
        <f t="shared" si="28"/>
        <v>0</v>
      </c>
      <c r="BF28" s="105">
        <f t="shared" si="29"/>
        <v>24.041303666134947</v>
      </c>
      <c r="BG28" s="105">
        <f t="shared" si="30"/>
        <v>0</v>
      </c>
      <c r="BH28" s="105">
        <f t="shared" si="31"/>
        <v>0</v>
      </c>
      <c r="BI28" s="105">
        <f t="shared" si="32"/>
        <v>0</v>
      </c>
      <c r="BJ28" s="105">
        <f t="shared" si="33"/>
        <v>15.875141450911421</v>
      </c>
      <c r="BK28" s="105">
        <f t="shared" si="34"/>
        <v>0</v>
      </c>
      <c r="BL28" s="105">
        <f t="shared" si="35"/>
        <v>11.294463304565966</v>
      </c>
      <c r="BM28" s="105">
        <f t="shared" si="36"/>
        <v>0</v>
      </c>
      <c r="BN28" s="105">
        <f t="shared" si="37"/>
        <v>0.33044977981376211</v>
      </c>
      <c r="BO28" s="105">
        <f t="shared" si="38"/>
        <v>15.010198099445104</v>
      </c>
      <c r="BP28" s="105">
        <f t="shared" si="39"/>
        <v>71.622506714657746</v>
      </c>
      <c r="BQ28" s="105">
        <f t="shared" si="40"/>
        <v>0</v>
      </c>
      <c r="BR28" s="105">
        <f t="shared" si="41"/>
        <v>7.2579314764066707</v>
      </c>
      <c r="BS28" s="105">
        <f t="shared" si="42"/>
        <v>0</v>
      </c>
      <c r="BT28" s="105">
        <f t="shared" si="43"/>
        <v>0</v>
      </c>
      <c r="BU28" s="105">
        <f t="shared" si="44"/>
        <v>0.32687771824341827</v>
      </c>
      <c r="BV28" s="105">
        <f t="shared" si="45"/>
        <v>335.29806263378191</v>
      </c>
      <c r="BW28" s="105">
        <f t="shared" si="46"/>
        <v>567.75857226607752</v>
      </c>
      <c r="BX28" s="105">
        <f t="shared" si="47"/>
        <v>0</v>
      </c>
      <c r="BY28" s="105">
        <f t="shared" si="48"/>
        <v>6.3974327511691014</v>
      </c>
      <c r="BZ28" s="105">
        <f t="shared" si="49"/>
        <v>3.1193709354165811</v>
      </c>
    </row>
    <row r="29" spans="1:78" x14ac:dyDescent="0.25">
      <c r="A29" s="18" t="s">
        <v>264</v>
      </c>
      <c r="B29" s="21" t="s">
        <v>265</v>
      </c>
      <c r="C29" s="22">
        <f>_xlfn.XLOOKUP(A29,Rankings!K:K,Rankings!L:L)</f>
        <v>202.3578947368421</v>
      </c>
      <c r="D29" s="118">
        <f>_xlfn.XLOOKUP(A29,Rankings!K:K,Rankings!M:M)</f>
        <v>1323.05</v>
      </c>
      <c r="E29" s="121">
        <v>77354.77</v>
      </c>
      <c r="F29" s="121">
        <v>0</v>
      </c>
      <c r="G29" s="121">
        <v>0</v>
      </c>
      <c r="H29" s="121">
        <v>24236.109999999993</v>
      </c>
      <c r="I29" s="121">
        <v>0</v>
      </c>
      <c r="J29" s="121">
        <v>25427.999999999996</v>
      </c>
      <c r="K29" s="121">
        <v>0</v>
      </c>
      <c r="L29" s="121">
        <v>27859.360000000001</v>
      </c>
      <c r="M29" s="121">
        <v>0</v>
      </c>
      <c r="N29" s="121">
        <v>15797.9</v>
      </c>
      <c r="O29" s="121">
        <v>0</v>
      </c>
      <c r="P29" s="121">
        <v>32450.10000000006</v>
      </c>
      <c r="Q29" s="121">
        <v>26272.92</v>
      </c>
      <c r="R29" s="121">
        <v>31019.200000000004</v>
      </c>
      <c r="S29" s="121">
        <v>0</v>
      </c>
      <c r="T29" s="121">
        <v>6928.43</v>
      </c>
      <c r="U29" s="121">
        <v>0</v>
      </c>
      <c r="V29" s="121">
        <v>0</v>
      </c>
      <c r="W29" s="121">
        <v>2950.7200000000007</v>
      </c>
      <c r="X29" s="121">
        <v>255845.23999999996</v>
      </c>
      <c r="Y29" s="121">
        <v>447491.90999999986</v>
      </c>
      <c r="Z29" s="121">
        <v>0</v>
      </c>
      <c r="AA29" s="121">
        <v>4800.75</v>
      </c>
      <c r="AB29" s="121">
        <v>4460.75</v>
      </c>
      <c r="AC29" s="121">
        <f t="shared" si="2"/>
        <v>982896.15999999992</v>
      </c>
      <c r="AD29" s="153">
        <v>268.94406734688948</v>
      </c>
      <c r="AE29" s="105">
        <f t="shared" si="3"/>
        <v>0</v>
      </c>
      <c r="AF29" s="105">
        <f t="shared" si="4"/>
        <v>0</v>
      </c>
      <c r="AG29" s="105">
        <f t="shared" si="5"/>
        <v>119.76854192675819</v>
      </c>
      <c r="AH29" s="105">
        <f t="shared" si="6"/>
        <v>0</v>
      </c>
      <c r="AI29" s="105">
        <f t="shared" si="7"/>
        <v>125.65855181023719</v>
      </c>
      <c r="AJ29" s="105">
        <f t="shared" si="8"/>
        <v>0</v>
      </c>
      <c r="AK29" s="105">
        <f t="shared" si="9"/>
        <v>137.67369954223886</v>
      </c>
      <c r="AL29" s="105">
        <f t="shared" si="10"/>
        <v>0</v>
      </c>
      <c r="AM29" s="105">
        <f t="shared" si="11"/>
        <v>78.069106325426546</v>
      </c>
      <c r="AN29" s="105">
        <f t="shared" si="12"/>
        <v>0</v>
      </c>
      <c r="AO29" s="105">
        <f t="shared" si="13"/>
        <v>160.35994069912638</v>
      </c>
      <c r="AP29" s="105">
        <f t="shared" si="14"/>
        <v>129.8339263420724</v>
      </c>
      <c r="AQ29" s="105">
        <f t="shared" si="15"/>
        <v>153.28880565959221</v>
      </c>
      <c r="AR29" s="105">
        <f t="shared" si="16"/>
        <v>0</v>
      </c>
      <c r="AS29" s="105">
        <f t="shared" si="17"/>
        <v>34.238496150645027</v>
      </c>
      <c r="AT29" s="105">
        <f t="shared" si="18"/>
        <v>0</v>
      </c>
      <c r="AU29" s="105">
        <f t="shared" si="19"/>
        <v>0</v>
      </c>
      <c r="AV29" s="105">
        <f t="shared" si="20"/>
        <v>14.581689554723267</v>
      </c>
      <c r="AW29" s="105">
        <f t="shared" si="21"/>
        <v>1264.3205264253015</v>
      </c>
      <c r="AX29" s="105">
        <f t="shared" si="22"/>
        <v>2211.3884441323339</v>
      </c>
      <c r="AY29" s="105">
        <f t="shared" si="23"/>
        <v>0</v>
      </c>
      <c r="AZ29" s="105">
        <f t="shared" si="24"/>
        <v>23.72405586766542</v>
      </c>
      <c r="BA29" s="105">
        <f t="shared" si="25"/>
        <v>22.043864440282981</v>
      </c>
      <c r="BB29" s="2"/>
      <c r="BC29" s="105">
        <f t="shared" si="26"/>
        <v>58.467004270435744</v>
      </c>
      <c r="BD29" s="105">
        <f t="shared" si="27"/>
        <v>0</v>
      </c>
      <c r="BE29" s="105">
        <f t="shared" si="28"/>
        <v>0</v>
      </c>
      <c r="BF29" s="105">
        <f t="shared" si="29"/>
        <v>18.318362873663123</v>
      </c>
      <c r="BG29" s="105">
        <f t="shared" si="30"/>
        <v>0</v>
      </c>
      <c r="BH29" s="105">
        <f t="shared" si="31"/>
        <v>19.219228298250254</v>
      </c>
      <c r="BI29" s="105">
        <f t="shared" si="32"/>
        <v>0</v>
      </c>
      <c r="BJ29" s="105">
        <f t="shared" si="33"/>
        <v>21.056921507123693</v>
      </c>
      <c r="BK29" s="105">
        <f t="shared" si="34"/>
        <v>0</v>
      </c>
      <c r="BL29" s="105">
        <f t="shared" si="35"/>
        <v>11.940516231434943</v>
      </c>
      <c r="BM29" s="105">
        <f t="shared" si="36"/>
        <v>0</v>
      </c>
      <c r="BN29" s="105">
        <f t="shared" si="37"/>
        <v>24.526737462680973</v>
      </c>
      <c r="BO29" s="105">
        <f t="shared" si="38"/>
        <v>19.857843618910849</v>
      </c>
      <c r="BP29" s="105">
        <f t="shared" si="39"/>
        <v>23.445221269037454</v>
      </c>
      <c r="BQ29" s="105">
        <f t="shared" si="40"/>
        <v>0</v>
      </c>
      <c r="BR29" s="105">
        <f t="shared" si="41"/>
        <v>5.2367106307395792</v>
      </c>
      <c r="BS29" s="105">
        <f t="shared" si="42"/>
        <v>0</v>
      </c>
      <c r="BT29" s="105">
        <f t="shared" si="43"/>
        <v>0</v>
      </c>
      <c r="BU29" s="105">
        <f t="shared" si="44"/>
        <v>2.2302407316427955</v>
      </c>
      <c r="BV29" s="105">
        <f t="shared" si="45"/>
        <v>193.37533728884017</v>
      </c>
      <c r="BW29" s="105">
        <f t="shared" si="46"/>
        <v>338.22751218774789</v>
      </c>
      <c r="BX29" s="105">
        <f t="shared" si="47"/>
        <v>0</v>
      </c>
      <c r="BY29" s="105">
        <f t="shared" si="48"/>
        <v>3.6285476739352256</v>
      </c>
      <c r="BZ29" s="105">
        <f t="shared" si="49"/>
        <v>3.3715657004648349</v>
      </c>
    </row>
    <row r="30" spans="1:78" x14ac:dyDescent="0.25">
      <c r="A30" s="18" t="s">
        <v>266</v>
      </c>
      <c r="B30" s="21" t="s">
        <v>267</v>
      </c>
      <c r="C30" s="22">
        <f>_xlfn.XLOOKUP(A30,Rankings!K:K,Rankings!L:L)</f>
        <v>207.6421052631579</v>
      </c>
      <c r="D30" s="118">
        <f>_xlfn.XLOOKUP(A30,Rankings!K:K,Rankings!M:M)</f>
        <v>1268.1600000000001</v>
      </c>
      <c r="E30" s="121">
        <v>28849.329999999998</v>
      </c>
      <c r="F30" s="121">
        <v>7109.99</v>
      </c>
      <c r="G30" s="121">
        <v>0</v>
      </c>
      <c r="H30" s="121">
        <v>26867.259999999995</v>
      </c>
      <c r="I30" s="121">
        <v>0</v>
      </c>
      <c r="J30" s="121">
        <v>10198.120000000001</v>
      </c>
      <c r="K30" s="121">
        <v>0</v>
      </c>
      <c r="L30" s="121">
        <v>19762.300000000003</v>
      </c>
      <c r="M30" s="121">
        <v>10966.680000000002</v>
      </c>
      <c r="N30" s="121">
        <v>11252.919999999998</v>
      </c>
      <c r="O30" s="121">
        <v>0</v>
      </c>
      <c r="P30" s="121">
        <v>12025.429999999997</v>
      </c>
      <c r="Q30" s="121">
        <v>19930.300000000003</v>
      </c>
      <c r="R30" s="121">
        <v>41299.969999999987</v>
      </c>
      <c r="S30" s="121">
        <v>0</v>
      </c>
      <c r="T30" s="121">
        <v>4889.87</v>
      </c>
      <c r="U30" s="121">
        <v>0</v>
      </c>
      <c r="V30" s="121">
        <v>0</v>
      </c>
      <c r="W30" s="121">
        <v>660.81000000000006</v>
      </c>
      <c r="X30" s="121">
        <v>236205.35000000003</v>
      </c>
      <c r="Y30" s="121">
        <v>560846.18999999983</v>
      </c>
      <c r="Z30" s="121">
        <v>0</v>
      </c>
      <c r="AA30" s="121">
        <v>3093.5</v>
      </c>
      <c r="AB30" s="121">
        <v>3354.2500000000005</v>
      </c>
      <c r="AC30" s="121">
        <f t="shared" si="2"/>
        <v>997312.26999999979</v>
      </c>
      <c r="AD30" s="153">
        <v>130.05821631006478</v>
      </c>
      <c r="AE30" s="105">
        <f t="shared" si="3"/>
        <v>34.241561898002637</v>
      </c>
      <c r="AF30" s="105">
        <f t="shared" si="4"/>
        <v>0</v>
      </c>
      <c r="AG30" s="105">
        <f t="shared" si="5"/>
        <v>129.39215755855213</v>
      </c>
      <c r="AH30" s="105">
        <f t="shared" si="6"/>
        <v>0</v>
      </c>
      <c r="AI30" s="105">
        <f t="shared" si="7"/>
        <v>49.11393085268174</v>
      </c>
      <c r="AJ30" s="105">
        <f t="shared" si="8"/>
        <v>0</v>
      </c>
      <c r="AK30" s="105">
        <f t="shared" si="9"/>
        <v>95.174820034472276</v>
      </c>
      <c r="AL30" s="105">
        <f t="shared" si="10"/>
        <v>52.81529960458279</v>
      </c>
      <c r="AM30" s="105">
        <f t="shared" si="11"/>
        <v>54.193825408090831</v>
      </c>
      <c r="AN30" s="105">
        <f t="shared" si="12"/>
        <v>0</v>
      </c>
      <c r="AO30" s="105">
        <f t="shared" si="13"/>
        <v>57.914217276690643</v>
      </c>
      <c r="AP30" s="105">
        <f t="shared" si="14"/>
        <v>95.983904491534034</v>
      </c>
      <c r="AQ30" s="105">
        <f t="shared" si="15"/>
        <v>198.8997845483118</v>
      </c>
      <c r="AR30" s="105">
        <f t="shared" si="16"/>
        <v>0</v>
      </c>
      <c r="AS30" s="105">
        <f t="shared" si="17"/>
        <v>23.549510797931664</v>
      </c>
      <c r="AT30" s="105">
        <f t="shared" si="18"/>
        <v>0</v>
      </c>
      <c r="AU30" s="105">
        <f t="shared" si="19"/>
        <v>0</v>
      </c>
      <c r="AV30" s="105">
        <f t="shared" si="20"/>
        <v>3.1824470242319784</v>
      </c>
      <c r="AW30" s="105">
        <f t="shared" si="21"/>
        <v>1137.5599842847005</v>
      </c>
      <c r="AX30" s="105">
        <f t="shared" si="22"/>
        <v>2701.023423400587</v>
      </c>
      <c r="AY30" s="105">
        <f t="shared" si="23"/>
        <v>0</v>
      </c>
      <c r="AZ30" s="105">
        <f t="shared" si="24"/>
        <v>14.898230761431613</v>
      </c>
      <c r="BA30" s="105">
        <f t="shared" si="25"/>
        <v>16.153997262496201</v>
      </c>
      <c r="BB30" s="2"/>
      <c r="BC30" s="105">
        <f t="shared" si="26"/>
        <v>22.748967007317685</v>
      </c>
      <c r="BD30" s="105">
        <f t="shared" si="27"/>
        <v>5.6065401842038858</v>
      </c>
      <c r="BE30" s="105">
        <f t="shared" si="28"/>
        <v>0</v>
      </c>
      <c r="BF30" s="105">
        <f t="shared" si="29"/>
        <v>21.186017537219271</v>
      </c>
      <c r="BG30" s="105">
        <f t="shared" si="30"/>
        <v>0</v>
      </c>
      <c r="BH30" s="105">
        <f t="shared" si="31"/>
        <v>8.0416666666666661</v>
      </c>
      <c r="BI30" s="105">
        <f t="shared" si="32"/>
        <v>0</v>
      </c>
      <c r="BJ30" s="105">
        <f t="shared" si="33"/>
        <v>15.583443729497857</v>
      </c>
      <c r="BK30" s="105">
        <f t="shared" si="34"/>
        <v>8.6477100681302055</v>
      </c>
      <c r="BL30" s="105">
        <f t="shared" si="35"/>
        <v>8.8734229119353998</v>
      </c>
      <c r="BM30" s="105">
        <f t="shared" si="36"/>
        <v>0</v>
      </c>
      <c r="BN30" s="105">
        <f t="shared" si="37"/>
        <v>9.482581062326517</v>
      </c>
      <c r="BO30" s="105">
        <f t="shared" si="38"/>
        <v>15.715919126924049</v>
      </c>
      <c r="BP30" s="105">
        <f t="shared" si="39"/>
        <v>32.566844877617953</v>
      </c>
      <c r="BQ30" s="105">
        <f t="shared" si="40"/>
        <v>0</v>
      </c>
      <c r="BR30" s="105">
        <f t="shared" si="41"/>
        <v>3.8558778072167548</v>
      </c>
      <c r="BS30" s="105">
        <f t="shared" si="42"/>
        <v>0</v>
      </c>
      <c r="BT30" s="105">
        <f t="shared" si="43"/>
        <v>0</v>
      </c>
      <c r="BU30" s="105">
        <f t="shared" si="44"/>
        <v>0.52107778198334598</v>
      </c>
      <c r="BV30" s="105">
        <f t="shared" si="45"/>
        <v>186.25831913954076</v>
      </c>
      <c r="BW30" s="105">
        <f t="shared" si="46"/>
        <v>442.25191616199834</v>
      </c>
      <c r="BX30" s="105">
        <f t="shared" si="47"/>
        <v>0</v>
      </c>
      <c r="BY30" s="105">
        <f t="shared" si="48"/>
        <v>2.4393609639162248</v>
      </c>
      <c r="BZ30" s="105">
        <f t="shared" si="49"/>
        <v>2.6449738203381279</v>
      </c>
    </row>
    <row r="31" spans="1:78" x14ac:dyDescent="0.25">
      <c r="A31" s="18" t="s">
        <v>270</v>
      </c>
      <c r="B31" s="21" t="s">
        <v>271</v>
      </c>
      <c r="C31" s="22">
        <f>_xlfn.XLOOKUP(A31,Rankings!K:K,Rankings!L:L)</f>
        <v>38.037894736842105</v>
      </c>
      <c r="D31" s="118">
        <f>_xlfn.XLOOKUP(A31,Rankings!K:K,Rankings!M:M)</f>
        <v>360.81</v>
      </c>
      <c r="E31" s="121">
        <v>18483.580000000002</v>
      </c>
      <c r="F31" s="121">
        <v>0</v>
      </c>
      <c r="G31" s="121">
        <v>0</v>
      </c>
      <c r="H31" s="121">
        <v>0</v>
      </c>
      <c r="I31" s="121">
        <v>0</v>
      </c>
      <c r="J31" s="121">
        <v>0</v>
      </c>
      <c r="K31" s="121">
        <v>0</v>
      </c>
      <c r="L31" s="121">
        <v>4881.7800000000007</v>
      </c>
      <c r="M31" s="121">
        <v>0</v>
      </c>
      <c r="N31" s="121">
        <v>5946.3899999999994</v>
      </c>
      <c r="O31" s="121">
        <v>0</v>
      </c>
      <c r="P31" s="121">
        <v>33162.44</v>
      </c>
      <c r="Q31" s="121">
        <v>3340.7299999999996</v>
      </c>
      <c r="R31" s="121">
        <v>7153.9100000000026</v>
      </c>
      <c r="S31" s="121">
        <v>0</v>
      </c>
      <c r="T31" s="121">
        <v>773.10000000000014</v>
      </c>
      <c r="U31" s="121">
        <v>0</v>
      </c>
      <c r="V31" s="121">
        <v>0</v>
      </c>
      <c r="W31" s="121">
        <v>25267.9</v>
      </c>
      <c r="X31" s="121">
        <v>82981.820000000007</v>
      </c>
      <c r="Y31" s="121">
        <v>243073.88999999998</v>
      </c>
      <c r="Z31" s="121">
        <v>0</v>
      </c>
      <c r="AA31" s="121">
        <v>2644.33</v>
      </c>
      <c r="AB31" s="121">
        <v>1197.96</v>
      </c>
      <c r="AC31" s="121">
        <f t="shared" si="2"/>
        <v>428907.83000000007</v>
      </c>
      <c r="AD31" s="153">
        <v>386.96117857260418</v>
      </c>
      <c r="AE31" s="105">
        <f t="shared" si="3"/>
        <v>0</v>
      </c>
      <c r="AF31" s="105">
        <f t="shared" si="4"/>
        <v>0</v>
      </c>
      <c r="AG31" s="105">
        <f t="shared" si="5"/>
        <v>0</v>
      </c>
      <c r="AH31" s="105">
        <f t="shared" si="6"/>
        <v>0</v>
      </c>
      <c r="AI31" s="105">
        <f t="shared" si="7"/>
        <v>0</v>
      </c>
      <c r="AJ31" s="105">
        <f t="shared" si="8"/>
        <v>0</v>
      </c>
      <c r="AK31" s="105">
        <f t="shared" si="9"/>
        <v>128.33991033872041</v>
      </c>
      <c r="AL31" s="105">
        <f t="shared" si="10"/>
        <v>0</v>
      </c>
      <c r="AM31" s="105">
        <f t="shared" si="11"/>
        <v>156.32805235775956</v>
      </c>
      <c r="AN31" s="105">
        <f t="shared" si="12"/>
        <v>0</v>
      </c>
      <c r="AO31" s="105">
        <f t="shared" si="13"/>
        <v>871.8263781270756</v>
      </c>
      <c r="AP31" s="105">
        <f t="shared" si="14"/>
        <v>87.826364290458258</v>
      </c>
      <c r="AQ31" s="105">
        <f t="shared" si="15"/>
        <v>188.07323721496576</v>
      </c>
      <c r="AR31" s="105">
        <f t="shared" si="16"/>
        <v>0</v>
      </c>
      <c r="AS31" s="105">
        <f t="shared" si="17"/>
        <v>20.324468673898608</v>
      </c>
      <c r="AT31" s="105">
        <f t="shared" si="18"/>
        <v>0</v>
      </c>
      <c r="AU31" s="105">
        <f t="shared" si="19"/>
        <v>0</v>
      </c>
      <c r="AV31" s="105">
        <f t="shared" si="20"/>
        <v>664.28229466460039</v>
      </c>
      <c r="AW31" s="105">
        <f t="shared" si="21"/>
        <v>2181.5565917644458</v>
      </c>
      <c r="AX31" s="105">
        <f t="shared" si="22"/>
        <v>6390.30870876688</v>
      </c>
      <c r="AY31" s="105">
        <f t="shared" si="23"/>
        <v>0</v>
      </c>
      <c r="AZ31" s="105">
        <f t="shared" si="24"/>
        <v>69.518305844587118</v>
      </c>
      <c r="BA31" s="105">
        <f t="shared" si="25"/>
        <v>31.493856541952624</v>
      </c>
      <c r="BB31" s="2"/>
      <c r="BC31" s="105">
        <f t="shared" si="26"/>
        <v>51.228014744602426</v>
      </c>
      <c r="BD31" s="105">
        <f t="shared" si="27"/>
        <v>0</v>
      </c>
      <c r="BE31" s="105">
        <f t="shared" si="28"/>
        <v>0</v>
      </c>
      <c r="BF31" s="105">
        <f t="shared" si="29"/>
        <v>0</v>
      </c>
      <c r="BG31" s="105">
        <f t="shared" si="30"/>
        <v>0</v>
      </c>
      <c r="BH31" s="105">
        <f t="shared" si="31"/>
        <v>0</v>
      </c>
      <c r="BI31" s="105">
        <f t="shared" si="32"/>
        <v>0</v>
      </c>
      <c r="BJ31" s="105">
        <f t="shared" si="33"/>
        <v>13.530057370915442</v>
      </c>
      <c r="BK31" s="105">
        <f t="shared" si="34"/>
        <v>0</v>
      </c>
      <c r="BL31" s="105">
        <f t="shared" si="35"/>
        <v>16.48066849588426</v>
      </c>
      <c r="BM31" s="105">
        <f t="shared" si="36"/>
        <v>0</v>
      </c>
      <c r="BN31" s="105">
        <f t="shared" si="37"/>
        <v>91.911088938776643</v>
      </c>
      <c r="BO31" s="105">
        <f t="shared" si="38"/>
        <v>9.2589728666056921</v>
      </c>
      <c r="BP31" s="105">
        <f t="shared" si="39"/>
        <v>19.827360660735575</v>
      </c>
      <c r="BQ31" s="105">
        <f t="shared" si="40"/>
        <v>0</v>
      </c>
      <c r="BR31" s="105">
        <f t="shared" si="41"/>
        <v>2.1426789723122979</v>
      </c>
      <c r="BS31" s="105">
        <f t="shared" si="42"/>
        <v>0</v>
      </c>
      <c r="BT31" s="105">
        <f t="shared" si="43"/>
        <v>0</v>
      </c>
      <c r="BU31" s="105">
        <f t="shared" si="44"/>
        <v>70.031041268257539</v>
      </c>
      <c r="BV31" s="105">
        <f t="shared" si="45"/>
        <v>229.98758349269701</v>
      </c>
      <c r="BW31" s="105">
        <f t="shared" si="46"/>
        <v>673.68944874033423</v>
      </c>
      <c r="BX31" s="105">
        <f t="shared" si="47"/>
        <v>0</v>
      </c>
      <c r="BY31" s="105">
        <f t="shared" si="48"/>
        <v>7.3288711510213131</v>
      </c>
      <c r="BZ31" s="105">
        <f t="shared" si="49"/>
        <v>3.3201962251600565</v>
      </c>
    </row>
    <row r="32" spans="1:78" x14ac:dyDescent="0.25">
      <c r="A32" s="18" t="s">
        <v>278</v>
      </c>
      <c r="B32" s="21" t="s">
        <v>279</v>
      </c>
      <c r="C32" s="22">
        <f>_xlfn.XLOOKUP(A32,Rankings!K:K,Rankings!L:L)</f>
        <v>149</v>
      </c>
      <c r="D32" s="118">
        <f>_xlfn.XLOOKUP(A32,Rankings!K:K,Rankings!M:M)</f>
        <v>1003.25</v>
      </c>
      <c r="E32" s="121">
        <v>41666.609999999986</v>
      </c>
      <c r="F32" s="121">
        <v>14138.969999999998</v>
      </c>
      <c r="G32" s="121">
        <v>0</v>
      </c>
      <c r="H32" s="121">
        <v>15074.289999999997</v>
      </c>
      <c r="I32" s="121">
        <v>0</v>
      </c>
      <c r="J32" s="121">
        <v>0</v>
      </c>
      <c r="K32" s="121">
        <v>0</v>
      </c>
      <c r="L32" s="121">
        <v>15626.67</v>
      </c>
      <c r="M32" s="121">
        <v>0</v>
      </c>
      <c r="N32" s="121">
        <v>9613.4500000000007</v>
      </c>
      <c r="O32" s="121">
        <v>0</v>
      </c>
      <c r="P32" s="121">
        <v>14521.139999999996</v>
      </c>
      <c r="Q32" s="121">
        <v>14199.819999999996</v>
      </c>
      <c r="R32" s="121">
        <v>32028.97</v>
      </c>
      <c r="S32" s="121">
        <v>0</v>
      </c>
      <c r="T32" s="121">
        <v>4198.4400000000005</v>
      </c>
      <c r="U32" s="121">
        <v>0</v>
      </c>
      <c r="V32" s="121">
        <v>0</v>
      </c>
      <c r="W32" s="121">
        <v>3162.55</v>
      </c>
      <c r="X32" s="121">
        <v>209752.87000000002</v>
      </c>
      <c r="Y32" s="121">
        <v>385845.04000000004</v>
      </c>
      <c r="Z32" s="121">
        <v>0</v>
      </c>
      <c r="AA32" s="121">
        <v>2664.5</v>
      </c>
      <c r="AB32" s="121">
        <v>4889.4800000000005</v>
      </c>
      <c r="AC32" s="121">
        <f t="shared" si="2"/>
        <v>767382.8</v>
      </c>
      <c r="AD32" s="153">
        <v>298.09244755244754</v>
      </c>
      <c r="AE32" s="105">
        <f t="shared" si="3"/>
        <v>94.89241610738253</v>
      </c>
      <c r="AF32" s="105">
        <f t="shared" si="4"/>
        <v>0</v>
      </c>
      <c r="AG32" s="105">
        <f t="shared" si="5"/>
        <v>101.16973154362414</v>
      </c>
      <c r="AH32" s="105">
        <f t="shared" si="6"/>
        <v>0</v>
      </c>
      <c r="AI32" s="105">
        <f t="shared" si="7"/>
        <v>0</v>
      </c>
      <c r="AJ32" s="105">
        <f t="shared" si="8"/>
        <v>0</v>
      </c>
      <c r="AK32" s="105">
        <f t="shared" si="9"/>
        <v>104.87697986577182</v>
      </c>
      <c r="AL32" s="105">
        <f t="shared" si="10"/>
        <v>0</v>
      </c>
      <c r="AM32" s="105">
        <f t="shared" si="11"/>
        <v>64.519798657718127</v>
      </c>
      <c r="AN32" s="105">
        <f t="shared" si="12"/>
        <v>0</v>
      </c>
      <c r="AO32" s="105">
        <f t="shared" si="13"/>
        <v>97.457315436241586</v>
      </c>
      <c r="AP32" s="105">
        <f t="shared" si="14"/>
        <v>95.300805369127488</v>
      </c>
      <c r="AQ32" s="105">
        <f t="shared" si="15"/>
        <v>214.95953020134229</v>
      </c>
      <c r="AR32" s="105">
        <f t="shared" si="16"/>
        <v>0</v>
      </c>
      <c r="AS32" s="105">
        <f t="shared" si="17"/>
        <v>28.177449664429535</v>
      </c>
      <c r="AT32" s="105">
        <f t="shared" si="18"/>
        <v>0</v>
      </c>
      <c r="AU32" s="105">
        <f t="shared" si="19"/>
        <v>0</v>
      </c>
      <c r="AV32" s="105">
        <f t="shared" si="20"/>
        <v>21.225167785234902</v>
      </c>
      <c r="AW32" s="105">
        <f t="shared" si="21"/>
        <v>1407.7373825503357</v>
      </c>
      <c r="AX32" s="105">
        <f t="shared" si="22"/>
        <v>2589.5640268456377</v>
      </c>
      <c r="AY32" s="105">
        <f t="shared" si="23"/>
        <v>0</v>
      </c>
      <c r="AZ32" s="105">
        <f t="shared" si="24"/>
        <v>17.882550335570471</v>
      </c>
      <c r="BA32" s="105">
        <f t="shared" si="25"/>
        <v>32.815302013422823</v>
      </c>
      <c r="BB32" s="2"/>
      <c r="BC32" s="105">
        <f t="shared" si="26"/>
        <v>41.531632195365049</v>
      </c>
      <c r="BD32" s="105">
        <f t="shared" si="27"/>
        <v>14.093167206578617</v>
      </c>
      <c r="BE32" s="105">
        <f t="shared" si="28"/>
        <v>0</v>
      </c>
      <c r="BF32" s="105">
        <f t="shared" si="29"/>
        <v>15.025457263892347</v>
      </c>
      <c r="BG32" s="105">
        <f t="shared" si="30"/>
        <v>0</v>
      </c>
      <c r="BH32" s="105">
        <f t="shared" si="31"/>
        <v>0</v>
      </c>
      <c r="BI32" s="105">
        <f t="shared" si="32"/>
        <v>0</v>
      </c>
      <c r="BJ32" s="105">
        <f t="shared" si="33"/>
        <v>15.576047844505357</v>
      </c>
      <c r="BK32" s="105">
        <f t="shared" si="34"/>
        <v>0</v>
      </c>
      <c r="BL32" s="105">
        <f t="shared" si="35"/>
        <v>9.5823075006229761</v>
      </c>
      <c r="BM32" s="105">
        <f t="shared" si="36"/>
        <v>0</v>
      </c>
      <c r="BN32" s="105">
        <f t="shared" si="37"/>
        <v>14.47409917767256</v>
      </c>
      <c r="BO32" s="105">
        <f t="shared" si="38"/>
        <v>14.153820084724641</v>
      </c>
      <c r="BP32" s="105">
        <f t="shared" si="39"/>
        <v>31.925213057562921</v>
      </c>
      <c r="BQ32" s="105">
        <f t="shared" si="40"/>
        <v>0</v>
      </c>
      <c r="BR32" s="105">
        <f t="shared" si="41"/>
        <v>4.1848392723648145</v>
      </c>
      <c r="BS32" s="105">
        <f t="shared" si="42"/>
        <v>0</v>
      </c>
      <c r="BT32" s="105">
        <f t="shared" si="43"/>
        <v>0</v>
      </c>
      <c r="BU32" s="105">
        <f t="shared" si="44"/>
        <v>3.1523050087216546</v>
      </c>
      <c r="BV32" s="105">
        <f t="shared" si="45"/>
        <v>209.07338151009222</v>
      </c>
      <c r="BW32" s="105">
        <f t="shared" si="46"/>
        <v>384.59510590580618</v>
      </c>
      <c r="BX32" s="105">
        <f t="shared" si="47"/>
        <v>0</v>
      </c>
      <c r="BY32" s="105">
        <f t="shared" si="48"/>
        <v>2.6558684276102666</v>
      </c>
      <c r="BZ32" s="105">
        <f t="shared" si="49"/>
        <v>4.8736406678295543</v>
      </c>
    </row>
    <row r="33" spans="1:78" x14ac:dyDescent="0.25">
      <c r="A33" s="18" t="s">
        <v>284</v>
      </c>
      <c r="B33" s="21" t="s">
        <v>285</v>
      </c>
      <c r="C33" s="22">
        <f>_xlfn.XLOOKUP(A33,Rankings!K:K,Rankings!L:L)</f>
        <v>134.93789473684211</v>
      </c>
      <c r="D33" s="118">
        <f>_xlfn.XLOOKUP(A33,Rankings!K:K,Rankings!M:M)</f>
        <v>750.79</v>
      </c>
      <c r="E33" s="121">
        <v>44517.37</v>
      </c>
      <c r="F33" s="121">
        <v>0</v>
      </c>
      <c r="G33" s="121">
        <v>0</v>
      </c>
      <c r="H33" s="121">
        <v>20287.2</v>
      </c>
      <c r="I33" s="121">
        <v>0</v>
      </c>
      <c r="J33" s="121">
        <v>1365.31</v>
      </c>
      <c r="K33" s="121">
        <v>0</v>
      </c>
      <c r="L33" s="121">
        <v>16214.980000000001</v>
      </c>
      <c r="M33" s="121">
        <v>29660.229999999996</v>
      </c>
      <c r="N33" s="121">
        <v>11821.95</v>
      </c>
      <c r="O33" s="121">
        <v>0</v>
      </c>
      <c r="P33" s="121">
        <v>17791.41</v>
      </c>
      <c r="Q33" s="121">
        <v>15901.98</v>
      </c>
      <c r="R33" s="121">
        <v>37470.619999999995</v>
      </c>
      <c r="S33" s="121">
        <v>0</v>
      </c>
      <c r="T33" s="121">
        <v>3814.03</v>
      </c>
      <c r="U33" s="121">
        <v>0</v>
      </c>
      <c r="V33" s="121">
        <v>0</v>
      </c>
      <c r="W33" s="121">
        <v>56196.37</v>
      </c>
      <c r="X33" s="121">
        <v>256022.72</v>
      </c>
      <c r="Y33" s="121">
        <v>407680.54000000004</v>
      </c>
      <c r="Z33" s="121">
        <v>0</v>
      </c>
      <c r="AA33" s="121">
        <v>5777.5599999999995</v>
      </c>
      <c r="AB33" s="121">
        <v>2200.87</v>
      </c>
      <c r="AC33" s="121">
        <f t="shared" si="2"/>
        <v>926723.14</v>
      </c>
      <c r="AD33" s="153">
        <v>275.07279195270343</v>
      </c>
      <c r="AE33" s="105">
        <f t="shared" si="3"/>
        <v>0</v>
      </c>
      <c r="AF33" s="105">
        <f t="shared" si="4"/>
        <v>0</v>
      </c>
      <c r="AG33" s="105">
        <f t="shared" si="5"/>
        <v>150.34471998814269</v>
      </c>
      <c r="AH33" s="105">
        <f t="shared" si="6"/>
        <v>0</v>
      </c>
      <c r="AI33" s="105">
        <f t="shared" si="7"/>
        <v>10.118062110444571</v>
      </c>
      <c r="AJ33" s="105">
        <f t="shared" si="8"/>
        <v>0</v>
      </c>
      <c r="AK33" s="105">
        <f t="shared" si="9"/>
        <v>120.16624412010204</v>
      </c>
      <c r="AL33" s="105">
        <f t="shared" si="10"/>
        <v>219.80652697927309</v>
      </c>
      <c r="AM33" s="105">
        <f t="shared" si="11"/>
        <v>87.610304155517937</v>
      </c>
      <c r="AN33" s="105">
        <f t="shared" si="12"/>
        <v>0</v>
      </c>
      <c r="AO33" s="105">
        <f t="shared" si="13"/>
        <v>131.84887784633867</v>
      </c>
      <c r="AP33" s="105">
        <f t="shared" si="14"/>
        <v>117.84665850176688</v>
      </c>
      <c r="AQ33" s="105">
        <f t="shared" si="15"/>
        <v>277.68789540607372</v>
      </c>
      <c r="AR33" s="105">
        <f t="shared" si="16"/>
        <v>0</v>
      </c>
      <c r="AS33" s="105">
        <f t="shared" si="17"/>
        <v>28.265077111497689</v>
      </c>
      <c r="AT33" s="105">
        <f t="shared" si="18"/>
        <v>0</v>
      </c>
      <c r="AU33" s="105">
        <f t="shared" si="19"/>
        <v>0</v>
      </c>
      <c r="AV33" s="105">
        <f t="shared" si="20"/>
        <v>416.46099570172635</v>
      </c>
      <c r="AW33" s="105">
        <f t="shared" si="21"/>
        <v>1897.3374417860848</v>
      </c>
      <c r="AX33" s="105">
        <f t="shared" si="22"/>
        <v>3021.2457426808437</v>
      </c>
      <c r="AY33" s="105">
        <f t="shared" si="23"/>
        <v>0</v>
      </c>
      <c r="AZ33" s="105">
        <f t="shared" si="24"/>
        <v>42.816437971464453</v>
      </c>
      <c r="BA33" s="105">
        <f t="shared" si="25"/>
        <v>16.310244088898596</v>
      </c>
      <c r="BB33" s="2"/>
      <c r="BC33" s="105">
        <f t="shared" si="26"/>
        <v>59.294036947748381</v>
      </c>
      <c r="BD33" s="105">
        <f t="shared" si="27"/>
        <v>0</v>
      </c>
      <c r="BE33" s="105">
        <f t="shared" si="28"/>
        <v>0</v>
      </c>
      <c r="BF33" s="105">
        <f t="shared" si="29"/>
        <v>27.021137734919222</v>
      </c>
      <c r="BG33" s="105">
        <f t="shared" si="30"/>
        <v>0</v>
      </c>
      <c r="BH33" s="105">
        <f t="shared" si="31"/>
        <v>1.8184978489324579</v>
      </c>
      <c r="BI33" s="105">
        <f t="shared" si="32"/>
        <v>0</v>
      </c>
      <c r="BJ33" s="105">
        <f t="shared" si="33"/>
        <v>21.59722425711584</v>
      </c>
      <c r="BK33" s="105">
        <f t="shared" si="34"/>
        <v>39.505361019725882</v>
      </c>
      <c r="BL33" s="105">
        <f t="shared" si="35"/>
        <v>15.746014198377711</v>
      </c>
      <c r="BM33" s="105">
        <f t="shared" si="36"/>
        <v>0</v>
      </c>
      <c r="BN33" s="105">
        <f t="shared" si="37"/>
        <v>23.696919245061871</v>
      </c>
      <c r="BO33" s="105">
        <f t="shared" si="38"/>
        <v>21.180330052344864</v>
      </c>
      <c r="BP33" s="105">
        <f t="shared" si="39"/>
        <v>49.908256636343047</v>
      </c>
      <c r="BQ33" s="105">
        <f t="shared" si="40"/>
        <v>0</v>
      </c>
      <c r="BR33" s="105">
        <f t="shared" si="41"/>
        <v>5.0800223764301604</v>
      </c>
      <c r="BS33" s="105">
        <f t="shared" si="42"/>
        <v>0</v>
      </c>
      <c r="BT33" s="105">
        <f t="shared" si="43"/>
        <v>0</v>
      </c>
      <c r="BU33" s="105">
        <f t="shared" si="44"/>
        <v>74.849651700209122</v>
      </c>
      <c r="BV33" s="105">
        <f t="shared" si="45"/>
        <v>341.00443532812108</v>
      </c>
      <c r="BW33" s="105">
        <f t="shared" si="46"/>
        <v>543.00209113067581</v>
      </c>
      <c r="BX33" s="105">
        <f t="shared" si="47"/>
        <v>0</v>
      </c>
      <c r="BY33" s="105">
        <f t="shared" si="48"/>
        <v>7.6953076093181849</v>
      </c>
      <c r="BZ33" s="105">
        <f t="shared" si="49"/>
        <v>2.9314055861159578</v>
      </c>
    </row>
    <row r="34" spans="1:78" x14ac:dyDescent="0.25">
      <c r="A34" s="18" t="s">
        <v>286</v>
      </c>
      <c r="B34" s="21" t="s">
        <v>287</v>
      </c>
      <c r="C34" s="22">
        <f>_xlfn.XLOOKUP(A34,Rankings!K:K,Rankings!L:L)</f>
        <v>98</v>
      </c>
      <c r="D34" s="118">
        <f>_xlfn.XLOOKUP(A34,Rankings!K:K,Rankings!M:M)</f>
        <v>726.44</v>
      </c>
      <c r="E34" s="121">
        <v>32846.339999999997</v>
      </c>
      <c r="F34" s="121">
        <v>0</v>
      </c>
      <c r="G34" s="121">
        <v>0</v>
      </c>
      <c r="H34" s="121">
        <v>0</v>
      </c>
      <c r="I34" s="121">
        <v>0</v>
      </c>
      <c r="J34" s="121">
        <v>0</v>
      </c>
      <c r="K34" s="121">
        <v>0</v>
      </c>
      <c r="L34" s="121">
        <v>10171.23</v>
      </c>
      <c r="M34" s="121">
        <v>16182.3</v>
      </c>
      <c r="N34" s="121">
        <v>7546.3499999999995</v>
      </c>
      <c r="O34" s="121">
        <v>0</v>
      </c>
      <c r="P34" s="121">
        <v>6602.049999999982</v>
      </c>
      <c r="Q34" s="121">
        <v>14773.990000000002</v>
      </c>
      <c r="R34" s="121">
        <v>34839.119999999995</v>
      </c>
      <c r="S34" s="121">
        <v>0</v>
      </c>
      <c r="T34" s="121">
        <v>6645.7499999999927</v>
      </c>
      <c r="U34" s="121">
        <v>0</v>
      </c>
      <c r="V34" s="121">
        <v>0</v>
      </c>
      <c r="W34" s="121">
        <v>16681.21</v>
      </c>
      <c r="X34" s="121">
        <v>181661.76</v>
      </c>
      <c r="Y34" s="121">
        <v>311071.53999999998</v>
      </c>
      <c r="Z34" s="121">
        <v>0</v>
      </c>
      <c r="AA34" s="121">
        <v>1390.5</v>
      </c>
      <c r="AB34" s="121">
        <v>2229.2399999999998</v>
      </c>
      <c r="AC34" s="121">
        <f t="shared" si="2"/>
        <v>642641.37999999989</v>
      </c>
      <c r="AD34" s="153">
        <v>306.00255319148943</v>
      </c>
      <c r="AE34" s="105">
        <f t="shared" si="3"/>
        <v>0</v>
      </c>
      <c r="AF34" s="105">
        <f t="shared" si="4"/>
        <v>0</v>
      </c>
      <c r="AG34" s="105">
        <f t="shared" si="5"/>
        <v>0</v>
      </c>
      <c r="AH34" s="105">
        <f t="shared" si="6"/>
        <v>0</v>
      </c>
      <c r="AI34" s="105">
        <f t="shared" si="7"/>
        <v>0</v>
      </c>
      <c r="AJ34" s="105">
        <f t="shared" si="8"/>
        <v>0</v>
      </c>
      <c r="AK34" s="105">
        <f t="shared" si="9"/>
        <v>103.78806122448979</v>
      </c>
      <c r="AL34" s="105">
        <f t="shared" si="10"/>
        <v>165.12551020408162</v>
      </c>
      <c r="AM34" s="105">
        <f t="shared" si="11"/>
        <v>77.003571428571419</v>
      </c>
      <c r="AN34" s="105">
        <f t="shared" si="12"/>
        <v>0</v>
      </c>
      <c r="AO34" s="105">
        <f t="shared" si="13"/>
        <v>67.367857142856963</v>
      </c>
      <c r="AP34" s="105">
        <f t="shared" si="14"/>
        <v>150.75500000000002</v>
      </c>
      <c r="AQ34" s="105">
        <f t="shared" si="15"/>
        <v>355.50122448979585</v>
      </c>
      <c r="AR34" s="105">
        <f t="shared" si="16"/>
        <v>0</v>
      </c>
      <c r="AS34" s="105">
        <f t="shared" si="17"/>
        <v>67.81377551020401</v>
      </c>
      <c r="AT34" s="105">
        <f t="shared" si="18"/>
        <v>0</v>
      </c>
      <c r="AU34" s="105">
        <f t="shared" si="19"/>
        <v>0</v>
      </c>
      <c r="AV34" s="105">
        <f t="shared" si="20"/>
        <v>170.21642857142857</v>
      </c>
      <c r="AW34" s="105">
        <f t="shared" si="21"/>
        <v>1853.6914285714286</v>
      </c>
      <c r="AX34" s="105">
        <f t="shared" si="22"/>
        <v>3174.1993877551017</v>
      </c>
      <c r="AY34" s="105">
        <f t="shared" si="23"/>
        <v>0</v>
      </c>
      <c r="AZ34" s="105">
        <f t="shared" si="24"/>
        <v>14.188775510204081</v>
      </c>
      <c r="BA34" s="105">
        <f t="shared" si="25"/>
        <v>22.747346938775507</v>
      </c>
      <c r="BB34" s="2"/>
      <c r="BC34" s="105">
        <f t="shared" si="26"/>
        <v>45.215489235174267</v>
      </c>
      <c r="BD34" s="105">
        <f t="shared" si="27"/>
        <v>0</v>
      </c>
      <c r="BE34" s="105">
        <f t="shared" si="28"/>
        <v>0</v>
      </c>
      <c r="BF34" s="105">
        <f t="shared" si="29"/>
        <v>0</v>
      </c>
      <c r="BG34" s="105">
        <f t="shared" si="30"/>
        <v>0</v>
      </c>
      <c r="BH34" s="105">
        <f t="shared" si="31"/>
        <v>0</v>
      </c>
      <c r="BI34" s="105">
        <f t="shared" si="32"/>
        <v>0</v>
      </c>
      <c r="BJ34" s="105">
        <f t="shared" si="33"/>
        <v>14.001472936512306</v>
      </c>
      <c r="BK34" s="105">
        <f t="shared" si="34"/>
        <v>22.276168713176585</v>
      </c>
      <c r="BL34" s="105">
        <f t="shared" si="35"/>
        <v>10.388125653873685</v>
      </c>
      <c r="BM34" s="105">
        <f t="shared" si="36"/>
        <v>0</v>
      </c>
      <c r="BN34" s="105">
        <f t="shared" si="37"/>
        <v>9.0882247673586001</v>
      </c>
      <c r="BO34" s="105">
        <f t="shared" si="38"/>
        <v>20.337522713506967</v>
      </c>
      <c r="BP34" s="105">
        <f t="shared" si="39"/>
        <v>47.958702714608215</v>
      </c>
      <c r="BQ34" s="105">
        <f t="shared" si="40"/>
        <v>0</v>
      </c>
      <c r="BR34" s="105">
        <f t="shared" si="41"/>
        <v>9.1483811464126319</v>
      </c>
      <c r="BS34" s="105">
        <f t="shared" si="42"/>
        <v>0</v>
      </c>
      <c r="BT34" s="105">
        <f t="shared" si="43"/>
        <v>0</v>
      </c>
      <c r="BU34" s="105">
        <f t="shared" si="44"/>
        <v>22.962956335003575</v>
      </c>
      <c r="BV34" s="105">
        <f t="shared" si="45"/>
        <v>250.0712515830626</v>
      </c>
      <c r="BW34" s="105">
        <f t="shared" si="46"/>
        <v>428.21367215461697</v>
      </c>
      <c r="BX34" s="105">
        <f t="shared" si="47"/>
        <v>0</v>
      </c>
      <c r="BY34" s="105">
        <f t="shared" si="48"/>
        <v>1.9141291779087053</v>
      </c>
      <c r="BZ34" s="105">
        <f t="shared" si="49"/>
        <v>3.0687186828919106</v>
      </c>
    </row>
    <row r="35" spans="1:78" x14ac:dyDescent="0.25">
      <c r="A35" s="18" t="s">
        <v>288</v>
      </c>
      <c r="B35" s="21" t="s">
        <v>289</v>
      </c>
      <c r="C35" s="22">
        <f>_xlfn.XLOOKUP(A35,Rankings!K:K,Rankings!L:L)</f>
        <v>144.93894736842105</v>
      </c>
      <c r="D35" s="118">
        <f>_xlfn.XLOOKUP(A35,Rankings!K:K,Rankings!M:M)</f>
        <v>1241.3600000000001</v>
      </c>
      <c r="E35" s="121">
        <v>54524.159999999996</v>
      </c>
      <c r="F35" s="121">
        <v>0</v>
      </c>
      <c r="G35" s="121">
        <v>0</v>
      </c>
      <c r="H35" s="121">
        <v>31517.119999999984</v>
      </c>
      <c r="I35" s="121">
        <v>0</v>
      </c>
      <c r="J35" s="121">
        <v>17792.319999999996</v>
      </c>
      <c r="K35" s="121">
        <v>0</v>
      </c>
      <c r="L35" s="121">
        <v>13773.040000000003</v>
      </c>
      <c r="M35" s="121">
        <v>0</v>
      </c>
      <c r="N35" s="121">
        <v>14461.28</v>
      </c>
      <c r="O35" s="121">
        <v>0</v>
      </c>
      <c r="P35" s="121">
        <v>4229.869999999999</v>
      </c>
      <c r="Q35" s="121">
        <v>20803.7</v>
      </c>
      <c r="R35" s="121">
        <v>24247.760000000006</v>
      </c>
      <c r="S35" s="121">
        <v>0</v>
      </c>
      <c r="T35" s="121">
        <v>5027.42</v>
      </c>
      <c r="U35" s="121">
        <v>0</v>
      </c>
      <c r="V35" s="121">
        <v>0</v>
      </c>
      <c r="W35" s="121">
        <v>6739.0400000000009</v>
      </c>
      <c r="X35" s="121">
        <v>141895.01000000004</v>
      </c>
      <c r="Y35" s="121">
        <v>412564.69000000006</v>
      </c>
      <c r="Z35" s="121">
        <v>0</v>
      </c>
      <c r="AA35" s="121">
        <v>2929</v>
      </c>
      <c r="AB35" s="121">
        <v>3951.0400000000009</v>
      </c>
      <c r="AC35" s="121">
        <f t="shared" si="2"/>
        <v>754455.45000000019</v>
      </c>
      <c r="AD35" s="153">
        <v>313.08128384498991</v>
      </c>
      <c r="AE35" s="105">
        <f t="shared" si="3"/>
        <v>0</v>
      </c>
      <c r="AF35" s="105">
        <f t="shared" si="4"/>
        <v>0</v>
      </c>
      <c r="AG35" s="105">
        <f t="shared" si="5"/>
        <v>217.45100659442804</v>
      </c>
      <c r="AH35" s="105">
        <f t="shared" si="6"/>
        <v>0</v>
      </c>
      <c r="AI35" s="105">
        <f t="shared" si="7"/>
        <v>122.75734247450829</v>
      </c>
      <c r="AJ35" s="105">
        <f t="shared" si="8"/>
        <v>0</v>
      </c>
      <c r="AK35" s="105">
        <f t="shared" si="9"/>
        <v>95.026493913952905</v>
      </c>
      <c r="AL35" s="105">
        <f t="shared" si="10"/>
        <v>0</v>
      </c>
      <c r="AM35" s="105">
        <f t="shared" si="11"/>
        <v>99.774976033466004</v>
      </c>
      <c r="AN35" s="105">
        <f t="shared" si="12"/>
        <v>0</v>
      </c>
      <c r="AO35" s="105">
        <f t="shared" si="13"/>
        <v>29.18380515934113</v>
      </c>
      <c r="AP35" s="105">
        <f t="shared" si="14"/>
        <v>143.53422856810855</v>
      </c>
      <c r="AQ35" s="105">
        <f t="shared" si="15"/>
        <v>167.29637161200364</v>
      </c>
      <c r="AR35" s="105">
        <f t="shared" si="16"/>
        <v>0</v>
      </c>
      <c r="AS35" s="105">
        <f t="shared" si="17"/>
        <v>34.686466897132732</v>
      </c>
      <c r="AT35" s="105">
        <f t="shared" si="18"/>
        <v>0</v>
      </c>
      <c r="AU35" s="105">
        <f t="shared" si="19"/>
        <v>0</v>
      </c>
      <c r="AV35" s="105">
        <f t="shared" si="20"/>
        <v>46.495715074223632</v>
      </c>
      <c r="AW35" s="105">
        <f t="shared" si="21"/>
        <v>978.99848575080637</v>
      </c>
      <c r="AX35" s="105">
        <f t="shared" si="22"/>
        <v>2846.4722387647798</v>
      </c>
      <c r="AY35" s="105">
        <f t="shared" si="23"/>
        <v>0</v>
      </c>
      <c r="AZ35" s="105">
        <f t="shared" si="24"/>
        <v>20.208508845829822</v>
      </c>
      <c r="BA35" s="105">
        <f t="shared" si="25"/>
        <v>27.260029631351138</v>
      </c>
      <c r="BB35" s="2"/>
      <c r="BC35" s="105">
        <f t="shared" si="26"/>
        <v>43.922923245472703</v>
      </c>
      <c r="BD35" s="105">
        <f t="shared" si="27"/>
        <v>0</v>
      </c>
      <c r="BE35" s="105">
        <f t="shared" si="28"/>
        <v>0</v>
      </c>
      <c r="BF35" s="105">
        <f t="shared" si="29"/>
        <v>25.389186054005268</v>
      </c>
      <c r="BG35" s="105">
        <f t="shared" si="30"/>
        <v>0</v>
      </c>
      <c r="BH35" s="105">
        <f t="shared" si="31"/>
        <v>14.33292517883611</v>
      </c>
      <c r="BI35" s="105">
        <f t="shared" si="32"/>
        <v>0</v>
      </c>
      <c r="BJ35" s="105">
        <f t="shared" si="33"/>
        <v>11.095121479667462</v>
      </c>
      <c r="BK35" s="105">
        <f t="shared" si="34"/>
        <v>0</v>
      </c>
      <c r="BL35" s="105">
        <f t="shared" si="35"/>
        <v>11.649545659599148</v>
      </c>
      <c r="BM35" s="105">
        <f t="shared" si="36"/>
        <v>0</v>
      </c>
      <c r="BN35" s="105">
        <f t="shared" si="37"/>
        <v>3.4074482825288381</v>
      </c>
      <c r="BO35" s="105">
        <f t="shared" si="38"/>
        <v>16.758796803505831</v>
      </c>
      <c r="BP35" s="105">
        <f t="shared" si="39"/>
        <v>19.533221627891994</v>
      </c>
      <c r="BQ35" s="105">
        <f t="shared" si="40"/>
        <v>0</v>
      </c>
      <c r="BR35" s="105">
        <f t="shared" si="41"/>
        <v>4.0499291100083772</v>
      </c>
      <c r="BS35" s="105">
        <f t="shared" si="42"/>
        <v>0</v>
      </c>
      <c r="BT35" s="105">
        <f t="shared" si="43"/>
        <v>0</v>
      </c>
      <c r="BU35" s="105">
        <f t="shared" si="44"/>
        <v>5.4287555584197982</v>
      </c>
      <c r="BV35" s="105">
        <f t="shared" si="45"/>
        <v>114.306091705871</v>
      </c>
      <c r="BW35" s="105">
        <f t="shared" si="46"/>
        <v>332.34894792807887</v>
      </c>
      <c r="BX35" s="105">
        <f t="shared" si="47"/>
        <v>0</v>
      </c>
      <c r="BY35" s="105">
        <f t="shared" si="48"/>
        <v>2.3595089256943993</v>
      </c>
      <c r="BZ35" s="105">
        <f t="shared" si="49"/>
        <v>3.1828317329380682</v>
      </c>
    </row>
    <row r="36" spans="1:78" x14ac:dyDescent="0.25">
      <c r="A36" s="18" t="s">
        <v>294</v>
      </c>
      <c r="B36" s="21" t="s">
        <v>295</v>
      </c>
      <c r="C36" s="22">
        <f>_xlfn.XLOOKUP(A36,Rankings!K:K,Rankings!L:L)</f>
        <v>145</v>
      </c>
      <c r="D36" s="118">
        <f>_xlfn.XLOOKUP(A36,Rankings!K:K,Rankings!M:M)</f>
        <v>1082.07</v>
      </c>
      <c r="E36" s="121">
        <v>51841.44999999999</v>
      </c>
      <c r="F36" s="121">
        <v>0</v>
      </c>
      <c r="G36" s="121">
        <v>0</v>
      </c>
      <c r="H36" s="121">
        <v>0</v>
      </c>
      <c r="I36" s="121">
        <v>0</v>
      </c>
      <c r="J36" s="121">
        <v>0</v>
      </c>
      <c r="K36" s="121">
        <v>0</v>
      </c>
      <c r="L36" s="121">
        <v>25952.679999999997</v>
      </c>
      <c r="M36" s="121">
        <v>0</v>
      </c>
      <c r="N36" s="121">
        <v>19923.190000000002</v>
      </c>
      <c r="O36" s="121">
        <v>0</v>
      </c>
      <c r="P36" s="121">
        <v>23094.279999999992</v>
      </c>
      <c r="Q36" s="121">
        <v>18353.91</v>
      </c>
      <c r="R36" s="121">
        <v>42875.529999999992</v>
      </c>
      <c r="S36" s="121">
        <v>0</v>
      </c>
      <c r="T36" s="121">
        <v>0</v>
      </c>
      <c r="U36" s="121">
        <v>0</v>
      </c>
      <c r="V36" s="121">
        <v>0</v>
      </c>
      <c r="W36" s="121">
        <v>21919.309999999998</v>
      </c>
      <c r="X36" s="121">
        <v>162182.95000000001</v>
      </c>
      <c r="Y36" s="121">
        <v>495397.91</v>
      </c>
      <c r="Z36" s="121">
        <v>0</v>
      </c>
      <c r="AA36" s="121">
        <v>5193.96</v>
      </c>
      <c r="AB36" s="121">
        <v>5039.3399999999992</v>
      </c>
      <c r="AC36" s="121">
        <f t="shared" si="2"/>
        <v>871774.50999999989</v>
      </c>
      <c r="AD36" s="153">
        <v>248.38666666666683</v>
      </c>
      <c r="AE36" s="105">
        <f t="shared" si="3"/>
        <v>0</v>
      </c>
      <c r="AF36" s="105">
        <f t="shared" si="4"/>
        <v>0</v>
      </c>
      <c r="AG36" s="105">
        <f t="shared" si="5"/>
        <v>0</v>
      </c>
      <c r="AH36" s="105">
        <f t="shared" si="6"/>
        <v>0</v>
      </c>
      <c r="AI36" s="105">
        <f t="shared" si="7"/>
        <v>0</v>
      </c>
      <c r="AJ36" s="105">
        <f t="shared" si="8"/>
        <v>0</v>
      </c>
      <c r="AK36" s="105">
        <f t="shared" si="9"/>
        <v>178.98399999999998</v>
      </c>
      <c r="AL36" s="105">
        <f t="shared" si="10"/>
        <v>0</v>
      </c>
      <c r="AM36" s="105">
        <f t="shared" si="11"/>
        <v>137.40131034482761</v>
      </c>
      <c r="AN36" s="105">
        <f t="shared" si="12"/>
        <v>0</v>
      </c>
      <c r="AO36" s="105">
        <f t="shared" si="13"/>
        <v>159.27089655172409</v>
      </c>
      <c r="AP36" s="105">
        <f t="shared" si="14"/>
        <v>126.57868965517241</v>
      </c>
      <c r="AQ36" s="105">
        <f t="shared" si="15"/>
        <v>295.69331034482752</v>
      </c>
      <c r="AR36" s="105">
        <f t="shared" si="16"/>
        <v>0</v>
      </c>
      <c r="AS36" s="105">
        <f t="shared" si="17"/>
        <v>0</v>
      </c>
      <c r="AT36" s="105">
        <f t="shared" si="18"/>
        <v>0</v>
      </c>
      <c r="AU36" s="105">
        <f t="shared" si="19"/>
        <v>0</v>
      </c>
      <c r="AV36" s="105">
        <f t="shared" si="20"/>
        <v>151.16765517241379</v>
      </c>
      <c r="AW36" s="105">
        <f t="shared" si="21"/>
        <v>1118.5031034482759</v>
      </c>
      <c r="AX36" s="105">
        <f t="shared" si="22"/>
        <v>3416.5373103448273</v>
      </c>
      <c r="AY36" s="105">
        <f t="shared" si="23"/>
        <v>0</v>
      </c>
      <c r="AZ36" s="105">
        <f t="shared" si="24"/>
        <v>35.820413793103448</v>
      </c>
      <c r="BA36" s="105">
        <f t="shared" si="25"/>
        <v>34.754068965517234</v>
      </c>
      <c r="BB36" s="2"/>
      <c r="BC36" s="105">
        <f t="shared" si="26"/>
        <v>47.909516020220494</v>
      </c>
      <c r="BD36" s="105">
        <f t="shared" si="27"/>
        <v>0</v>
      </c>
      <c r="BE36" s="105">
        <f t="shared" si="28"/>
        <v>0</v>
      </c>
      <c r="BF36" s="105">
        <f t="shared" si="29"/>
        <v>0</v>
      </c>
      <c r="BG36" s="105">
        <f t="shared" si="30"/>
        <v>0</v>
      </c>
      <c r="BH36" s="105">
        <f t="shared" si="31"/>
        <v>0</v>
      </c>
      <c r="BI36" s="105">
        <f t="shared" si="32"/>
        <v>0</v>
      </c>
      <c r="BJ36" s="105">
        <f t="shared" si="33"/>
        <v>23.984289371297603</v>
      </c>
      <c r="BK36" s="105">
        <f t="shared" si="34"/>
        <v>0</v>
      </c>
      <c r="BL36" s="105">
        <f t="shared" si="35"/>
        <v>18.412108273956402</v>
      </c>
      <c r="BM36" s="105">
        <f t="shared" si="36"/>
        <v>0</v>
      </c>
      <c r="BN36" s="105">
        <f t="shared" si="37"/>
        <v>21.3426857781844</v>
      </c>
      <c r="BO36" s="105">
        <f t="shared" si="38"/>
        <v>16.96185089689207</v>
      </c>
      <c r="BP36" s="105">
        <f t="shared" si="39"/>
        <v>39.623619544022098</v>
      </c>
      <c r="BQ36" s="105">
        <f t="shared" si="40"/>
        <v>0</v>
      </c>
      <c r="BR36" s="105">
        <f t="shared" si="41"/>
        <v>0</v>
      </c>
      <c r="BS36" s="105">
        <f t="shared" si="42"/>
        <v>0</v>
      </c>
      <c r="BT36" s="105">
        <f t="shared" si="43"/>
        <v>0</v>
      </c>
      <c r="BU36" s="105">
        <f t="shared" si="44"/>
        <v>20.256831813098966</v>
      </c>
      <c r="BV36" s="105">
        <f t="shared" si="45"/>
        <v>149.88212407700058</v>
      </c>
      <c r="BW36" s="105">
        <f t="shared" si="46"/>
        <v>457.82427199719058</v>
      </c>
      <c r="BX36" s="105">
        <f t="shared" si="47"/>
        <v>0</v>
      </c>
      <c r="BY36" s="105">
        <f t="shared" si="48"/>
        <v>4.8000221797111093</v>
      </c>
      <c r="BZ36" s="105">
        <f t="shared" si="49"/>
        <v>4.6571293908896836</v>
      </c>
    </row>
    <row r="37" spans="1:78" x14ac:dyDescent="0.25">
      <c r="A37" s="18" t="s">
        <v>296</v>
      </c>
      <c r="B37" s="21" t="s">
        <v>297</v>
      </c>
      <c r="C37" s="22">
        <f>_xlfn.XLOOKUP(A37,Rankings!K:K,Rankings!L:L)</f>
        <v>66.096842105263164</v>
      </c>
      <c r="D37" s="118">
        <f>_xlfn.XLOOKUP(A37,Rankings!K:K,Rankings!M:M)</f>
        <v>971.2</v>
      </c>
      <c r="E37" s="121">
        <v>42588.869999999995</v>
      </c>
      <c r="F37" s="121">
        <v>2729.9500000000007</v>
      </c>
      <c r="G37" s="121">
        <v>0</v>
      </c>
      <c r="H37" s="121">
        <v>16463.87</v>
      </c>
      <c r="I37" s="121">
        <v>0</v>
      </c>
      <c r="J37" s="121">
        <v>3644.3000000000006</v>
      </c>
      <c r="K37" s="121">
        <v>0</v>
      </c>
      <c r="L37" s="121">
        <v>12299.980000000001</v>
      </c>
      <c r="M37" s="121">
        <v>0</v>
      </c>
      <c r="N37" s="121">
        <v>11165.119999999999</v>
      </c>
      <c r="O37" s="121">
        <v>0</v>
      </c>
      <c r="P37" s="121">
        <v>7570.1699999999992</v>
      </c>
      <c r="Q37" s="121">
        <v>17973.12</v>
      </c>
      <c r="R37" s="121">
        <v>7786.6899999999987</v>
      </c>
      <c r="S37" s="121">
        <v>0</v>
      </c>
      <c r="T37" s="121">
        <v>3672.1700000000005</v>
      </c>
      <c r="U37" s="121">
        <v>0</v>
      </c>
      <c r="V37" s="121">
        <v>0</v>
      </c>
      <c r="W37" s="121">
        <v>-1989.9099999999999</v>
      </c>
      <c r="X37" s="121">
        <v>73892.77</v>
      </c>
      <c r="Y37" s="121">
        <v>228003.37999999992</v>
      </c>
      <c r="Z37" s="121">
        <v>0</v>
      </c>
      <c r="AA37" s="121">
        <v>996.62</v>
      </c>
      <c r="AB37" s="121">
        <v>2134.5800000000004</v>
      </c>
      <c r="AC37" s="121">
        <f t="shared" si="2"/>
        <v>428931.67999999988</v>
      </c>
      <c r="AD37" s="153">
        <v>480.43755296034419</v>
      </c>
      <c r="AE37" s="105">
        <f t="shared" si="3"/>
        <v>41.302275767613715</v>
      </c>
      <c r="AF37" s="105">
        <f t="shared" si="4"/>
        <v>0</v>
      </c>
      <c r="AG37" s="105">
        <f t="shared" si="5"/>
        <v>249.08708911963305</v>
      </c>
      <c r="AH37" s="105">
        <f t="shared" si="6"/>
        <v>0</v>
      </c>
      <c r="AI37" s="105">
        <f t="shared" si="7"/>
        <v>55.135765702637286</v>
      </c>
      <c r="AJ37" s="105">
        <f t="shared" si="8"/>
        <v>0</v>
      </c>
      <c r="AK37" s="105">
        <f t="shared" si="9"/>
        <v>186.09028220155434</v>
      </c>
      <c r="AL37" s="105">
        <f t="shared" si="10"/>
        <v>0</v>
      </c>
      <c r="AM37" s="105">
        <f t="shared" si="11"/>
        <v>168.92062683144346</v>
      </c>
      <c r="AN37" s="105">
        <f t="shared" si="12"/>
        <v>0</v>
      </c>
      <c r="AO37" s="105">
        <f t="shared" si="13"/>
        <v>114.53149286533314</v>
      </c>
      <c r="AP37" s="105">
        <f t="shared" si="14"/>
        <v>271.92100904573829</v>
      </c>
      <c r="AQ37" s="105">
        <f t="shared" si="15"/>
        <v>117.80729233023312</v>
      </c>
      <c r="AR37" s="105">
        <f t="shared" si="16"/>
        <v>0</v>
      </c>
      <c r="AS37" s="105">
        <f t="shared" si="17"/>
        <v>55.557419734998092</v>
      </c>
      <c r="AT37" s="105">
        <f t="shared" si="18"/>
        <v>0</v>
      </c>
      <c r="AU37" s="105">
        <f t="shared" si="19"/>
        <v>0</v>
      </c>
      <c r="AV37" s="105">
        <f t="shared" si="20"/>
        <v>-30.105976876035157</v>
      </c>
      <c r="AW37" s="105">
        <f t="shared" si="21"/>
        <v>1117.9470553573703</v>
      </c>
      <c r="AX37" s="105">
        <f t="shared" si="22"/>
        <v>3449.5351477895256</v>
      </c>
      <c r="AY37" s="105">
        <f t="shared" si="23"/>
        <v>0</v>
      </c>
      <c r="AZ37" s="105">
        <f t="shared" si="24"/>
        <v>15.078178748885207</v>
      </c>
      <c r="BA37" s="105">
        <f t="shared" si="25"/>
        <v>32.294734998088934</v>
      </c>
      <c r="BB37" s="2"/>
      <c r="BC37" s="105">
        <f t="shared" si="26"/>
        <v>43.851801894563422</v>
      </c>
      <c r="BD37" s="105">
        <f t="shared" si="27"/>
        <v>2.8109040362438229</v>
      </c>
      <c r="BE37" s="105">
        <f t="shared" si="28"/>
        <v>0</v>
      </c>
      <c r="BF37" s="105">
        <f t="shared" si="29"/>
        <v>16.952090197693572</v>
      </c>
      <c r="BG37" s="105">
        <f t="shared" si="30"/>
        <v>0</v>
      </c>
      <c r="BH37" s="105">
        <f t="shared" si="31"/>
        <v>3.7523682042833615</v>
      </c>
      <c r="BI37" s="105">
        <f t="shared" si="32"/>
        <v>0</v>
      </c>
      <c r="BJ37" s="105">
        <f t="shared" si="33"/>
        <v>12.664724052718288</v>
      </c>
      <c r="BK37" s="105">
        <f t="shared" si="34"/>
        <v>0</v>
      </c>
      <c r="BL37" s="105">
        <f t="shared" si="35"/>
        <v>11.496210873146621</v>
      </c>
      <c r="BM37" s="105">
        <f t="shared" si="36"/>
        <v>0</v>
      </c>
      <c r="BN37" s="105">
        <f t="shared" si="37"/>
        <v>7.7946560955518933</v>
      </c>
      <c r="BO37" s="105">
        <f t="shared" si="38"/>
        <v>18.50609555189456</v>
      </c>
      <c r="BP37" s="105">
        <f t="shared" si="39"/>
        <v>8.0175967874794054</v>
      </c>
      <c r="BQ37" s="105">
        <f t="shared" si="40"/>
        <v>0</v>
      </c>
      <c r="BR37" s="105">
        <f t="shared" si="41"/>
        <v>3.7810646622734763</v>
      </c>
      <c r="BS37" s="105">
        <f t="shared" si="42"/>
        <v>0</v>
      </c>
      <c r="BT37" s="105">
        <f t="shared" si="43"/>
        <v>0</v>
      </c>
      <c r="BU37" s="105">
        <f t="shared" si="44"/>
        <v>-2.0489188632619437</v>
      </c>
      <c r="BV37" s="105">
        <f t="shared" si="45"/>
        <v>76.08398887973641</v>
      </c>
      <c r="BW37" s="105">
        <f t="shared" si="46"/>
        <v>234.76460049423383</v>
      </c>
      <c r="BX37" s="105">
        <f t="shared" si="47"/>
        <v>0</v>
      </c>
      <c r="BY37" s="105">
        <f t="shared" si="48"/>
        <v>1.0261738056013179</v>
      </c>
      <c r="BZ37" s="105">
        <f t="shared" si="49"/>
        <v>2.1978789126853382</v>
      </c>
    </row>
    <row r="38" spans="1:78" x14ac:dyDescent="0.25">
      <c r="A38" s="18" t="s">
        <v>302</v>
      </c>
      <c r="B38" s="21" t="s">
        <v>303</v>
      </c>
      <c r="C38" s="22">
        <f>_xlfn.XLOOKUP(A38,Rankings!K:K,Rankings!L:L)</f>
        <v>177.08947368421053</v>
      </c>
      <c r="D38" s="118">
        <f>_xlfn.XLOOKUP(A38,Rankings!K:K,Rankings!M:M)</f>
        <v>1427.55</v>
      </c>
      <c r="E38" s="121">
        <v>57622.930000000022</v>
      </c>
      <c r="F38" s="121">
        <v>0</v>
      </c>
      <c r="G38" s="121">
        <v>0</v>
      </c>
      <c r="H38" s="121">
        <v>0</v>
      </c>
      <c r="I38" s="121">
        <v>0</v>
      </c>
      <c r="J38" s="121">
        <v>0</v>
      </c>
      <c r="K38" s="121">
        <v>0</v>
      </c>
      <c r="L38" s="121">
        <v>12571.9</v>
      </c>
      <c r="M38" s="121">
        <v>0</v>
      </c>
      <c r="N38" s="121">
        <v>14678.109999999997</v>
      </c>
      <c r="O38" s="121">
        <v>0</v>
      </c>
      <c r="P38" s="121">
        <v>13771.409999999963</v>
      </c>
      <c r="Q38" s="121">
        <v>17335</v>
      </c>
      <c r="R38" s="121">
        <v>42465.02</v>
      </c>
      <c r="S38" s="121">
        <v>0</v>
      </c>
      <c r="T38" s="121">
        <v>2293.4799999999996</v>
      </c>
      <c r="U38" s="121">
        <v>0</v>
      </c>
      <c r="V38" s="121">
        <v>0</v>
      </c>
      <c r="W38" s="121">
        <v>9985.7300000000014</v>
      </c>
      <c r="X38" s="121">
        <v>327345.86999999988</v>
      </c>
      <c r="Y38" s="121">
        <v>619879.22000000009</v>
      </c>
      <c r="Z38" s="121">
        <v>0</v>
      </c>
      <c r="AA38" s="121">
        <v>1825.49</v>
      </c>
      <c r="AB38" s="121">
        <v>4384.8600000000006</v>
      </c>
      <c r="AC38" s="121">
        <f t="shared" si="2"/>
        <v>1124159.02</v>
      </c>
      <c r="AD38" s="153">
        <v>268.53708106854549</v>
      </c>
      <c r="AE38" s="105">
        <f t="shared" si="3"/>
        <v>0</v>
      </c>
      <c r="AF38" s="105">
        <f t="shared" si="4"/>
        <v>0</v>
      </c>
      <c r="AG38" s="105">
        <f t="shared" si="5"/>
        <v>0</v>
      </c>
      <c r="AH38" s="105">
        <f t="shared" si="6"/>
        <v>0</v>
      </c>
      <c r="AI38" s="105">
        <f t="shared" si="7"/>
        <v>0</v>
      </c>
      <c r="AJ38" s="105">
        <f t="shared" si="8"/>
        <v>0</v>
      </c>
      <c r="AK38" s="105">
        <f t="shared" si="9"/>
        <v>70.991797188456616</v>
      </c>
      <c r="AL38" s="105">
        <f t="shared" si="10"/>
        <v>0</v>
      </c>
      <c r="AM38" s="105">
        <f t="shared" si="11"/>
        <v>82.885276547686246</v>
      </c>
      <c r="AN38" s="105">
        <f t="shared" si="12"/>
        <v>0</v>
      </c>
      <c r="AO38" s="105">
        <f t="shared" si="13"/>
        <v>77.765265848366653</v>
      </c>
      <c r="AP38" s="105">
        <f t="shared" si="14"/>
        <v>97.888370434214039</v>
      </c>
      <c r="AQ38" s="105">
        <f t="shared" si="15"/>
        <v>239.79415103872557</v>
      </c>
      <c r="AR38" s="105">
        <f t="shared" si="16"/>
        <v>0</v>
      </c>
      <c r="AS38" s="105">
        <f t="shared" si="17"/>
        <v>12.950967396796145</v>
      </c>
      <c r="AT38" s="105">
        <f t="shared" si="18"/>
        <v>0</v>
      </c>
      <c r="AU38" s="105">
        <f t="shared" si="19"/>
        <v>0</v>
      </c>
      <c r="AV38" s="105">
        <f t="shared" si="20"/>
        <v>56.388049454631918</v>
      </c>
      <c r="AW38" s="105">
        <f t="shared" si="21"/>
        <v>1848.4772877225303</v>
      </c>
      <c r="AX38" s="105">
        <f t="shared" si="22"/>
        <v>3500.3730436591677</v>
      </c>
      <c r="AY38" s="105">
        <f t="shared" si="23"/>
        <v>0</v>
      </c>
      <c r="AZ38" s="105">
        <f t="shared" si="24"/>
        <v>10.308291972538413</v>
      </c>
      <c r="BA38" s="105">
        <f t="shared" si="25"/>
        <v>24.760703777454157</v>
      </c>
      <c r="BB38" s="2"/>
      <c r="BC38" s="105">
        <f t="shared" si="26"/>
        <v>40.364911912017106</v>
      </c>
      <c r="BD38" s="105">
        <f t="shared" si="27"/>
        <v>0</v>
      </c>
      <c r="BE38" s="105">
        <f t="shared" si="28"/>
        <v>0</v>
      </c>
      <c r="BF38" s="105">
        <f t="shared" si="29"/>
        <v>0</v>
      </c>
      <c r="BG38" s="105">
        <f t="shared" si="30"/>
        <v>0</v>
      </c>
      <c r="BH38" s="105">
        <f t="shared" si="31"/>
        <v>0</v>
      </c>
      <c r="BI38" s="105">
        <f t="shared" si="32"/>
        <v>0</v>
      </c>
      <c r="BJ38" s="105">
        <f t="shared" si="33"/>
        <v>8.806626738117755</v>
      </c>
      <c r="BK38" s="105">
        <f t="shared" si="34"/>
        <v>0</v>
      </c>
      <c r="BL38" s="105">
        <f t="shared" si="35"/>
        <v>10.282028650485096</v>
      </c>
      <c r="BM38" s="105">
        <f t="shared" si="36"/>
        <v>0</v>
      </c>
      <c r="BN38" s="105">
        <f t="shared" si="37"/>
        <v>9.6468845224335151</v>
      </c>
      <c r="BO38" s="105">
        <f t="shared" si="38"/>
        <v>12.14318237539841</v>
      </c>
      <c r="BP38" s="105">
        <f t="shared" si="39"/>
        <v>29.746782949809113</v>
      </c>
      <c r="BQ38" s="105">
        <f t="shared" si="40"/>
        <v>0</v>
      </c>
      <c r="BR38" s="105">
        <f t="shared" si="41"/>
        <v>1.6065847080662672</v>
      </c>
      <c r="BS38" s="105">
        <f t="shared" si="42"/>
        <v>0</v>
      </c>
      <c r="BT38" s="105">
        <f t="shared" si="43"/>
        <v>0</v>
      </c>
      <c r="BU38" s="105">
        <f t="shared" si="44"/>
        <v>6.9950124338902331</v>
      </c>
      <c r="BV38" s="105">
        <f t="shared" si="45"/>
        <v>229.30606283492691</v>
      </c>
      <c r="BW38" s="105">
        <f t="shared" si="46"/>
        <v>434.22592553675884</v>
      </c>
      <c r="BX38" s="105">
        <f t="shared" si="47"/>
        <v>0</v>
      </c>
      <c r="BY38" s="105">
        <f t="shared" si="48"/>
        <v>1.2787573114777067</v>
      </c>
      <c r="BZ38" s="105">
        <f t="shared" si="49"/>
        <v>3.0715981927077864</v>
      </c>
    </row>
    <row r="39" spans="1:78" x14ac:dyDescent="0.25">
      <c r="A39" s="18" t="s">
        <v>310</v>
      </c>
      <c r="B39" s="21" t="s">
        <v>311</v>
      </c>
      <c r="C39" s="22">
        <f>_xlfn.XLOOKUP(A39,Rankings!K:K,Rankings!L:L)</f>
        <v>150.80526315789473</v>
      </c>
      <c r="D39" s="118">
        <f>_xlfn.XLOOKUP(A39,Rankings!K:K,Rankings!M:M)</f>
        <v>951.51</v>
      </c>
      <c r="E39" s="121">
        <v>62190.64</v>
      </c>
      <c r="F39" s="121">
        <v>0</v>
      </c>
      <c r="G39" s="121">
        <v>0</v>
      </c>
      <c r="H39" s="121">
        <v>0</v>
      </c>
      <c r="I39" s="121">
        <v>0</v>
      </c>
      <c r="J39" s="121">
        <v>0</v>
      </c>
      <c r="K39" s="121">
        <v>0</v>
      </c>
      <c r="L39" s="121">
        <v>17114.07</v>
      </c>
      <c r="M39" s="121">
        <v>0</v>
      </c>
      <c r="N39" s="121">
        <v>8540.1400000000012</v>
      </c>
      <c r="O39" s="121">
        <v>0</v>
      </c>
      <c r="P39" s="121">
        <v>8385.4899999999816</v>
      </c>
      <c r="Q39" s="121">
        <v>13894.029999999999</v>
      </c>
      <c r="R39" s="121">
        <v>27670.04</v>
      </c>
      <c r="S39" s="121">
        <v>0</v>
      </c>
      <c r="T39" s="121">
        <v>3912.47</v>
      </c>
      <c r="U39" s="121">
        <v>0</v>
      </c>
      <c r="V39" s="121">
        <v>0</v>
      </c>
      <c r="W39" s="121">
        <v>32699.680000000004</v>
      </c>
      <c r="X39" s="121">
        <v>259341.08</v>
      </c>
      <c r="Y39" s="121">
        <v>464935.89000000007</v>
      </c>
      <c r="Z39" s="121">
        <v>0</v>
      </c>
      <c r="AA39" s="121">
        <v>436.32</v>
      </c>
      <c r="AB39" s="121">
        <v>3184.66</v>
      </c>
      <c r="AC39" s="121">
        <f t="shared" si="2"/>
        <v>902304.51</v>
      </c>
      <c r="AD39" s="153">
        <v>295.65539762395434</v>
      </c>
      <c r="AE39" s="105">
        <f t="shared" si="3"/>
        <v>0</v>
      </c>
      <c r="AF39" s="105">
        <f t="shared" si="4"/>
        <v>0</v>
      </c>
      <c r="AG39" s="105">
        <f t="shared" si="5"/>
        <v>0</v>
      </c>
      <c r="AH39" s="105">
        <f t="shared" si="6"/>
        <v>0</v>
      </c>
      <c r="AI39" s="105">
        <f t="shared" si="7"/>
        <v>0</v>
      </c>
      <c r="AJ39" s="105">
        <f t="shared" si="8"/>
        <v>0</v>
      </c>
      <c r="AK39" s="105">
        <f t="shared" si="9"/>
        <v>113.48456706104074</v>
      </c>
      <c r="AL39" s="105">
        <f t="shared" si="10"/>
        <v>0</v>
      </c>
      <c r="AM39" s="105">
        <f t="shared" si="11"/>
        <v>56.630251631591818</v>
      </c>
      <c r="AN39" s="105">
        <f t="shared" si="12"/>
        <v>0</v>
      </c>
      <c r="AO39" s="105">
        <f t="shared" si="13"/>
        <v>55.604756918996145</v>
      </c>
      <c r="AP39" s="105">
        <f t="shared" si="14"/>
        <v>92.132261892297493</v>
      </c>
      <c r="AQ39" s="105">
        <f t="shared" si="15"/>
        <v>183.48192510382859</v>
      </c>
      <c r="AR39" s="105">
        <f t="shared" si="16"/>
        <v>0</v>
      </c>
      <c r="AS39" s="105">
        <f t="shared" si="17"/>
        <v>25.943855791714654</v>
      </c>
      <c r="AT39" s="105">
        <f t="shared" si="18"/>
        <v>0</v>
      </c>
      <c r="AU39" s="105">
        <f t="shared" si="19"/>
        <v>0</v>
      </c>
      <c r="AV39" s="105">
        <f t="shared" si="20"/>
        <v>216.83381146825815</v>
      </c>
      <c r="AW39" s="105">
        <f t="shared" si="21"/>
        <v>1719.7084144766691</v>
      </c>
      <c r="AX39" s="105">
        <f t="shared" si="22"/>
        <v>3083.0216417129104</v>
      </c>
      <c r="AY39" s="105">
        <f t="shared" si="23"/>
        <v>0</v>
      </c>
      <c r="AZ39" s="105">
        <f t="shared" si="24"/>
        <v>2.8932677206575228</v>
      </c>
      <c r="BA39" s="105">
        <f t="shared" si="25"/>
        <v>21.117697972289115</v>
      </c>
      <c r="BB39" s="2"/>
      <c r="BC39" s="105">
        <f t="shared" si="26"/>
        <v>65.359943668484831</v>
      </c>
      <c r="BD39" s="105">
        <f t="shared" si="27"/>
        <v>0</v>
      </c>
      <c r="BE39" s="105">
        <f t="shared" si="28"/>
        <v>0</v>
      </c>
      <c r="BF39" s="105">
        <f t="shared" si="29"/>
        <v>0</v>
      </c>
      <c r="BG39" s="105">
        <f t="shared" si="30"/>
        <v>0</v>
      </c>
      <c r="BH39" s="105">
        <f t="shared" si="31"/>
        <v>0</v>
      </c>
      <c r="BI39" s="105">
        <f t="shared" si="32"/>
        <v>0</v>
      </c>
      <c r="BJ39" s="105">
        <f t="shared" si="33"/>
        <v>17.986221899927482</v>
      </c>
      <c r="BK39" s="105">
        <f t="shared" si="34"/>
        <v>0</v>
      </c>
      <c r="BL39" s="105">
        <f t="shared" si="35"/>
        <v>8.9753549621128528</v>
      </c>
      <c r="BM39" s="105">
        <f t="shared" si="36"/>
        <v>0</v>
      </c>
      <c r="BN39" s="105">
        <f t="shared" si="37"/>
        <v>8.8128238273901296</v>
      </c>
      <c r="BO39" s="105">
        <f t="shared" si="38"/>
        <v>14.602085106830195</v>
      </c>
      <c r="BP39" s="105">
        <f t="shared" si="39"/>
        <v>29.08013578417463</v>
      </c>
      <c r="BQ39" s="105">
        <f t="shared" si="40"/>
        <v>0</v>
      </c>
      <c r="BR39" s="105">
        <f t="shared" si="41"/>
        <v>4.1118537902912209</v>
      </c>
      <c r="BS39" s="105">
        <f t="shared" si="42"/>
        <v>0</v>
      </c>
      <c r="BT39" s="105">
        <f t="shared" si="43"/>
        <v>0</v>
      </c>
      <c r="BU39" s="105">
        <f t="shared" si="44"/>
        <v>34.366091790942825</v>
      </c>
      <c r="BV39" s="105">
        <f t="shared" si="45"/>
        <v>272.55738773108004</v>
      </c>
      <c r="BW39" s="105">
        <f t="shared" si="46"/>
        <v>488.6295362108649</v>
      </c>
      <c r="BX39" s="105">
        <f t="shared" si="47"/>
        <v>0</v>
      </c>
      <c r="BY39" s="105">
        <f t="shared" si="48"/>
        <v>0.45855534886653843</v>
      </c>
      <c r="BZ39" s="105">
        <f t="shared" si="49"/>
        <v>3.3469537892402599</v>
      </c>
    </row>
    <row r="40" spans="1:78" x14ac:dyDescent="0.25">
      <c r="A40" s="18" t="s">
        <v>312</v>
      </c>
      <c r="B40" s="21" t="s">
        <v>313</v>
      </c>
      <c r="C40" s="22">
        <f>_xlfn.XLOOKUP(A40,Rankings!K:K,Rankings!L:L)</f>
        <v>81</v>
      </c>
      <c r="D40" s="118">
        <f>_xlfn.XLOOKUP(A40,Rankings!K:K,Rankings!M:M)</f>
        <v>554.34</v>
      </c>
      <c r="E40" s="121">
        <v>24582.799999999999</v>
      </c>
      <c r="F40" s="121">
        <v>6343.970000000003</v>
      </c>
      <c r="G40" s="121">
        <v>0</v>
      </c>
      <c r="H40" s="121">
        <v>0</v>
      </c>
      <c r="I40" s="121">
        <v>0</v>
      </c>
      <c r="J40" s="121">
        <v>0</v>
      </c>
      <c r="K40" s="121">
        <v>0</v>
      </c>
      <c r="L40" s="121">
        <v>13172.460000000003</v>
      </c>
      <c r="M40" s="121">
        <v>0</v>
      </c>
      <c r="N40" s="121">
        <v>7662.2199999999993</v>
      </c>
      <c r="O40" s="121">
        <v>0</v>
      </c>
      <c r="P40" s="121">
        <v>10115.589999999997</v>
      </c>
      <c r="Q40" s="121">
        <v>13178.6</v>
      </c>
      <c r="R40" s="121">
        <v>9589.510000000002</v>
      </c>
      <c r="S40" s="121">
        <v>0</v>
      </c>
      <c r="T40" s="121">
        <v>7353.85</v>
      </c>
      <c r="U40" s="121">
        <v>0</v>
      </c>
      <c r="V40" s="121">
        <v>0</v>
      </c>
      <c r="W40" s="121">
        <v>9017.34</v>
      </c>
      <c r="X40" s="121">
        <v>208278.4199999999</v>
      </c>
      <c r="Y40" s="121">
        <v>241384.54000000004</v>
      </c>
      <c r="Z40" s="121">
        <v>0</v>
      </c>
      <c r="AA40" s="121">
        <v>1598.5</v>
      </c>
      <c r="AB40" s="121">
        <v>2299.73</v>
      </c>
      <c r="AC40" s="121">
        <f t="shared" si="2"/>
        <v>554577.52999999991</v>
      </c>
      <c r="AD40" s="153">
        <v>303.57587500000005</v>
      </c>
      <c r="AE40" s="105">
        <f t="shared" si="3"/>
        <v>78.320617283950654</v>
      </c>
      <c r="AF40" s="105">
        <f t="shared" si="4"/>
        <v>0</v>
      </c>
      <c r="AG40" s="105">
        <f t="shared" si="5"/>
        <v>0</v>
      </c>
      <c r="AH40" s="105">
        <f t="shared" si="6"/>
        <v>0</v>
      </c>
      <c r="AI40" s="105">
        <f t="shared" si="7"/>
        <v>0</v>
      </c>
      <c r="AJ40" s="105">
        <f t="shared" si="8"/>
        <v>0</v>
      </c>
      <c r="AK40" s="105">
        <f t="shared" si="9"/>
        <v>162.62296296296299</v>
      </c>
      <c r="AL40" s="105">
        <f t="shared" si="10"/>
        <v>0</v>
      </c>
      <c r="AM40" s="105">
        <f t="shared" si="11"/>
        <v>94.595308641975294</v>
      </c>
      <c r="AN40" s="105">
        <f t="shared" si="12"/>
        <v>0</v>
      </c>
      <c r="AO40" s="105">
        <f t="shared" si="13"/>
        <v>124.88382716049378</v>
      </c>
      <c r="AP40" s="105">
        <f t="shared" si="14"/>
        <v>162.69876543209878</v>
      </c>
      <c r="AQ40" s="105">
        <f t="shared" si="15"/>
        <v>118.38901234567903</v>
      </c>
      <c r="AR40" s="105">
        <f t="shared" si="16"/>
        <v>0</v>
      </c>
      <c r="AS40" s="105">
        <f t="shared" si="17"/>
        <v>90.788271604938274</v>
      </c>
      <c r="AT40" s="105">
        <f t="shared" si="18"/>
        <v>0</v>
      </c>
      <c r="AU40" s="105">
        <f t="shared" si="19"/>
        <v>0</v>
      </c>
      <c r="AV40" s="105">
        <f t="shared" si="20"/>
        <v>111.32518518518519</v>
      </c>
      <c r="AW40" s="105">
        <f t="shared" si="21"/>
        <v>2571.338518518517</v>
      </c>
      <c r="AX40" s="105">
        <f t="shared" si="22"/>
        <v>2980.0560493827165</v>
      </c>
      <c r="AY40" s="105">
        <f t="shared" si="23"/>
        <v>0</v>
      </c>
      <c r="AZ40" s="105">
        <f t="shared" si="24"/>
        <v>19.734567901234566</v>
      </c>
      <c r="BA40" s="105">
        <f t="shared" si="25"/>
        <v>28.39172839506173</v>
      </c>
      <c r="BB40" s="2"/>
      <c r="BC40" s="105">
        <f t="shared" si="26"/>
        <v>44.346069199408305</v>
      </c>
      <c r="BD40" s="105">
        <f t="shared" si="27"/>
        <v>11.444185878702607</v>
      </c>
      <c r="BE40" s="105">
        <f t="shared" si="28"/>
        <v>0</v>
      </c>
      <c r="BF40" s="105">
        <f t="shared" si="29"/>
        <v>0</v>
      </c>
      <c r="BG40" s="105">
        <f t="shared" si="30"/>
        <v>0</v>
      </c>
      <c r="BH40" s="105">
        <f t="shared" si="31"/>
        <v>0</v>
      </c>
      <c r="BI40" s="105">
        <f t="shared" si="32"/>
        <v>0</v>
      </c>
      <c r="BJ40" s="105">
        <f t="shared" si="33"/>
        <v>23.762420175343657</v>
      </c>
      <c r="BK40" s="105">
        <f t="shared" si="34"/>
        <v>0</v>
      </c>
      <c r="BL40" s="105">
        <f t="shared" si="35"/>
        <v>13.822239059061223</v>
      </c>
      <c r="BM40" s="105">
        <f t="shared" si="36"/>
        <v>0</v>
      </c>
      <c r="BN40" s="105">
        <f t="shared" si="37"/>
        <v>18.247988599054725</v>
      </c>
      <c r="BO40" s="105">
        <f t="shared" si="38"/>
        <v>23.773496410145398</v>
      </c>
      <c r="BP40" s="105">
        <f t="shared" si="39"/>
        <v>17.298968142295344</v>
      </c>
      <c r="BQ40" s="105">
        <f t="shared" si="40"/>
        <v>0</v>
      </c>
      <c r="BR40" s="105">
        <f t="shared" si="41"/>
        <v>13.265955911534437</v>
      </c>
      <c r="BS40" s="105">
        <f t="shared" si="42"/>
        <v>0</v>
      </c>
      <c r="BT40" s="105">
        <f t="shared" si="43"/>
        <v>0</v>
      </c>
      <c r="BU40" s="105">
        <f t="shared" si="44"/>
        <v>16.266803766641409</v>
      </c>
      <c r="BV40" s="105">
        <f t="shared" si="45"/>
        <v>375.72323844571901</v>
      </c>
      <c r="BW40" s="105">
        <f t="shared" si="46"/>
        <v>435.44492549698742</v>
      </c>
      <c r="BX40" s="105">
        <f t="shared" si="47"/>
        <v>0</v>
      </c>
      <c r="BY40" s="105">
        <f t="shared" si="48"/>
        <v>2.8836093372298586</v>
      </c>
      <c r="BZ40" s="105">
        <f t="shared" si="49"/>
        <v>4.148591117364794</v>
      </c>
    </row>
    <row r="41" spans="1:78" x14ac:dyDescent="0.25">
      <c r="A41" s="18" t="s">
        <v>329</v>
      </c>
      <c r="B41" s="21" t="s">
        <v>330</v>
      </c>
      <c r="C41" s="22">
        <f>_xlfn.XLOOKUP(A41,Rankings!K:K,Rankings!L:L)</f>
        <v>206</v>
      </c>
      <c r="D41" s="118">
        <f>_xlfn.XLOOKUP(A41,Rankings!K:K,Rankings!M:M)</f>
        <v>740.14</v>
      </c>
      <c r="E41" s="121">
        <v>41025.889999999992</v>
      </c>
      <c r="F41" s="121">
        <v>8174.0700000000024</v>
      </c>
      <c r="G41" s="121">
        <v>0</v>
      </c>
      <c r="H41" s="121">
        <v>1135.74</v>
      </c>
      <c r="I41" s="121">
        <v>0</v>
      </c>
      <c r="J41" s="121">
        <v>3722.21</v>
      </c>
      <c r="K41" s="121">
        <v>0</v>
      </c>
      <c r="L41" s="121">
        <v>19682.499999999996</v>
      </c>
      <c r="M41" s="121">
        <v>29057.23</v>
      </c>
      <c r="N41" s="121">
        <v>16097.130000000001</v>
      </c>
      <c r="O41" s="121">
        <v>0</v>
      </c>
      <c r="P41" s="121">
        <v>31583.460000000014</v>
      </c>
      <c r="Q41" s="121">
        <v>18902.64</v>
      </c>
      <c r="R41" s="121">
        <v>36361.250000000007</v>
      </c>
      <c r="S41" s="121">
        <v>0</v>
      </c>
      <c r="T41" s="121">
        <v>0</v>
      </c>
      <c r="U41" s="121">
        <v>0</v>
      </c>
      <c r="V41" s="121">
        <v>0</v>
      </c>
      <c r="W41" s="121">
        <v>3545.3999999999996</v>
      </c>
      <c r="X41" s="121">
        <v>263589.04000000004</v>
      </c>
      <c r="Y41" s="121">
        <v>501636.22999999986</v>
      </c>
      <c r="Z41" s="121">
        <v>0</v>
      </c>
      <c r="AA41" s="121">
        <v>3091</v>
      </c>
      <c r="AB41" s="121">
        <v>3598.87</v>
      </c>
      <c r="AC41" s="121">
        <f t="shared" si="2"/>
        <v>981202.65999999992</v>
      </c>
      <c r="AD41" s="153">
        <v>195.31974874371861</v>
      </c>
      <c r="AE41" s="105">
        <f t="shared" si="3"/>
        <v>39.67995145631069</v>
      </c>
      <c r="AF41" s="105">
        <f t="shared" si="4"/>
        <v>0</v>
      </c>
      <c r="AG41" s="105">
        <f t="shared" si="5"/>
        <v>5.5133009708737868</v>
      </c>
      <c r="AH41" s="105">
        <f t="shared" si="6"/>
        <v>0</v>
      </c>
      <c r="AI41" s="105">
        <f t="shared" si="7"/>
        <v>18.068980582524272</v>
      </c>
      <c r="AJ41" s="105">
        <f t="shared" si="8"/>
        <v>0</v>
      </c>
      <c r="AK41" s="105">
        <f t="shared" si="9"/>
        <v>95.546116504854353</v>
      </c>
      <c r="AL41" s="105">
        <f t="shared" si="10"/>
        <v>141.05451456310681</v>
      </c>
      <c r="AM41" s="105">
        <f t="shared" si="11"/>
        <v>78.141407766990298</v>
      </c>
      <c r="AN41" s="105">
        <f t="shared" si="12"/>
        <v>0</v>
      </c>
      <c r="AO41" s="105">
        <f t="shared" si="13"/>
        <v>153.31776699029132</v>
      </c>
      <c r="AP41" s="105">
        <f t="shared" si="14"/>
        <v>91.760388349514557</v>
      </c>
      <c r="AQ41" s="105">
        <f t="shared" si="15"/>
        <v>176.51092233009712</v>
      </c>
      <c r="AR41" s="105">
        <f t="shared" si="16"/>
        <v>0</v>
      </c>
      <c r="AS41" s="105">
        <f t="shared" si="17"/>
        <v>0</v>
      </c>
      <c r="AT41" s="105">
        <f t="shared" si="18"/>
        <v>0</v>
      </c>
      <c r="AU41" s="105">
        <f t="shared" si="19"/>
        <v>0</v>
      </c>
      <c r="AV41" s="105">
        <f t="shared" si="20"/>
        <v>17.210679611650484</v>
      </c>
      <c r="AW41" s="105">
        <f t="shared" si="21"/>
        <v>1279.558446601942</v>
      </c>
      <c r="AX41" s="105">
        <f t="shared" si="22"/>
        <v>2435.1273300970865</v>
      </c>
      <c r="AY41" s="105">
        <f t="shared" si="23"/>
        <v>0</v>
      </c>
      <c r="AZ41" s="105">
        <f t="shared" si="24"/>
        <v>15.004854368932039</v>
      </c>
      <c r="BA41" s="105">
        <f t="shared" si="25"/>
        <v>17.470242718446602</v>
      </c>
      <c r="BB41" s="2"/>
      <c r="BC41" s="105">
        <f t="shared" si="26"/>
        <v>55.42990515307914</v>
      </c>
      <c r="BD41" s="105">
        <f t="shared" si="27"/>
        <v>11.043951144378093</v>
      </c>
      <c r="BE41" s="105">
        <f t="shared" si="28"/>
        <v>0</v>
      </c>
      <c r="BF41" s="105">
        <f t="shared" si="29"/>
        <v>1.5344934742075824</v>
      </c>
      <c r="BG41" s="105">
        <f t="shared" si="30"/>
        <v>0</v>
      </c>
      <c r="BH41" s="105">
        <f t="shared" si="31"/>
        <v>5.0290620693382335</v>
      </c>
      <c r="BI41" s="105">
        <f t="shared" si="32"/>
        <v>0</v>
      </c>
      <c r="BJ41" s="105">
        <f t="shared" si="33"/>
        <v>26.592941875861317</v>
      </c>
      <c r="BK41" s="105">
        <f t="shared" si="34"/>
        <v>39.259099629799771</v>
      </c>
      <c r="BL41" s="105">
        <f t="shared" si="35"/>
        <v>21.748763747399142</v>
      </c>
      <c r="BM41" s="105">
        <f t="shared" si="36"/>
        <v>0</v>
      </c>
      <c r="BN41" s="105">
        <f t="shared" si="37"/>
        <v>42.672278217634521</v>
      </c>
      <c r="BO41" s="105">
        <f t="shared" si="38"/>
        <v>25.539276353122382</v>
      </c>
      <c r="BP41" s="105">
        <f t="shared" si="39"/>
        <v>49.12752992677062</v>
      </c>
      <c r="BQ41" s="105">
        <f t="shared" si="40"/>
        <v>0</v>
      </c>
      <c r="BR41" s="105">
        <f t="shared" si="41"/>
        <v>0</v>
      </c>
      <c r="BS41" s="105">
        <f t="shared" si="42"/>
        <v>0</v>
      </c>
      <c r="BT41" s="105">
        <f t="shared" si="43"/>
        <v>0</v>
      </c>
      <c r="BU41" s="105">
        <f t="shared" si="44"/>
        <v>4.7901748317885797</v>
      </c>
      <c r="BV41" s="105">
        <f t="shared" si="45"/>
        <v>356.13402869727355</v>
      </c>
      <c r="BW41" s="105">
        <f t="shared" si="46"/>
        <v>677.75857270246149</v>
      </c>
      <c r="BX41" s="105">
        <f t="shared" si="47"/>
        <v>0</v>
      </c>
      <c r="BY41" s="105">
        <f t="shared" si="48"/>
        <v>4.1762369281487288</v>
      </c>
      <c r="BZ41" s="105">
        <f t="shared" si="49"/>
        <v>4.8624179209338774</v>
      </c>
    </row>
    <row r="42" spans="1:78" x14ac:dyDescent="0.25">
      <c r="A42" s="18" t="s">
        <v>337</v>
      </c>
      <c r="B42" s="21" t="s">
        <v>338</v>
      </c>
      <c r="C42" s="22">
        <f>_xlfn.XLOOKUP(A42,Rankings!K:K,Rankings!L:L)</f>
        <v>36</v>
      </c>
      <c r="D42" s="118">
        <f>_xlfn.XLOOKUP(A42,Rankings!K:K,Rankings!M:M)</f>
        <v>320.29000000000002</v>
      </c>
      <c r="E42" s="121">
        <v>27244.350000000002</v>
      </c>
      <c r="F42" s="121">
        <v>0</v>
      </c>
      <c r="G42" s="121">
        <v>0</v>
      </c>
      <c r="H42" s="121">
        <v>1795.6100000000001</v>
      </c>
      <c r="I42" s="121">
        <v>-304.75</v>
      </c>
      <c r="J42" s="121">
        <v>3243.4500000000003</v>
      </c>
      <c r="K42" s="121">
        <v>0</v>
      </c>
      <c r="L42" s="121">
        <v>6040.3199999999988</v>
      </c>
      <c r="M42" s="121">
        <v>0</v>
      </c>
      <c r="N42" s="121">
        <v>4372.3</v>
      </c>
      <c r="O42" s="121">
        <v>0</v>
      </c>
      <c r="P42" s="121">
        <v>10210.669999999991</v>
      </c>
      <c r="Q42" s="121">
        <v>3051.91</v>
      </c>
      <c r="R42" s="121">
        <v>16085.359999999997</v>
      </c>
      <c r="S42" s="121">
        <v>0</v>
      </c>
      <c r="T42" s="121">
        <v>0</v>
      </c>
      <c r="U42" s="121">
        <v>0</v>
      </c>
      <c r="V42" s="121">
        <v>0</v>
      </c>
      <c r="W42" s="121">
        <v>2191.7000000000003</v>
      </c>
      <c r="X42" s="121">
        <v>40770.120000000003</v>
      </c>
      <c r="Y42" s="121">
        <v>165563.94000000003</v>
      </c>
      <c r="Z42" s="121">
        <v>0</v>
      </c>
      <c r="AA42" s="121">
        <v>1732.5</v>
      </c>
      <c r="AB42" s="121">
        <v>5209.16</v>
      </c>
      <c r="AC42" s="121">
        <f t="shared" si="2"/>
        <v>287206.64</v>
      </c>
      <c r="AD42" s="153">
        <v>391.11076923076934</v>
      </c>
      <c r="AE42" s="105">
        <f t="shared" si="3"/>
        <v>0</v>
      </c>
      <c r="AF42" s="105">
        <f t="shared" si="4"/>
        <v>0</v>
      </c>
      <c r="AG42" s="105">
        <f t="shared" si="5"/>
        <v>49.878055555555562</v>
      </c>
      <c r="AH42" s="105">
        <f t="shared" si="6"/>
        <v>-8.4652777777777786</v>
      </c>
      <c r="AI42" s="105">
        <f t="shared" si="7"/>
        <v>90.095833333333346</v>
      </c>
      <c r="AJ42" s="105">
        <f t="shared" si="8"/>
        <v>0</v>
      </c>
      <c r="AK42" s="105">
        <f t="shared" si="9"/>
        <v>167.78666666666663</v>
      </c>
      <c r="AL42" s="105">
        <f t="shared" si="10"/>
        <v>0</v>
      </c>
      <c r="AM42" s="105">
        <f t="shared" si="11"/>
        <v>121.45277777777778</v>
      </c>
      <c r="AN42" s="105">
        <f t="shared" si="12"/>
        <v>0</v>
      </c>
      <c r="AO42" s="105">
        <f t="shared" si="13"/>
        <v>283.62972222222197</v>
      </c>
      <c r="AP42" s="105">
        <f t="shared" si="14"/>
        <v>84.775277777777774</v>
      </c>
      <c r="AQ42" s="105">
        <f t="shared" si="15"/>
        <v>446.81555555555548</v>
      </c>
      <c r="AR42" s="105">
        <f t="shared" si="16"/>
        <v>0</v>
      </c>
      <c r="AS42" s="105">
        <f t="shared" si="17"/>
        <v>0</v>
      </c>
      <c r="AT42" s="105">
        <f t="shared" si="18"/>
        <v>0</v>
      </c>
      <c r="AU42" s="105">
        <f t="shared" si="19"/>
        <v>0</v>
      </c>
      <c r="AV42" s="105">
        <f t="shared" si="20"/>
        <v>60.88055555555556</v>
      </c>
      <c r="AW42" s="105">
        <f t="shared" si="21"/>
        <v>1132.5033333333333</v>
      </c>
      <c r="AX42" s="105">
        <f t="shared" si="22"/>
        <v>4598.9983333333339</v>
      </c>
      <c r="AY42" s="105">
        <f t="shared" si="23"/>
        <v>0</v>
      </c>
      <c r="AZ42" s="105">
        <f t="shared" si="24"/>
        <v>48.125</v>
      </c>
      <c r="BA42" s="105">
        <f t="shared" si="25"/>
        <v>144.69888888888889</v>
      </c>
      <c r="BB42" s="2"/>
      <c r="BC42" s="105">
        <f t="shared" si="26"/>
        <v>85.06150675949921</v>
      </c>
      <c r="BD42" s="105">
        <f t="shared" si="27"/>
        <v>0</v>
      </c>
      <c r="BE42" s="105">
        <f t="shared" si="28"/>
        <v>0</v>
      </c>
      <c r="BF42" s="105">
        <f t="shared" si="29"/>
        <v>5.6062006306784475</v>
      </c>
      <c r="BG42" s="105">
        <f t="shared" si="30"/>
        <v>-0.95148146991788685</v>
      </c>
      <c r="BH42" s="105">
        <f t="shared" si="31"/>
        <v>10.126604015111306</v>
      </c>
      <c r="BI42" s="105">
        <f t="shared" si="32"/>
        <v>0</v>
      </c>
      <c r="BJ42" s="105">
        <f t="shared" si="33"/>
        <v>18.85890911361578</v>
      </c>
      <c r="BK42" s="105">
        <f t="shared" si="34"/>
        <v>0</v>
      </c>
      <c r="BL42" s="105">
        <f t="shared" si="35"/>
        <v>13.651066221237004</v>
      </c>
      <c r="BM42" s="105">
        <f t="shared" si="36"/>
        <v>0</v>
      </c>
      <c r="BN42" s="105">
        <f t="shared" si="37"/>
        <v>31.879452995722595</v>
      </c>
      <c r="BO42" s="105">
        <f t="shared" si="38"/>
        <v>9.5285834712291972</v>
      </c>
      <c r="BP42" s="105">
        <f t="shared" si="39"/>
        <v>50.221237003965143</v>
      </c>
      <c r="BQ42" s="105">
        <f t="shared" si="40"/>
        <v>0</v>
      </c>
      <c r="BR42" s="105">
        <f t="shared" si="41"/>
        <v>0</v>
      </c>
      <c r="BS42" s="105">
        <f t="shared" si="42"/>
        <v>0</v>
      </c>
      <c r="BT42" s="105">
        <f t="shared" si="43"/>
        <v>0</v>
      </c>
      <c r="BU42" s="105">
        <f t="shared" si="44"/>
        <v>6.8428611570764</v>
      </c>
      <c r="BV42" s="105">
        <f t="shared" si="45"/>
        <v>127.29126728901933</v>
      </c>
      <c r="BW42" s="105">
        <f t="shared" si="46"/>
        <v>516.91885478784855</v>
      </c>
      <c r="BX42" s="105">
        <f t="shared" si="47"/>
        <v>0</v>
      </c>
      <c r="BY42" s="105">
        <f t="shared" si="48"/>
        <v>5.4091604483436884</v>
      </c>
      <c r="BZ42" s="105">
        <f t="shared" si="49"/>
        <v>16.263885853445313</v>
      </c>
    </row>
    <row r="43" spans="1:78" x14ac:dyDescent="0.25">
      <c r="A43" s="18" t="s">
        <v>355</v>
      </c>
      <c r="B43" s="21" t="s">
        <v>356</v>
      </c>
      <c r="C43" s="22">
        <f>_xlfn.XLOOKUP(A43,Rankings!K:K,Rankings!L:L)</f>
        <v>208.94736842105263</v>
      </c>
      <c r="D43" s="118">
        <f>_xlfn.XLOOKUP(A43,Rankings!K:K,Rankings!M:M)</f>
        <v>1511.76</v>
      </c>
      <c r="E43" s="121">
        <v>54802.720000000023</v>
      </c>
      <c r="F43" s="121">
        <v>47522.439999999988</v>
      </c>
      <c r="G43" s="121">
        <v>0</v>
      </c>
      <c r="H43" s="121">
        <v>32280.459999999995</v>
      </c>
      <c r="I43" s="121">
        <v>0</v>
      </c>
      <c r="J43" s="121">
        <v>35354.160000000003</v>
      </c>
      <c r="K43" s="121">
        <v>0</v>
      </c>
      <c r="L43" s="121">
        <v>39485.800000000003</v>
      </c>
      <c r="M43" s="121">
        <v>6600.9899999999971</v>
      </c>
      <c r="N43" s="121">
        <v>22117.280000000002</v>
      </c>
      <c r="O43" s="121">
        <v>0</v>
      </c>
      <c r="P43" s="121">
        <v>38375.380000000012</v>
      </c>
      <c r="Q43" s="121">
        <v>9759.4300000000021</v>
      </c>
      <c r="R43" s="121">
        <v>27879.58</v>
      </c>
      <c r="S43" s="121">
        <v>0</v>
      </c>
      <c r="T43" s="121">
        <v>2363.3000000000002</v>
      </c>
      <c r="U43" s="121">
        <v>0</v>
      </c>
      <c r="V43" s="121">
        <v>0</v>
      </c>
      <c r="W43" s="121">
        <v>39974.460000000006</v>
      </c>
      <c r="X43" s="121">
        <v>480812.39</v>
      </c>
      <c r="Y43" s="121">
        <v>591896.56000000006</v>
      </c>
      <c r="Z43" s="121">
        <v>0</v>
      </c>
      <c r="AA43" s="121">
        <v>2238.8000000000002</v>
      </c>
      <c r="AB43" s="121">
        <v>6565.4500000000007</v>
      </c>
      <c r="AC43" s="121">
        <f t="shared" si="2"/>
        <v>1438029.2000000002</v>
      </c>
      <c r="AD43" s="153">
        <v>318.66584607301002</v>
      </c>
      <c r="AE43" s="105">
        <f t="shared" si="3"/>
        <v>227.43737027707803</v>
      </c>
      <c r="AF43" s="105">
        <f t="shared" si="4"/>
        <v>0</v>
      </c>
      <c r="AG43" s="105">
        <f t="shared" si="5"/>
        <v>154.49086649874053</v>
      </c>
      <c r="AH43" s="105">
        <f t="shared" si="6"/>
        <v>0</v>
      </c>
      <c r="AI43" s="105">
        <f t="shared" si="7"/>
        <v>169.20126952141061</v>
      </c>
      <c r="AJ43" s="105">
        <f t="shared" si="8"/>
        <v>0</v>
      </c>
      <c r="AK43" s="105">
        <f t="shared" si="9"/>
        <v>188.97486146095719</v>
      </c>
      <c r="AL43" s="105">
        <f t="shared" si="10"/>
        <v>31.59163979848865</v>
      </c>
      <c r="AM43" s="105">
        <f t="shared" si="11"/>
        <v>105.85096221662469</v>
      </c>
      <c r="AN43" s="105">
        <f t="shared" si="12"/>
        <v>0</v>
      </c>
      <c r="AO43" s="105">
        <f t="shared" si="13"/>
        <v>183.66050881612097</v>
      </c>
      <c r="AP43" s="105">
        <f t="shared" si="14"/>
        <v>46.707599496221675</v>
      </c>
      <c r="AQ43" s="105">
        <f t="shared" si="15"/>
        <v>133.42872040302268</v>
      </c>
      <c r="AR43" s="105">
        <f t="shared" si="16"/>
        <v>0</v>
      </c>
      <c r="AS43" s="105">
        <f t="shared" si="17"/>
        <v>11.310503778337532</v>
      </c>
      <c r="AT43" s="105">
        <f t="shared" si="18"/>
        <v>0</v>
      </c>
      <c r="AU43" s="105">
        <f t="shared" si="19"/>
        <v>0</v>
      </c>
      <c r="AV43" s="105">
        <f t="shared" si="20"/>
        <v>191.31353652392951</v>
      </c>
      <c r="AW43" s="105">
        <f t="shared" si="21"/>
        <v>2301.1172317380356</v>
      </c>
      <c r="AX43" s="105">
        <f t="shared" si="22"/>
        <v>2832.7543173803529</v>
      </c>
      <c r="AY43" s="105">
        <f t="shared" si="23"/>
        <v>0</v>
      </c>
      <c r="AZ43" s="105">
        <f t="shared" si="24"/>
        <v>10.714659949622167</v>
      </c>
      <c r="BA43" s="105">
        <f t="shared" si="25"/>
        <v>31.421549118387912</v>
      </c>
      <c r="BB43" s="2"/>
      <c r="BC43" s="105">
        <f t="shared" si="26"/>
        <v>36.25093930253481</v>
      </c>
      <c r="BD43" s="105">
        <f t="shared" si="27"/>
        <v>31.43517489548605</v>
      </c>
      <c r="BE43" s="105">
        <f t="shared" si="28"/>
        <v>0</v>
      </c>
      <c r="BF43" s="105">
        <f t="shared" si="29"/>
        <v>21.352899931206007</v>
      </c>
      <c r="BG43" s="105">
        <f t="shared" si="30"/>
        <v>0</v>
      </c>
      <c r="BH43" s="105">
        <f t="shared" si="31"/>
        <v>23.386093030639788</v>
      </c>
      <c r="BI43" s="105">
        <f t="shared" si="32"/>
        <v>0</v>
      </c>
      <c r="BJ43" s="105">
        <f t="shared" si="33"/>
        <v>26.119092977721333</v>
      </c>
      <c r="BK43" s="105">
        <f t="shared" si="34"/>
        <v>4.3664272106683581</v>
      </c>
      <c r="BL43" s="105">
        <f t="shared" si="35"/>
        <v>14.630152934328201</v>
      </c>
      <c r="BM43" s="105">
        <f t="shared" si="36"/>
        <v>0</v>
      </c>
      <c r="BN43" s="105">
        <f t="shared" si="37"/>
        <v>25.384571625125691</v>
      </c>
      <c r="BO43" s="105">
        <f t="shared" si="38"/>
        <v>6.4556741810869465</v>
      </c>
      <c r="BP43" s="105">
        <f t="shared" si="39"/>
        <v>18.441802931682279</v>
      </c>
      <c r="BQ43" s="105">
        <f t="shared" si="40"/>
        <v>0</v>
      </c>
      <c r="BR43" s="105">
        <f t="shared" si="41"/>
        <v>1.5632772397735091</v>
      </c>
      <c r="BS43" s="105">
        <f t="shared" si="42"/>
        <v>0</v>
      </c>
      <c r="BT43" s="105">
        <f t="shared" si="43"/>
        <v>0</v>
      </c>
      <c r="BU43" s="105">
        <f t="shared" si="44"/>
        <v>26.442332116208927</v>
      </c>
      <c r="BV43" s="105">
        <f t="shared" si="45"/>
        <v>318.0480962586654</v>
      </c>
      <c r="BW43" s="105">
        <f t="shared" si="46"/>
        <v>391.5281261575912</v>
      </c>
      <c r="BX43" s="105">
        <f t="shared" si="47"/>
        <v>0</v>
      </c>
      <c r="BY43" s="105">
        <f t="shared" si="48"/>
        <v>1.480922897814468</v>
      </c>
      <c r="BZ43" s="105">
        <f t="shared" si="49"/>
        <v>4.342918188072181</v>
      </c>
    </row>
    <row r="44" spans="1:78" x14ac:dyDescent="0.25">
      <c r="A44" s="18" t="s">
        <v>377</v>
      </c>
      <c r="B44" s="21" t="s">
        <v>378</v>
      </c>
      <c r="C44" s="22">
        <f>_xlfn.XLOOKUP(A44,Rankings!K:K,Rankings!L:L)</f>
        <v>85</v>
      </c>
      <c r="D44" s="118">
        <f>_xlfn.XLOOKUP(A44,Rankings!K:K,Rankings!M:M)</f>
        <v>363.43</v>
      </c>
      <c r="E44" s="121">
        <v>32820.770000000011</v>
      </c>
      <c r="F44" s="121">
        <v>0</v>
      </c>
      <c r="G44" s="121">
        <v>0</v>
      </c>
      <c r="H44" s="121">
        <v>10282.429999999998</v>
      </c>
      <c r="I44" s="121">
        <v>0</v>
      </c>
      <c r="J44" s="121">
        <v>0</v>
      </c>
      <c r="K44" s="121">
        <v>0</v>
      </c>
      <c r="L44" s="121">
        <v>7415.7300000000005</v>
      </c>
      <c r="M44" s="121">
        <v>0</v>
      </c>
      <c r="N44" s="121">
        <v>4420.1000000000004</v>
      </c>
      <c r="O44" s="121">
        <v>0</v>
      </c>
      <c r="P44" s="121">
        <v>10651.069999999991</v>
      </c>
      <c r="Q44" s="121">
        <v>14126.130000000001</v>
      </c>
      <c r="R44" s="121">
        <v>16578.53000000001</v>
      </c>
      <c r="S44" s="121">
        <v>0</v>
      </c>
      <c r="T44" s="121">
        <v>3190.74</v>
      </c>
      <c r="U44" s="121">
        <v>0</v>
      </c>
      <c r="V44" s="121">
        <v>0</v>
      </c>
      <c r="W44" s="121">
        <v>25229.17</v>
      </c>
      <c r="X44" s="121">
        <v>98000.819999999978</v>
      </c>
      <c r="Y44" s="121">
        <v>264118.34000000003</v>
      </c>
      <c r="Z44" s="121">
        <v>0</v>
      </c>
      <c r="AA44" s="121">
        <v>6088.9</v>
      </c>
      <c r="AB44" s="121">
        <v>982.38</v>
      </c>
      <c r="AC44" s="121">
        <f t="shared" si="2"/>
        <v>493905.11000000004</v>
      </c>
      <c r="AD44" s="153">
        <v>309.66722891566269</v>
      </c>
      <c r="AE44" s="105">
        <f t="shared" si="3"/>
        <v>0</v>
      </c>
      <c r="AF44" s="105">
        <f t="shared" si="4"/>
        <v>0</v>
      </c>
      <c r="AG44" s="105">
        <f t="shared" si="5"/>
        <v>120.96976470588234</v>
      </c>
      <c r="AH44" s="105">
        <f t="shared" si="6"/>
        <v>0</v>
      </c>
      <c r="AI44" s="105">
        <f t="shared" si="7"/>
        <v>0</v>
      </c>
      <c r="AJ44" s="105">
        <f t="shared" si="8"/>
        <v>0</v>
      </c>
      <c r="AK44" s="105">
        <f t="shared" si="9"/>
        <v>87.243882352941185</v>
      </c>
      <c r="AL44" s="105">
        <f t="shared" si="10"/>
        <v>0</v>
      </c>
      <c r="AM44" s="105">
        <f t="shared" si="11"/>
        <v>52.001176470588241</v>
      </c>
      <c r="AN44" s="105">
        <f t="shared" si="12"/>
        <v>0</v>
      </c>
      <c r="AO44" s="105">
        <f t="shared" si="13"/>
        <v>125.30670588235283</v>
      </c>
      <c r="AP44" s="105">
        <f t="shared" si="14"/>
        <v>166.18976470588237</v>
      </c>
      <c r="AQ44" s="105">
        <f t="shared" si="15"/>
        <v>195.04152941176483</v>
      </c>
      <c r="AR44" s="105">
        <f t="shared" si="16"/>
        <v>0</v>
      </c>
      <c r="AS44" s="105">
        <f t="shared" si="17"/>
        <v>37.538117647058819</v>
      </c>
      <c r="AT44" s="105">
        <f t="shared" si="18"/>
        <v>0</v>
      </c>
      <c r="AU44" s="105">
        <f t="shared" si="19"/>
        <v>0</v>
      </c>
      <c r="AV44" s="105">
        <f t="shared" si="20"/>
        <v>296.81376470588231</v>
      </c>
      <c r="AW44" s="105">
        <f t="shared" si="21"/>
        <v>1152.9508235294115</v>
      </c>
      <c r="AX44" s="105">
        <f t="shared" si="22"/>
        <v>3107.2745882352942</v>
      </c>
      <c r="AY44" s="105">
        <f t="shared" si="23"/>
        <v>0</v>
      </c>
      <c r="AZ44" s="105">
        <f t="shared" si="24"/>
        <v>71.634117647058815</v>
      </c>
      <c r="BA44" s="105">
        <f t="shared" si="25"/>
        <v>11.557411764705883</v>
      </c>
      <c r="BB44" s="2"/>
      <c r="BC44" s="105">
        <f t="shared" si="26"/>
        <v>90.308367498555455</v>
      </c>
      <c r="BD44" s="105">
        <f t="shared" si="27"/>
        <v>0</v>
      </c>
      <c r="BE44" s="105">
        <f t="shared" si="28"/>
        <v>0</v>
      </c>
      <c r="BF44" s="105">
        <f t="shared" si="29"/>
        <v>28.29273862917205</v>
      </c>
      <c r="BG44" s="105">
        <f t="shared" si="30"/>
        <v>0</v>
      </c>
      <c r="BH44" s="105">
        <f t="shared" si="31"/>
        <v>0</v>
      </c>
      <c r="BI44" s="105">
        <f t="shared" si="32"/>
        <v>0</v>
      </c>
      <c r="BJ44" s="105">
        <f t="shared" si="33"/>
        <v>20.404837245136616</v>
      </c>
      <c r="BK44" s="105">
        <f t="shared" si="34"/>
        <v>0</v>
      </c>
      <c r="BL44" s="105">
        <f t="shared" si="35"/>
        <v>12.162177035467629</v>
      </c>
      <c r="BM44" s="105">
        <f t="shared" si="36"/>
        <v>0</v>
      </c>
      <c r="BN44" s="105">
        <f t="shared" si="37"/>
        <v>29.307074264645159</v>
      </c>
      <c r="BO44" s="105">
        <f t="shared" si="38"/>
        <v>38.868915609608457</v>
      </c>
      <c r="BP44" s="105">
        <f t="shared" si="39"/>
        <v>45.616845059571332</v>
      </c>
      <c r="BQ44" s="105">
        <f t="shared" si="40"/>
        <v>0</v>
      </c>
      <c r="BR44" s="105">
        <f t="shared" si="41"/>
        <v>8.7795173761109417</v>
      </c>
      <c r="BS44" s="105">
        <f t="shared" si="42"/>
        <v>0</v>
      </c>
      <c r="BT44" s="105">
        <f t="shared" si="43"/>
        <v>0</v>
      </c>
      <c r="BU44" s="105">
        <f t="shared" si="44"/>
        <v>69.419613130451523</v>
      </c>
      <c r="BV44" s="105">
        <f t="shared" si="45"/>
        <v>269.65528437388213</v>
      </c>
      <c r="BW44" s="105">
        <f t="shared" si="46"/>
        <v>726.73785873483212</v>
      </c>
      <c r="BX44" s="105">
        <f t="shared" si="47"/>
        <v>0</v>
      </c>
      <c r="BY44" s="105">
        <f t="shared" si="48"/>
        <v>16.7539828852874</v>
      </c>
      <c r="BZ44" s="105">
        <f t="shared" si="49"/>
        <v>2.7030789973309854</v>
      </c>
    </row>
    <row r="45" spans="1:78" x14ac:dyDescent="0.25">
      <c r="A45" s="18" t="s">
        <v>379</v>
      </c>
      <c r="B45" s="21" t="s">
        <v>380</v>
      </c>
      <c r="C45" s="22">
        <f>_xlfn.XLOOKUP(A45,Rankings!K:K,Rankings!L:L)</f>
        <v>123.49684210526316</v>
      </c>
      <c r="D45" s="118">
        <f>_xlfn.XLOOKUP(A45,Rankings!K:K,Rankings!M:M)</f>
        <v>843.22</v>
      </c>
      <c r="E45" s="121">
        <v>71104.92</v>
      </c>
      <c r="F45" s="121">
        <v>0</v>
      </c>
      <c r="G45" s="121">
        <v>0</v>
      </c>
      <c r="H45" s="121">
        <v>0</v>
      </c>
      <c r="I45" s="121">
        <v>0</v>
      </c>
      <c r="J45" s="121">
        <v>0</v>
      </c>
      <c r="K45" s="121">
        <v>0</v>
      </c>
      <c r="L45" s="121">
        <v>12203.320000000002</v>
      </c>
      <c r="M45" s="121">
        <v>0</v>
      </c>
      <c r="N45" s="121">
        <v>9003.69</v>
      </c>
      <c r="O45" s="121">
        <v>0</v>
      </c>
      <c r="P45" s="121">
        <v>9811.4099999999835</v>
      </c>
      <c r="Q45" s="121">
        <v>16209.070000000002</v>
      </c>
      <c r="R45" s="121">
        <v>8466.4500000000007</v>
      </c>
      <c r="S45" s="121">
        <v>0</v>
      </c>
      <c r="T45" s="121">
        <v>2615.89</v>
      </c>
      <c r="U45" s="121">
        <v>0</v>
      </c>
      <c r="V45" s="121">
        <v>0</v>
      </c>
      <c r="W45" s="121">
        <v>41836.519999999997</v>
      </c>
      <c r="X45" s="121">
        <v>135155.63</v>
      </c>
      <c r="Y45" s="121">
        <v>318142.87999999989</v>
      </c>
      <c r="Z45" s="121">
        <v>0</v>
      </c>
      <c r="AA45" s="121">
        <v>1916.4</v>
      </c>
      <c r="AB45" s="121">
        <v>2835.15</v>
      </c>
      <c r="AC45" s="121">
        <f t="shared" si="2"/>
        <v>629301.32999999996</v>
      </c>
      <c r="AD45" s="153">
        <v>335.85944945040455</v>
      </c>
      <c r="AE45" s="105">
        <f t="shared" si="3"/>
        <v>0</v>
      </c>
      <c r="AF45" s="105">
        <f t="shared" si="4"/>
        <v>0</v>
      </c>
      <c r="AG45" s="105">
        <f t="shared" si="5"/>
        <v>0</v>
      </c>
      <c r="AH45" s="105">
        <f t="shared" si="6"/>
        <v>0</v>
      </c>
      <c r="AI45" s="105">
        <f t="shared" si="7"/>
        <v>0</v>
      </c>
      <c r="AJ45" s="105">
        <f t="shared" si="8"/>
        <v>0</v>
      </c>
      <c r="AK45" s="105">
        <f t="shared" si="9"/>
        <v>98.814834387412432</v>
      </c>
      <c r="AL45" s="105">
        <f t="shared" si="10"/>
        <v>0</v>
      </c>
      <c r="AM45" s="105">
        <f t="shared" si="11"/>
        <v>72.906236681952237</v>
      </c>
      <c r="AN45" s="105">
        <f t="shared" si="12"/>
        <v>0</v>
      </c>
      <c r="AO45" s="105">
        <f t="shared" si="13"/>
        <v>79.446646835205541</v>
      </c>
      <c r="AP45" s="105">
        <f t="shared" si="14"/>
        <v>131.25088644925933</v>
      </c>
      <c r="AQ45" s="105">
        <f t="shared" si="15"/>
        <v>68.556003989021676</v>
      </c>
      <c r="AR45" s="105">
        <f t="shared" si="16"/>
        <v>0</v>
      </c>
      <c r="AS45" s="105">
        <f t="shared" si="17"/>
        <v>21.181837166089906</v>
      </c>
      <c r="AT45" s="105">
        <f t="shared" si="18"/>
        <v>0</v>
      </c>
      <c r="AU45" s="105">
        <f t="shared" si="19"/>
        <v>0</v>
      </c>
      <c r="AV45" s="105">
        <f t="shared" si="20"/>
        <v>338.76590920713932</v>
      </c>
      <c r="AW45" s="105">
        <f t="shared" si="21"/>
        <v>1094.4055547979067</v>
      </c>
      <c r="AX45" s="105">
        <f t="shared" si="22"/>
        <v>2576.1215799253328</v>
      </c>
      <c r="AY45" s="105">
        <f t="shared" si="23"/>
        <v>0</v>
      </c>
      <c r="AZ45" s="105">
        <f t="shared" si="24"/>
        <v>15.517805697141203</v>
      </c>
      <c r="BA45" s="105">
        <f t="shared" si="25"/>
        <v>22.957267179216174</v>
      </c>
      <c r="BB45" s="2"/>
      <c r="BC45" s="105">
        <f t="shared" si="26"/>
        <v>84.325466663504187</v>
      </c>
      <c r="BD45" s="105">
        <f t="shared" si="27"/>
        <v>0</v>
      </c>
      <c r="BE45" s="105">
        <f t="shared" si="28"/>
        <v>0</v>
      </c>
      <c r="BF45" s="105">
        <f t="shared" si="29"/>
        <v>0</v>
      </c>
      <c r="BG45" s="105">
        <f t="shared" si="30"/>
        <v>0</v>
      </c>
      <c r="BH45" s="105">
        <f t="shared" si="31"/>
        <v>0</v>
      </c>
      <c r="BI45" s="105">
        <f t="shared" si="32"/>
        <v>0</v>
      </c>
      <c r="BJ45" s="105">
        <f t="shared" si="33"/>
        <v>14.47228481297882</v>
      </c>
      <c r="BK45" s="105">
        <f t="shared" si="34"/>
        <v>0</v>
      </c>
      <c r="BL45" s="105">
        <f t="shared" si="35"/>
        <v>10.677747207134557</v>
      </c>
      <c r="BM45" s="105">
        <f t="shared" si="36"/>
        <v>0</v>
      </c>
      <c r="BN45" s="105">
        <f t="shared" si="37"/>
        <v>11.635646687697141</v>
      </c>
      <c r="BO45" s="105">
        <f t="shared" si="38"/>
        <v>19.222824411185695</v>
      </c>
      <c r="BP45" s="105">
        <f t="shared" si="39"/>
        <v>10.04061810678115</v>
      </c>
      <c r="BQ45" s="105">
        <f t="shared" si="40"/>
        <v>0</v>
      </c>
      <c r="BR45" s="105">
        <f t="shared" si="41"/>
        <v>3.102262754678494</v>
      </c>
      <c r="BS45" s="105">
        <f t="shared" si="42"/>
        <v>0</v>
      </c>
      <c r="BT45" s="105">
        <f t="shared" si="43"/>
        <v>0</v>
      </c>
      <c r="BU45" s="105">
        <f t="shared" si="44"/>
        <v>49.615189393040957</v>
      </c>
      <c r="BV45" s="105">
        <f t="shared" si="45"/>
        <v>160.28513317995305</v>
      </c>
      <c r="BW45" s="105">
        <f t="shared" si="46"/>
        <v>377.29522544531659</v>
      </c>
      <c r="BX45" s="105">
        <f t="shared" si="47"/>
        <v>0</v>
      </c>
      <c r="BY45" s="105">
        <f t="shared" si="48"/>
        <v>2.2727164915443181</v>
      </c>
      <c r="BZ45" s="105">
        <f t="shared" si="49"/>
        <v>3.3622897938853442</v>
      </c>
    </row>
    <row r="46" spans="1:78" x14ac:dyDescent="0.25">
      <c r="A46" s="18" t="s">
        <v>431</v>
      </c>
      <c r="B46" s="21" t="s">
        <v>432</v>
      </c>
      <c r="C46" s="22">
        <f>_xlfn.XLOOKUP(A46,Rankings!K:K,Rankings!L:L)</f>
        <v>52.666666666666671</v>
      </c>
      <c r="D46" s="118">
        <f>_xlfn.XLOOKUP(A46,Rankings!K:K,Rankings!M:M)</f>
        <v>367.22</v>
      </c>
      <c r="E46" s="121">
        <v>29742.33</v>
      </c>
      <c r="F46" s="121">
        <v>0</v>
      </c>
      <c r="G46" s="121">
        <v>0</v>
      </c>
      <c r="H46" s="121">
        <v>0</v>
      </c>
      <c r="I46" s="121">
        <v>29.770000000000003</v>
      </c>
      <c r="J46" s="121">
        <v>9337.1400000000012</v>
      </c>
      <c r="K46" s="121">
        <v>0</v>
      </c>
      <c r="L46" s="121">
        <v>12617.690000000002</v>
      </c>
      <c r="M46" s="121">
        <v>0</v>
      </c>
      <c r="N46" s="121">
        <v>5205.59</v>
      </c>
      <c r="O46" s="121">
        <v>0</v>
      </c>
      <c r="P46" s="121">
        <v>16380.190000000015</v>
      </c>
      <c r="Q46" s="121">
        <v>10129.359999999999</v>
      </c>
      <c r="R46" s="121">
        <v>23237.089999999993</v>
      </c>
      <c r="S46" s="121">
        <v>0</v>
      </c>
      <c r="T46" s="121">
        <v>4764.8100000000004</v>
      </c>
      <c r="U46" s="121">
        <v>0</v>
      </c>
      <c r="V46" s="121">
        <v>0</v>
      </c>
      <c r="W46" s="121">
        <v>45.49</v>
      </c>
      <c r="X46" s="121">
        <v>89866.29</v>
      </c>
      <c r="Y46" s="121">
        <v>266803.6700000001</v>
      </c>
      <c r="Z46" s="121">
        <v>0</v>
      </c>
      <c r="AA46" s="121">
        <v>3885</v>
      </c>
      <c r="AB46" s="121">
        <v>948.45000000000016</v>
      </c>
      <c r="AC46" s="121">
        <f t="shared" si="2"/>
        <v>472992.87000000011</v>
      </c>
      <c r="AD46" s="153">
        <v>320.99735849056611</v>
      </c>
      <c r="AE46" s="105">
        <f t="shared" si="3"/>
        <v>0</v>
      </c>
      <c r="AF46" s="105">
        <f t="shared" si="4"/>
        <v>0</v>
      </c>
      <c r="AG46" s="105">
        <f t="shared" si="5"/>
        <v>0</v>
      </c>
      <c r="AH46" s="105">
        <f t="shared" si="6"/>
        <v>0.56525316455696206</v>
      </c>
      <c r="AI46" s="105">
        <f t="shared" si="7"/>
        <v>177.28746835443039</v>
      </c>
      <c r="AJ46" s="105">
        <f t="shared" si="8"/>
        <v>0</v>
      </c>
      <c r="AK46" s="105">
        <f t="shared" si="9"/>
        <v>239.5763924050633</v>
      </c>
      <c r="AL46" s="105">
        <f t="shared" si="10"/>
        <v>0</v>
      </c>
      <c r="AM46" s="105">
        <f t="shared" si="11"/>
        <v>98.840316455696197</v>
      </c>
      <c r="AN46" s="105">
        <f t="shared" si="12"/>
        <v>0</v>
      </c>
      <c r="AO46" s="105">
        <f t="shared" si="13"/>
        <v>311.01626582278504</v>
      </c>
      <c r="AP46" s="105">
        <f t="shared" si="14"/>
        <v>192.32962025316451</v>
      </c>
      <c r="AQ46" s="105">
        <f t="shared" si="15"/>
        <v>441.21056962025301</v>
      </c>
      <c r="AR46" s="105">
        <f t="shared" si="16"/>
        <v>0</v>
      </c>
      <c r="AS46" s="105">
        <f t="shared" si="17"/>
        <v>90.471075949367091</v>
      </c>
      <c r="AT46" s="105">
        <f t="shared" si="18"/>
        <v>0</v>
      </c>
      <c r="AU46" s="105">
        <f t="shared" si="19"/>
        <v>0</v>
      </c>
      <c r="AV46" s="105">
        <f t="shared" si="20"/>
        <v>0.86373417721518986</v>
      </c>
      <c r="AW46" s="105">
        <f t="shared" si="21"/>
        <v>1706.3219620253162</v>
      </c>
      <c r="AX46" s="105">
        <f t="shared" si="22"/>
        <v>5065.8924683544319</v>
      </c>
      <c r="AY46" s="105">
        <f t="shared" si="23"/>
        <v>0</v>
      </c>
      <c r="AZ46" s="105">
        <f t="shared" si="24"/>
        <v>73.765822784810126</v>
      </c>
      <c r="BA46" s="105">
        <f t="shared" si="25"/>
        <v>18.008544303797471</v>
      </c>
      <c r="BB46" s="2"/>
      <c r="BC46" s="105">
        <f t="shared" si="26"/>
        <v>80.993219323566251</v>
      </c>
      <c r="BD46" s="105">
        <f t="shared" si="27"/>
        <v>0</v>
      </c>
      <c r="BE46" s="105">
        <f t="shared" si="28"/>
        <v>0</v>
      </c>
      <c r="BF46" s="105">
        <f t="shared" si="29"/>
        <v>0</v>
      </c>
      <c r="BG46" s="105">
        <f t="shared" si="30"/>
        <v>8.1068569250040856E-2</v>
      </c>
      <c r="BH46" s="105">
        <f t="shared" si="31"/>
        <v>25.426556287783892</v>
      </c>
      <c r="BI46" s="105">
        <f t="shared" si="32"/>
        <v>0</v>
      </c>
      <c r="BJ46" s="105">
        <f t="shared" si="33"/>
        <v>34.360029410162852</v>
      </c>
      <c r="BK46" s="105">
        <f t="shared" si="34"/>
        <v>0</v>
      </c>
      <c r="BL46" s="105">
        <f t="shared" si="35"/>
        <v>14.175671259735308</v>
      </c>
      <c r="BM46" s="105">
        <f t="shared" si="36"/>
        <v>0</v>
      </c>
      <c r="BN46" s="105">
        <f t="shared" si="37"/>
        <v>44.605931049507149</v>
      </c>
      <c r="BO46" s="105">
        <f t="shared" si="38"/>
        <v>27.583900659005497</v>
      </c>
      <c r="BP46" s="105">
        <f t="shared" si="39"/>
        <v>63.278388976635235</v>
      </c>
      <c r="BQ46" s="105">
        <f t="shared" si="40"/>
        <v>0</v>
      </c>
      <c r="BR46" s="105">
        <f t="shared" si="41"/>
        <v>12.975355372801046</v>
      </c>
      <c r="BS46" s="105">
        <f t="shared" si="42"/>
        <v>0</v>
      </c>
      <c r="BT46" s="105">
        <f t="shared" si="43"/>
        <v>0</v>
      </c>
      <c r="BU46" s="105">
        <f t="shared" si="44"/>
        <v>0.12387669516910843</v>
      </c>
      <c r="BV46" s="105">
        <f t="shared" si="45"/>
        <v>244.72057622133866</v>
      </c>
      <c r="BW46" s="105">
        <f t="shared" si="46"/>
        <v>726.54994281357244</v>
      </c>
      <c r="BX46" s="105">
        <f t="shared" si="47"/>
        <v>0</v>
      </c>
      <c r="BY46" s="105">
        <f t="shared" si="48"/>
        <v>10.579489134578726</v>
      </c>
      <c r="BZ46" s="105">
        <f t="shared" si="49"/>
        <v>2.5827841620826755</v>
      </c>
    </row>
    <row r="47" spans="1:78" x14ac:dyDescent="0.25">
      <c r="A47" s="18" t="s">
        <v>436</v>
      </c>
      <c r="B47" s="21" t="s">
        <v>437</v>
      </c>
      <c r="C47" s="22">
        <f>_xlfn.XLOOKUP(A47,Rankings!K:K,Rankings!L:L)</f>
        <v>59</v>
      </c>
      <c r="D47" s="118">
        <f>_xlfn.XLOOKUP(A47,Rankings!K:K,Rankings!M:M)</f>
        <v>283.18</v>
      </c>
      <c r="E47" s="121">
        <v>32020.590000000007</v>
      </c>
      <c r="F47" s="121">
        <v>17823.260000000009</v>
      </c>
      <c r="G47" s="121">
        <v>0</v>
      </c>
      <c r="H47" s="121">
        <v>48.55</v>
      </c>
      <c r="I47" s="121">
        <v>729.92</v>
      </c>
      <c r="J47" s="121">
        <v>0</v>
      </c>
      <c r="K47" s="121">
        <v>0</v>
      </c>
      <c r="L47" s="121">
        <v>5630.95</v>
      </c>
      <c r="M47" s="121">
        <v>0</v>
      </c>
      <c r="N47" s="121">
        <v>6073.0499999999993</v>
      </c>
      <c r="O47" s="121">
        <v>0</v>
      </c>
      <c r="P47" s="121">
        <v>3016.27</v>
      </c>
      <c r="Q47" s="121">
        <v>10677.769999999999</v>
      </c>
      <c r="R47" s="121">
        <v>3868.3900000000003</v>
      </c>
      <c r="S47" s="121">
        <v>0</v>
      </c>
      <c r="T47" s="121">
        <v>2270.3199999999997</v>
      </c>
      <c r="U47" s="121">
        <v>0</v>
      </c>
      <c r="V47" s="121">
        <v>0</v>
      </c>
      <c r="W47" s="121">
        <v>39938</v>
      </c>
      <c r="X47" s="121">
        <v>48057.640000000014</v>
      </c>
      <c r="Y47" s="121">
        <v>237397.46999999994</v>
      </c>
      <c r="Z47" s="121">
        <v>0</v>
      </c>
      <c r="AA47" s="121">
        <v>2548.75</v>
      </c>
      <c r="AB47" s="121">
        <v>839.1099999999999</v>
      </c>
      <c r="AC47" s="121">
        <f t="shared" si="2"/>
        <v>410940.03999999992</v>
      </c>
      <c r="AD47" s="153">
        <v>469.0389473684213</v>
      </c>
      <c r="AE47" s="105">
        <f t="shared" si="3"/>
        <v>302.08915254237303</v>
      </c>
      <c r="AF47" s="105">
        <f t="shared" si="4"/>
        <v>0</v>
      </c>
      <c r="AG47" s="105">
        <f t="shared" si="5"/>
        <v>0.82288135593220335</v>
      </c>
      <c r="AH47" s="105">
        <f t="shared" si="6"/>
        <v>12.371525423728812</v>
      </c>
      <c r="AI47" s="105">
        <f t="shared" si="7"/>
        <v>0</v>
      </c>
      <c r="AJ47" s="105">
        <f t="shared" si="8"/>
        <v>0</v>
      </c>
      <c r="AK47" s="105">
        <f t="shared" si="9"/>
        <v>95.439830508474572</v>
      </c>
      <c r="AL47" s="105">
        <f t="shared" si="10"/>
        <v>0</v>
      </c>
      <c r="AM47" s="105">
        <f t="shared" si="11"/>
        <v>102.93305084745761</v>
      </c>
      <c r="AN47" s="105">
        <f t="shared" si="12"/>
        <v>0</v>
      </c>
      <c r="AO47" s="105">
        <f t="shared" si="13"/>
        <v>51.123220338983053</v>
      </c>
      <c r="AP47" s="105">
        <f t="shared" si="14"/>
        <v>180.97915254237284</v>
      </c>
      <c r="AQ47" s="105">
        <f t="shared" si="15"/>
        <v>65.565932203389835</v>
      </c>
      <c r="AR47" s="105">
        <f t="shared" si="16"/>
        <v>0</v>
      </c>
      <c r="AS47" s="105">
        <f t="shared" si="17"/>
        <v>38.479999999999997</v>
      </c>
      <c r="AT47" s="105">
        <f t="shared" si="18"/>
        <v>0</v>
      </c>
      <c r="AU47" s="105">
        <f t="shared" si="19"/>
        <v>0</v>
      </c>
      <c r="AV47" s="105">
        <f t="shared" si="20"/>
        <v>676.91525423728808</v>
      </c>
      <c r="AW47" s="105">
        <f t="shared" si="21"/>
        <v>814.5362711864409</v>
      </c>
      <c r="AX47" s="105">
        <f t="shared" si="22"/>
        <v>4023.6859322033888</v>
      </c>
      <c r="AY47" s="105">
        <f t="shared" si="23"/>
        <v>0</v>
      </c>
      <c r="AZ47" s="105">
        <f t="shared" si="24"/>
        <v>43.199152542372879</v>
      </c>
      <c r="BA47" s="105">
        <f t="shared" si="25"/>
        <v>14.222203389830506</v>
      </c>
      <c r="BB47" s="2"/>
      <c r="BC47" s="105">
        <f t="shared" si="26"/>
        <v>113.07504061021261</v>
      </c>
      <c r="BD47" s="105">
        <f t="shared" si="27"/>
        <v>62.93968500600328</v>
      </c>
      <c r="BE47" s="105">
        <f t="shared" si="28"/>
        <v>0</v>
      </c>
      <c r="BF47" s="105">
        <f t="shared" si="29"/>
        <v>0.17144572356804857</v>
      </c>
      <c r="BG47" s="105">
        <f t="shared" si="30"/>
        <v>2.5775831626527297</v>
      </c>
      <c r="BH47" s="105">
        <f t="shared" si="31"/>
        <v>0</v>
      </c>
      <c r="BI47" s="105">
        <f t="shared" si="32"/>
        <v>0</v>
      </c>
      <c r="BJ47" s="105">
        <f t="shared" si="33"/>
        <v>19.884702309485132</v>
      </c>
      <c r="BK47" s="105">
        <f t="shared" si="34"/>
        <v>0</v>
      </c>
      <c r="BL47" s="105">
        <f t="shared" si="35"/>
        <v>21.445900134190264</v>
      </c>
      <c r="BM47" s="105">
        <f t="shared" si="36"/>
        <v>0</v>
      </c>
      <c r="BN47" s="105">
        <f t="shared" si="37"/>
        <v>10.651423123101914</v>
      </c>
      <c r="BO47" s="105">
        <f t="shared" si="38"/>
        <v>37.706653012218368</v>
      </c>
      <c r="BP47" s="105">
        <f t="shared" si="39"/>
        <v>13.660533936012431</v>
      </c>
      <c r="BQ47" s="105">
        <f t="shared" si="40"/>
        <v>0</v>
      </c>
      <c r="BR47" s="105">
        <f t="shared" si="41"/>
        <v>8.0172328554276415</v>
      </c>
      <c r="BS47" s="105">
        <f t="shared" si="42"/>
        <v>0</v>
      </c>
      <c r="BT47" s="105">
        <f t="shared" si="43"/>
        <v>0</v>
      </c>
      <c r="BU47" s="105">
        <f t="shared" si="44"/>
        <v>141.0339713256586</v>
      </c>
      <c r="BV47" s="105">
        <f t="shared" si="45"/>
        <v>169.7070414577301</v>
      </c>
      <c r="BW47" s="105">
        <f t="shared" si="46"/>
        <v>838.32710643406995</v>
      </c>
      <c r="BX47" s="105">
        <f t="shared" si="47"/>
        <v>0</v>
      </c>
      <c r="BY47" s="105">
        <f t="shared" si="48"/>
        <v>9.0004590719683595</v>
      </c>
      <c r="BZ47" s="105">
        <f t="shared" si="49"/>
        <v>2.9631683028462459</v>
      </c>
    </row>
    <row r="48" spans="1:78" x14ac:dyDescent="0.25">
      <c r="A48" s="18" t="s">
        <v>475</v>
      </c>
      <c r="B48" s="21" t="s">
        <v>476</v>
      </c>
      <c r="C48" s="22">
        <f>_xlfn.XLOOKUP(A48,Rankings!K:K,Rankings!L:L)</f>
        <v>41</v>
      </c>
      <c r="D48" s="118">
        <f>_xlfn.XLOOKUP(A48,Rankings!K:K,Rankings!M:M)</f>
        <v>380.72</v>
      </c>
      <c r="E48" s="121">
        <v>23466.229999999996</v>
      </c>
      <c r="F48" s="121">
        <v>6082.2600000000011</v>
      </c>
      <c r="G48" s="121">
        <v>0</v>
      </c>
      <c r="H48" s="121">
        <v>0</v>
      </c>
      <c r="I48" s="121">
        <v>0</v>
      </c>
      <c r="J48" s="121">
        <v>0</v>
      </c>
      <c r="K48" s="121">
        <v>0</v>
      </c>
      <c r="L48" s="121">
        <v>4644.6499999999996</v>
      </c>
      <c r="M48" s="121">
        <v>0</v>
      </c>
      <c r="N48" s="121">
        <v>4317.28</v>
      </c>
      <c r="O48" s="121">
        <v>0</v>
      </c>
      <c r="P48" s="121">
        <v>1916.56</v>
      </c>
      <c r="Q48" s="121">
        <v>4641.5300000000007</v>
      </c>
      <c r="R48" s="121">
        <v>3566.5399999999995</v>
      </c>
      <c r="S48" s="121">
        <v>0</v>
      </c>
      <c r="T48" s="121">
        <v>2025.24</v>
      </c>
      <c r="U48" s="121">
        <v>0</v>
      </c>
      <c r="V48" s="121">
        <v>0</v>
      </c>
      <c r="W48" s="121">
        <v>4265.92</v>
      </c>
      <c r="X48" s="121">
        <v>64849.290000000008</v>
      </c>
      <c r="Y48" s="121">
        <v>230649.98</v>
      </c>
      <c r="Z48" s="121">
        <v>0</v>
      </c>
      <c r="AA48" s="121">
        <v>862</v>
      </c>
      <c r="AB48" s="121">
        <v>708.22</v>
      </c>
      <c r="AC48" s="121">
        <f t="shared" si="2"/>
        <v>351995.69999999995</v>
      </c>
      <c r="AD48" s="153">
        <v>320.07779661016951</v>
      </c>
      <c r="AE48" s="105">
        <f t="shared" si="3"/>
        <v>148.34780487804881</v>
      </c>
      <c r="AF48" s="105">
        <f t="shared" si="4"/>
        <v>0</v>
      </c>
      <c r="AG48" s="105">
        <f t="shared" si="5"/>
        <v>0</v>
      </c>
      <c r="AH48" s="105">
        <f t="shared" si="6"/>
        <v>0</v>
      </c>
      <c r="AI48" s="105">
        <f t="shared" si="7"/>
        <v>0</v>
      </c>
      <c r="AJ48" s="105">
        <f t="shared" si="8"/>
        <v>0</v>
      </c>
      <c r="AK48" s="105">
        <f t="shared" si="9"/>
        <v>113.28414634146341</v>
      </c>
      <c r="AL48" s="105">
        <f t="shared" si="10"/>
        <v>0</v>
      </c>
      <c r="AM48" s="105">
        <f t="shared" si="11"/>
        <v>105.29951219512195</v>
      </c>
      <c r="AN48" s="105">
        <f t="shared" si="12"/>
        <v>0</v>
      </c>
      <c r="AO48" s="105">
        <f t="shared" si="13"/>
        <v>46.745365853658534</v>
      </c>
      <c r="AP48" s="105">
        <f t="shared" si="14"/>
        <v>113.20804878048781</v>
      </c>
      <c r="AQ48" s="105">
        <f t="shared" si="15"/>
        <v>86.98878048780486</v>
      </c>
      <c r="AR48" s="105">
        <f t="shared" si="16"/>
        <v>0</v>
      </c>
      <c r="AS48" s="105">
        <f t="shared" si="17"/>
        <v>49.396097560975612</v>
      </c>
      <c r="AT48" s="105">
        <f t="shared" si="18"/>
        <v>0</v>
      </c>
      <c r="AU48" s="105">
        <f t="shared" si="19"/>
        <v>0</v>
      </c>
      <c r="AV48" s="105">
        <f t="shared" si="20"/>
        <v>104.04682926829268</v>
      </c>
      <c r="AW48" s="105">
        <f t="shared" si="21"/>
        <v>1581.6900000000003</v>
      </c>
      <c r="AX48" s="105">
        <f t="shared" si="22"/>
        <v>5625.6092682926828</v>
      </c>
      <c r="AY48" s="105">
        <f t="shared" si="23"/>
        <v>0</v>
      </c>
      <c r="AZ48" s="105">
        <f t="shared" si="24"/>
        <v>21.024390243902438</v>
      </c>
      <c r="BA48" s="105">
        <f t="shared" si="25"/>
        <v>17.273658536585366</v>
      </c>
      <c r="BB48" s="2"/>
      <c r="BC48" s="105">
        <f t="shared" si="26"/>
        <v>61.636451985711268</v>
      </c>
      <c r="BD48" s="105">
        <f t="shared" si="27"/>
        <v>15.975677663374661</v>
      </c>
      <c r="BE48" s="105">
        <f t="shared" si="28"/>
        <v>0</v>
      </c>
      <c r="BF48" s="105">
        <f t="shared" si="29"/>
        <v>0</v>
      </c>
      <c r="BG48" s="105">
        <f t="shared" si="30"/>
        <v>0</v>
      </c>
      <c r="BH48" s="105">
        <f t="shared" si="31"/>
        <v>0</v>
      </c>
      <c r="BI48" s="105">
        <f t="shared" si="32"/>
        <v>0</v>
      </c>
      <c r="BJ48" s="105">
        <f t="shared" si="33"/>
        <v>12.199648035301532</v>
      </c>
      <c r="BK48" s="105">
        <f t="shared" si="34"/>
        <v>0</v>
      </c>
      <c r="BL48" s="105">
        <f t="shared" si="35"/>
        <v>11.339777264131119</v>
      </c>
      <c r="BM48" s="105">
        <f t="shared" si="36"/>
        <v>0</v>
      </c>
      <c r="BN48" s="105">
        <f t="shared" si="37"/>
        <v>5.0340407648665684</v>
      </c>
      <c r="BO48" s="105">
        <f t="shared" si="38"/>
        <v>12.191453036352176</v>
      </c>
      <c r="BP48" s="105">
        <f t="shared" si="39"/>
        <v>9.3678819079638558</v>
      </c>
      <c r="BQ48" s="105">
        <f t="shared" si="40"/>
        <v>0</v>
      </c>
      <c r="BR48" s="105">
        <f t="shared" si="41"/>
        <v>5.3194998949359107</v>
      </c>
      <c r="BS48" s="105">
        <f t="shared" si="42"/>
        <v>0</v>
      </c>
      <c r="BT48" s="105">
        <f t="shared" si="43"/>
        <v>0</v>
      </c>
      <c r="BU48" s="105">
        <f t="shared" si="44"/>
        <v>11.204874973733977</v>
      </c>
      <c r="BV48" s="105">
        <f t="shared" si="45"/>
        <v>170.33328955662955</v>
      </c>
      <c r="BW48" s="105">
        <f t="shared" si="46"/>
        <v>605.82575120823697</v>
      </c>
      <c r="BX48" s="105">
        <f t="shared" si="47"/>
        <v>0</v>
      </c>
      <c r="BY48" s="105">
        <f t="shared" si="48"/>
        <v>2.2641311199831895</v>
      </c>
      <c r="BZ48" s="105">
        <f t="shared" si="49"/>
        <v>1.8602122294599706</v>
      </c>
    </row>
    <row r="49" spans="1:78" x14ac:dyDescent="0.25">
      <c r="A49" s="18" t="s">
        <v>16</v>
      </c>
      <c r="B49" s="21" t="s">
        <v>17</v>
      </c>
      <c r="C49" s="22">
        <f>_xlfn.XLOOKUP(A49,Rankings!K:K,Rankings!L:L)</f>
        <v>182</v>
      </c>
      <c r="D49" s="118">
        <f>_xlfn.XLOOKUP(A49,Rankings!K:K,Rankings!M:M)</f>
        <v>1066.96</v>
      </c>
      <c r="E49" s="121">
        <v>57893.48</v>
      </c>
      <c r="F49" s="121">
        <v>4739.0200000000013</v>
      </c>
      <c r="G49" s="121">
        <v>0</v>
      </c>
      <c r="H49" s="121">
        <v>31984.610000000004</v>
      </c>
      <c r="I49" s="121">
        <v>5.419999999999999</v>
      </c>
      <c r="J49" s="121">
        <v>9613.2200000000012</v>
      </c>
      <c r="K49" s="121">
        <v>0</v>
      </c>
      <c r="L49" s="121">
        <v>18936.499999999996</v>
      </c>
      <c r="M49" s="121">
        <v>11501.5</v>
      </c>
      <c r="N49" s="121">
        <v>16636.359999999997</v>
      </c>
      <c r="O49" s="121">
        <v>0</v>
      </c>
      <c r="P49" s="121">
        <v>24310.089999999971</v>
      </c>
      <c r="Q49" s="121">
        <v>14814.23</v>
      </c>
      <c r="R49" s="121">
        <v>51947.1</v>
      </c>
      <c r="S49" s="121">
        <v>0</v>
      </c>
      <c r="T49" s="121">
        <v>6831.1900000000005</v>
      </c>
      <c r="U49" s="121">
        <v>0</v>
      </c>
      <c r="V49" s="121">
        <v>0</v>
      </c>
      <c r="W49" s="121">
        <v>33965.670000000006</v>
      </c>
      <c r="X49" s="121">
        <v>229981.63999999981</v>
      </c>
      <c r="Y49" s="121">
        <v>561162.91000000027</v>
      </c>
      <c r="Z49" s="121">
        <v>0</v>
      </c>
      <c r="AA49" s="121">
        <v>2453.8999999999996</v>
      </c>
      <c r="AB49" s="121">
        <v>5793.0599999999995</v>
      </c>
      <c r="AC49" s="121">
        <f t="shared" si="2"/>
        <v>1082569.8999999999</v>
      </c>
      <c r="AD49" s="153">
        <v>248.79710227272719</v>
      </c>
      <c r="AE49" s="105">
        <f t="shared" si="3"/>
        <v>26.038571428571437</v>
      </c>
      <c r="AF49" s="105">
        <f t="shared" si="4"/>
        <v>0</v>
      </c>
      <c r="AG49" s="105">
        <f t="shared" si="5"/>
        <v>175.7396153846154</v>
      </c>
      <c r="AH49" s="105">
        <f t="shared" si="6"/>
        <v>2.9780219780219774E-2</v>
      </c>
      <c r="AI49" s="105">
        <f t="shared" si="7"/>
        <v>52.819890109890117</v>
      </c>
      <c r="AJ49" s="105">
        <f t="shared" si="8"/>
        <v>0</v>
      </c>
      <c r="AK49" s="105">
        <f t="shared" si="9"/>
        <v>104.04670329670327</v>
      </c>
      <c r="AL49" s="105">
        <f t="shared" si="10"/>
        <v>63.195054945054942</v>
      </c>
      <c r="AM49" s="105">
        <f t="shared" si="11"/>
        <v>91.408571428571406</v>
      </c>
      <c r="AN49" s="105">
        <f t="shared" si="12"/>
        <v>0</v>
      </c>
      <c r="AO49" s="105">
        <f t="shared" si="13"/>
        <v>133.57192307692293</v>
      </c>
      <c r="AP49" s="105">
        <f t="shared" si="14"/>
        <v>81.396868131868132</v>
      </c>
      <c r="AQ49" s="105">
        <f t="shared" si="15"/>
        <v>285.42362637362635</v>
      </c>
      <c r="AR49" s="105">
        <f t="shared" si="16"/>
        <v>0</v>
      </c>
      <c r="AS49" s="105">
        <f t="shared" si="17"/>
        <v>37.534010989010994</v>
      </c>
      <c r="AT49" s="105">
        <f t="shared" si="18"/>
        <v>0</v>
      </c>
      <c r="AU49" s="105">
        <f t="shared" si="19"/>
        <v>0</v>
      </c>
      <c r="AV49" s="105">
        <f t="shared" si="20"/>
        <v>186.62456043956047</v>
      </c>
      <c r="AW49" s="105">
        <f t="shared" si="21"/>
        <v>1263.6353846153836</v>
      </c>
      <c r="AX49" s="105">
        <f t="shared" si="22"/>
        <v>3083.3126923076939</v>
      </c>
      <c r="AY49" s="105">
        <f t="shared" si="23"/>
        <v>0</v>
      </c>
      <c r="AZ49" s="105">
        <f t="shared" si="24"/>
        <v>13.48296703296703</v>
      </c>
      <c r="BA49" s="105">
        <f t="shared" si="25"/>
        <v>31.83</v>
      </c>
      <c r="BB49" s="2"/>
      <c r="BC49" s="105">
        <f t="shared" si="26"/>
        <v>54.260215940616334</v>
      </c>
      <c r="BD49" s="105">
        <f t="shared" si="27"/>
        <v>4.441609807302993</v>
      </c>
      <c r="BE49" s="105">
        <f t="shared" si="28"/>
        <v>0</v>
      </c>
      <c r="BF49" s="105">
        <f t="shared" si="29"/>
        <v>29.977328109769815</v>
      </c>
      <c r="BG49" s="105">
        <f t="shared" si="30"/>
        <v>5.0798530404138854E-3</v>
      </c>
      <c r="BH49" s="105">
        <f t="shared" si="31"/>
        <v>9.0099160230936501</v>
      </c>
      <c r="BI49" s="105">
        <f t="shared" si="32"/>
        <v>0</v>
      </c>
      <c r="BJ49" s="105">
        <f t="shared" si="33"/>
        <v>17.748088025792903</v>
      </c>
      <c r="BK49" s="105">
        <f t="shared" si="34"/>
        <v>10.779691834745444</v>
      </c>
      <c r="BL49" s="105">
        <f t="shared" si="35"/>
        <v>15.592299617605155</v>
      </c>
      <c r="BM49" s="105">
        <f t="shared" si="36"/>
        <v>0</v>
      </c>
      <c r="BN49" s="105">
        <f t="shared" si="37"/>
        <v>22.7844436529954</v>
      </c>
      <c r="BO49" s="105">
        <f t="shared" si="38"/>
        <v>13.884522381345128</v>
      </c>
      <c r="BP49" s="105">
        <f t="shared" si="39"/>
        <v>48.687017320236933</v>
      </c>
      <c r="BQ49" s="105">
        <f t="shared" si="40"/>
        <v>0</v>
      </c>
      <c r="BR49" s="105">
        <f t="shared" si="41"/>
        <v>6.4024799430156714</v>
      </c>
      <c r="BS49" s="105">
        <f t="shared" si="42"/>
        <v>0</v>
      </c>
      <c r="BT49" s="105">
        <f t="shared" si="43"/>
        <v>0</v>
      </c>
      <c r="BU49" s="105">
        <f t="shared" si="44"/>
        <v>31.834061258154012</v>
      </c>
      <c r="BV49" s="105">
        <f t="shared" si="45"/>
        <v>215.5485116592935</v>
      </c>
      <c r="BW49" s="105">
        <f t="shared" si="46"/>
        <v>525.94559308690134</v>
      </c>
      <c r="BX49" s="105">
        <f t="shared" si="47"/>
        <v>0</v>
      </c>
      <c r="BY49" s="105">
        <f t="shared" si="48"/>
        <v>2.2998987778360949</v>
      </c>
      <c r="BZ49" s="105">
        <f t="shared" si="49"/>
        <v>5.4295006373247352</v>
      </c>
    </row>
    <row r="50" spans="1:78" x14ac:dyDescent="0.25">
      <c r="A50" s="18" t="s">
        <v>20</v>
      </c>
      <c r="B50" s="21" t="s">
        <v>21</v>
      </c>
      <c r="C50" s="22">
        <f>_xlfn.XLOOKUP(A50,Rankings!K:K,Rankings!L:L)</f>
        <v>212</v>
      </c>
      <c r="D50" s="118">
        <f>_xlfn.XLOOKUP(A50,Rankings!K:K,Rankings!M:M)</f>
        <v>1383.33</v>
      </c>
      <c r="E50" s="121">
        <v>69096.00999999998</v>
      </c>
      <c r="F50" s="121">
        <v>49853.48000000001</v>
      </c>
      <c r="G50" s="121">
        <v>0</v>
      </c>
      <c r="H50" s="121">
        <v>18697.28</v>
      </c>
      <c r="I50" s="121">
        <v>0</v>
      </c>
      <c r="J50" s="121">
        <v>28520.42</v>
      </c>
      <c r="K50" s="121">
        <v>0</v>
      </c>
      <c r="L50" s="121">
        <v>28547.339999999997</v>
      </c>
      <c r="M50" s="121">
        <v>29595.8</v>
      </c>
      <c r="N50" s="121">
        <v>20878.839999999997</v>
      </c>
      <c r="O50" s="121">
        <v>0</v>
      </c>
      <c r="P50" s="121">
        <v>33876.46000000005</v>
      </c>
      <c r="Q50" s="121">
        <v>16813.390000000003</v>
      </c>
      <c r="R50" s="121">
        <v>53750.710000000021</v>
      </c>
      <c r="S50" s="121">
        <v>0</v>
      </c>
      <c r="T50" s="121">
        <v>0</v>
      </c>
      <c r="U50" s="121">
        <v>0</v>
      </c>
      <c r="V50" s="121">
        <v>0</v>
      </c>
      <c r="W50" s="121">
        <v>35629.199999999997</v>
      </c>
      <c r="X50" s="121">
        <v>213613.96999999988</v>
      </c>
      <c r="Y50" s="121">
        <v>638090.41999999993</v>
      </c>
      <c r="Z50" s="121">
        <v>0</v>
      </c>
      <c r="AA50" s="121">
        <v>5150</v>
      </c>
      <c r="AB50" s="121">
        <v>874.52</v>
      </c>
      <c r="AC50" s="121">
        <f t="shared" si="2"/>
        <v>1242987.8399999999</v>
      </c>
      <c r="AD50" s="153">
        <v>283.41845771144273</v>
      </c>
      <c r="AE50" s="105">
        <f t="shared" si="3"/>
        <v>235.15792452830195</v>
      </c>
      <c r="AF50" s="105">
        <f t="shared" si="4"/>
        <v>0</v>
      </c>
      <c r="AG50" s="105">
        <f t="shared" si="5"/>
        <v>88.194716981132075</v>
      </c>
      <c r="AH50" s="105">
        <f t="shared" si="6"/>
        <v>0</v>
      </c>
      <c r="AI50" s="105">
        <f t="shared" si="7"/>
        <v>134.53028301886792</v>
      </c>
      <c r="AJ50" s="105">
        <f t="shared" si="8"/>
        <v>0</v>
      </c>
      <c r="AK50" s="105">
        <f t="shared" si="9"/>
        <v>134.65726415094338</v>
      </c>
      <c r="AL50" s="105">
        <f t="shared" si="10"/>
        <v>139.60283018867923</v>
      </c>
      <c r="AM50" s="105">
        <f t="shared" si="11"/>
        <v>98.48509433962262</v>
      </c>
      <c r="AN50" s="105">
        <f t="shared" si="12"/>
        <v>0</v>
      </c>
      <c r="AO50" s="105">
        <f t="shared" si="13"/>
        <v>159.79462264150968</v>
      </c>
      <c r="AP50" s="105">
        <f t="shared" si="14"/>
        <v>79.308443396226423</v>
      </c>
      <c r="AQ50" s="105">
        <f t="shared" si="15"/>
        <v>253.54108490566048</v>
      </c>
      <c r="AR50" s="105">
        <f t="shared" si="16"/>
        <v>0</v>
      </c>
      <c r="AS50" s="105">
        <f t="shared" si="17"/>
        <v>0</v>
      </c>
      <c r="AT50" s="105">
        <f t="shared" si="18"/>
        <v>0</v>
      </c>
      <c r="AU50" s="105">
        <f t="shared" si="19"/>
        <v>0</v>
      </c>
      <c r="AV50" s="105">
        <f t="shared" si="20"/>
        <v>168.06226415094338</v>
      </c>
      <c r="AW50" s="105">
        <f t="shared" si="21"/>
        <v>1007.6130660377353</v>
      </c>
      <c r="AX50" s="105">
        <f t="shared" si="22"/>
        <v>3009.8604716981126</v>
      </c>
      <c r="AY50" s="105">
        <f t="shared" si="23"/>
        <v>0</v>
      </c>
      <c r="AZ50" s="105">
        <f t="shared" si="24"/>
        <v>24.29245283018868</v>
      </c>
      <c r="BA50" s="105">
        <f t="shared" si="25"/>
        <v>4.1250943396226418</v>
      </c>
      <c r="BB50" s="2"/>
      <c r="BC50" s="105">
        <f t="shared" si="26"/>
        <v>49.949043250706616</v>
      </c>
      <c r="BD50" s="105">
        <f t="shared" si="27"/>
        <v>36.038747081318277</v>
      </c>
      <c r="BE50" s="105">
        <f t="shared" si="28"/>
        <v>0</v>
      </c>
      <c r="BF50" s="105">
        <f t="shared" si="29"/>
        <v>13.516138593105044</v>
      </c>
      <c r="BG50" s="105">
        <f t="shared" si="30"/>
        <v>0</v>
      </c>
      <c r="BH50" s="105">
        <f t="shared" si="31"/>
        <v>20.617220764387383</v>
      </c>
      <c r="BI50" s="105">
        <f t="shared" si="32"/>
        <v>0</v>
      </c>
      <c r="BJ50" s="105">
        <f t="shared" si="33"/>
        <v>20.6366810522435</v>
      </c>
      <c r="BK50" s="105">
        <f t="shared" si="34"/>
        <v>21.394605770134387</v>
      </c>
      <c r="BL50" s="105">
        <f t="shared" si="35"/>
        <v>15.093173718490887</v>
      </c>
      <c r="BM50" s="105">
        <f t="shared" si="36"/>
        <v>0</v>
      </c>
      <c r="BN50" s="105">
        <f t="shared" si="37"/>
        <v>24.489066238713864</v>
      </c>
      <c r="BO50" s="105">
        <f t="shared" si="38"/>
        <v>12.154287118764145</v>
      </c>
      <c r="BP50" s="105">
        <f t="shared" si="39"/>
        <v>38.856028568743554</v>
      </c>
      <c r="BQ50" s="105">
        <f t="shared" si="40"/>
        <v>0</v>
      </c>
      <c r="BR50" s="105">
        <f t="shared" si="41"/>
        <v>0</v>
      </c>
      <c r="BS50" s="105">
        <f t="shared" si="42"/>
        <v>0</v>
      </c>
      <c r="BT50" s="105">
        <f t="shared" si="43"/>
        <v>0</v>
      </c>
      <c r="BU50" s="105">
        <f t="shared" si="44"/>
        <v>25.756110255687361</v>
      </c>
      <c r="BV50" s="105">
        <f t="shared" si="45"/>
        <v>154.42010944604678</v>
      </c>
      <c r="BW50" s="105">
        <f t="shared" si="46"/>
        <v>461.27129462962557</v>
      </c>
      <c r="BX50" s="105">
        <f t="shared" si="47"/>
        <v>0</v>
      </c>
      <c r="BY50" s="105">
        <f t="shared" si="48"/>
        <v>3.7229005371097283</v>
      </c>
      <c r="BZ50" s="105">
        <f t="shared" si="49"/>
        <v>0.63218465586664063</v>
      </c>
    </row>
    <row r="51" spans="1:78" x14ac:dyDescent="0.25">
      <c r="A51" s="18" t="s">
        <v>67</v>
      </c>
      <c r="B51" s="21" t="s">
        <v>68</v>
      </c>
      <c r="C51" s="22">
        <f>_xlfn.XLOOKUP(A51,Rankings!K:K,Rankings!L:L)</f>
        <v>233</v>
      </c>
      <c r="D51" s="118">
        <f>_xlfn.XLOOKUP(A51,Rankings!K:K,Rankings!M:M)</f>
        <v>1184.53</v>
      </c>
      <c r="E51" s="121">
        <v>62550.809999999983</v>
      </c>
      <c r="F51" s="121">
        <v>25593.090000000004</v>
      </c>
      <c r="G51" s="121">
        <v>0</v>
      </c>
      <c r="H51" s="121">
        <v>28216.87</v>
      </c>
      <c r="I51" s="121">
        <v>34.32</v>
      </c>
      <c r="J51" s="121">
        <v>6194.9999999999991</v>
      </c>
      <c r="K51" s="121">
        <v>0</v>
      </c>
      <c r="L51" s="121">
        <v>14627.88</v>
      </c>
      <c r="M51" s="121">
        <v>0</v>
      </c>
      <c r="N51" s="121">
        <v>13944.979999999998</v>
      </c>
      <c r="O51" s="121">
        <v>824.99</v>
      </c>
      <c r="P51" s="121">
        <v>20277.42000000002</v>
      </c>
      <c r="Q51" s="121">
        <v>18130.080000000002</v>
      </c>
      <c r="R51" s="121">
        <v>35748.220000000016</v>
      </c>
      <c r="S51" s="121">
        <v>0</v>
      </c>
      <c r="T51" s="121">
        <v>3506.5199999999995</v>
      </c>
      <c r="U51" s="121">
        <v>0</v>
      </c>
      <c r="V51" s="121">
        <v>0</v>
      </c>
      <c r="W51" s="121">
        <v>-11.800000000000015</v>
      </c>
      <c r="X51" s="121">
        <v>300265.99999999988</v>
      </c>
      <c r="Y51" s="121">
        <v>684561.36000000022</v>
      </c>
      <c r="Z51" s="121">
        <v>0</v>
      </c>
      <c r="AA51" s="121">
        <v>3686.9</v>
      </c>
      <c r="AB51" s="121">
        <v>6581.7</v>
      </c>
      <c r="AC51" s="121">
        <f t="shared" si="2"/>
        <v>1224734.3400000001</v>
      </c>
      <c r="AD51" s="153">
        <v>205.79458715596337</v>
      </c>
      <c r="AE51" s="105">
        <f t="shared" si="3"/>
        <v>109.84158798283264</v>
      </c>
      <c r="AF51" s="105">
        <f t="shared" si="4"/>
        <v>0</v>
      </c>
      <c r="AG51" s="105">
        <f t="shared" si="5"/>
        <v>121.10244635193132</v>
      </c>
      <c r="AH51" s="105">
        <f t="shared" si="6"/>
        <v>0.1472961373390558</v>
      </c>
      <c r="AI51" s="105">
        <f t="shared" si="7"/>
        <v>26.587982832618021</v>
      </c>
      <c r="AJ51" s="105">
        <f t="shared" si="8"/>
        <v>0</v>
      </c>
      <c r="AK51" s="105">
        <f t="shared" si="9"/>
        <v>62.780600858369098</v>
      </c>
      <c r="AL51" s="105">
        <f t="shared" si="10"/>
        <v>0</v>
      </c>
      <c r="AM51" s="105">
        <f t="shared" si="11"/>
        <v>59.849699570815439</v>
      </c>
      <c r="AN51" s="105">
        <f t="shared" si="12"/>
        <v>3.5407296137339057</v>
      </c>
      <c r="AO51" s="105">
        <f t="shared" si="13"/>
        <v>87.027553648068761</v>
      </c>
      <c r="AP51" s="105">
        <f t="shared" si="14"/>
        <v>77.811502145922759</v>
      </c>
      <c r="AQ51" s="105">
        <f t="shared" si="15"/>
        <v>153.42583690987132</v>
      </c>
      <c r="AR51" s="105">
        <f t="shared" si="16"/>
        <v>0</v>
      </c>
      <c r="AS51" s="105">
        <f t="shared" si="17"/>
        <v>15.049442060085834</v>
      </c>
      <c r="AT51" s="105">
        <f t="shared" si="18"/>
        <v>0</v>
      </c>
      <c r="AU51" s="105">
        <f t="shared" si="19"/>
        <v>0</v>
      </c>
      <c r="AV51" s="105">
        <f t="shared" si="20"/>
        <v>-5.0643776824034398E-2</v>
      </c>
      <c r="AW51" s="105">
        <f t="shared" si="21"/>
        <v>1288.6952789699567</v>
      </c>
      <c r="AX51" s="105">
        <f t="shared" si="22"/>
        <v>2938.0315879828336</v>
      </c>
      <c r="AY51" s="105">
        <f t="shared" si="23"/>
        <v>0</v>
      </c>
      <c r="AZ51" s="105">
        <f t="shared" si="24"/>
        <v>15.823605150214593</v>
      </c>
      <c r="BA51" s="105">
        <f t="shared" si="25"/>
        <v>28.247639484978539</v>
      </c>
      <c r="BB51" s="2"/>
      <c r="BC51" s="105">
        <f t="shared" si="26"/>
        <v>52.806437996504933</v>
      </c>
      <c r="BD51" s="105">
        <f t="shared" si="27"/>
        <v>21.606113817294627</v>
      </c>
      <c r="BE51" s="105">
        <f t="shared" si="28"/>
        <v>0</v>
      </c>
      <c r="BF51" s="105">
        <f t="shared" si="29"/>
        <v>23.821152693473362</v>
      </c>
      <c r="BG51" s="105">
        <f t="shared" si="30"/>
        <v>2.8973516922323621E-2</v>
      </c>
      <c r="BH51" s="105">
        <f t="shared" si="31"/>
        <v>5.2299224164858629</v>
      </c>
      <c r="BI51" s="105">
        <f t="shared" si="32"/>
        <v>0</v>
      </c>
      <c r="BJ51" s="105">
        <f t="shared" si="33"/>
        <v>12.349100487113033</v>
      </c>
      <c r="BK51" s="105">
        <f t="shared" si="34"/>
        <v>0</v>
      </c>
      <c r="BL51" s="105">
        <f t="shared" si="35"/>
        <v>11.772584907093952</v>
      </c>
      <c r="BM51" s="105">
        <f t="shared" si="36"/>
        <v>0.69647033000430558</v>
      </c>
      <c r="BN51" s="105">
        <f t="shared" si="37"/>
        <v>17.118536465940096</v>
      </c>
      <c r="BO51" s="105">
        <f t="shared" si="38"/>
        <v>15.305716191231967</v>
      </c>
      <c r="BP51" s="105">
        <f t="shared" si="39"/>
        <v>30.179244088372617</v>
      </c>
      <c r="BQ51" s="105">
        <f t="shared" si="40"/>
        <v>0</v>
      </c>
      <c r="BR51" s="105">
        <f t="shared" si="41"/>
        <v>2.9602627202350296</v>
      </c>
      <c r="BS51" s="105">
        <f t="shared" si="42"/>
        <v>0</v>
      </c>
      <c r="BT51" s="105">
        <f t="shared" si="43"/>
        <v>0</v>
      </c>
      <c r="BU51" s="105">
        <f t="shared" si="44"/>
        <v>-9.9617569837826096E-3</v>
      </c>
      <c r="BV51" s="105">
        <f t="shared" si="45"/>
        <v>253.4895697027512</v>
      </c>
      <c r="BW51" s="105">
        <f t="shared" si="46"/>
        <v>577.91812786506057</v>
      </c>
      <c r="BX51" s="105">
        <f t="shared" si="47"/>
        <v>0</v>
      </c>
      <c r="BY51" s="105">
        <f t="shared" si="48"/>
        <v>3.1125425274159371</v>
      </c>
      <c r="BZ51" s="105">
        <f t="shared" si="49"/>
        <v>5.5563810118781287</v>
      </c>
    </row>
    <row r="52" spans="1:78" x14ac:dyDescent="0.25">
      <c r="A52" s="18" t="s">
        <v>79</v>
      </c>
      <c r="B52" s="21" t="s">
        <v>80</v>
      </c>
      <c r="C52" s="22">
        <f>_xlfn.XLOOKUP(A52,Rankings!K:K,Rankings!L:L)</f>
        <v>355</v>
      </c>
      <c r="D52" s="118">
        <f>_xlfn.XLOOKUP(A52,Rankings!K:K,Rankings!M:M)</f>
        <v>1349.21</v>
      </c>
      <c r="E52" s="121">
        <v>91189.68</v>
      </c>
      <c r="F52" s="121">
        <v>33420.240000000013</v>
      </c>
      <c r="G52" s="121">
        <v>0</v>
      </c>
      <c r="H52" s="121">
        <v>29355.400000000016</v>
      </c>
      <c r="I52" s="121">
        <v>1200.05</v>
      </c>
      <c r="J52" s="121">
        <v>37896.229999999996</v>
      </c>
      <c r="K52" s="121">
        <v>0</v>
      </c>
      <c r="L52" s="121">
        <v>23747.57</v>
      </c>
      <c r="M52" s="121">
        <v>29298.470000000005</v>
      </c>
      <c r="N52" s="121">
        <v>16942.41</v>
      </c>
      <c r="O52" s="121">
        <v>0</v>
      </c>
      <c r="P52" s="121">
        <v>44708.65</v>
      </c>
      <c r="Q52" s="121">
        <v>39155.29</v>
      </c>
      <c r="R52" s="121">
        <v>35760.54</v>
      </c>
      <c r="S52" s="121">
        <v>0</v>
      </c>
      <c r="T52" s="121">
        <v>13892.23</v>
      </c>
      <c r="U52" s="121">
        <v>0</v>
      </c>
      <c r="V52" s="121">
        <v>0</v>
      </c>
      <c r="W52" s="121">
        <v>31281.86</v>
      </c>
      <c r="X52" s="121">
        <v>315737</v>
      </c>
      <c r="Y52" s="121">
        <v>1045216.1600000001</v>
      </c>
      <c r="Z52" s="121">
        <v>0</v>
      </c>
      <c r="AA52" s="121">
        <v>5221.75</v>
      </c>
      <c r="AB52" s="121">
        <v>1974.6999999999998</v>
      </c>
      <c r="AC52" s="121">
        <f t="shared" si="2"/>
        <v>1795998.2300000002</v>
      </c>
      <c r="AD52" s="153">
        <v>187.08465317919078</v>
      </c>
      <c r="AE52" s="105">
        <f t="shared" si="3"/>
        <v>94.141521126760594</v>
      </c>
      <c r="AF52" s="105">
        <f t="shared" si="4"/>
        <v>0</v>
      </c>
      <c r="AG52" s="105">
        <f t="shared" si="5"/>
        <v>82.691267605633854</v>
      </c>
      <c r="AH52" s="105">
        <f t="shared" si="6"/>
        <v>3.3804225352112676</v>
      </c>
      <c r="AI52" s="105">
        <f t="shared" si="7"/>
        <v>106.74994366197181</v>
      </c>
      <c r="AJ52" s="105">
        <f t="shared" si="8"/>
        <v>0</v>
      </c>
      <c r="AK52" s="105">
        <f t="shared" si="9"/>
        <v>66.894563380281696</v>
      </c>
      <c r="AL52" s="105">
        <f t="shared" si="10"/>
        <v>82.530901408450717</v>
      </c>
      <c r="AM52" s="105">
        <f t="shared" si="11"/>
        <v>47.725098591549298</v>
      </c>
      <c r="AN52" s="105">
        <f t="shared" si="12"/>
        <v>0</v>
      </c>
      <c r="AO52" s="105">
        <f t="shared" si="13"/>
        <v>125.93985915492958</v>
      </c>
      <c r="AP52" s="105">
        <f t="shared" si="14"/>
        <v>110.29659154929578</v>
      </c>
      <c r="AQ52" s="105">
        <f t="shared" si="15"/>
        <v>100.73391549295775</v>
      </c>
      <c r="AR52" s="105">
        <f t="shared" si="16"/>
        <v>0</v>
      </c>
      <c r="AS52" s="105">
        <f t="shared" si="17"/>
        <v>39.133042253521126</v>
      </c>
      <c r="AT52" s="105">
        <f t="shared" si="18"/>
        <v>0</v>
      </c>
      <c r="AU52" s="105">
        <f t="shared" si="19"/>
        <v>0</v>
      </c>
      <c r="AV52" s="105">
        <f t="shared" si="20"/>
        <v>88.117915492957749</v>
      </c>
      <c r="AW52" s="105">
        <f t="shared" si="21"/>
        <v>889.4</v>
      </c>
      <c r="AX52" s="105">
        <f t="shared" si="22"/>
        <v>2944.2708732394372</v>
      </c>
      <c r="AY52" s="105">
        <f t="shared" si="23"/>
        <v>0</v>
      </c>
      <c r="AZ52" s="105">
        <f t="shared" si="24"/>
        <v>14.709154929577466</v>
      </c>
      <c r="BA52" s="105">
        <f t="shared" si="25"/>
        <v>5.5625352112676048</v>
      </c>
      <c r="BB52" s="2"/>
      <c r="BC52" s="105">
        <f t="shared" si="26"/>
        <v>67.58746229274908</v>
      </c>
      <c r="BD52" s="105">
        <f t="shared" si="27"/>
        <v>24.770228504087587</v>
      </c>
      <c r="BE52" s="105">
        <f t="shared" si="28"/>
        <v>0</v>
      </c>
      <c r="BF52" s="105">
        <f t="shared" si="29"/>
        <v>21.757472891543951</v>
      </c>
      <c r="BG52" s="105">
        <f t="shared" si="30"/>
        <v>0.88944641679204861</v>
      </c>
      <c r="BH52" s="105">
        <f t="shared" si="31"/>
        <v>28.087717997939532</v>
      </c>
      <c r="BI52" s="105">
        <f t="shared" si="32"/>
        <v>0</v>
      </c>
      <c r="BJ52" s="105">
        <f t="shared" si="33"/>
        <v>17.601092491161495</v>
      </c>
      <c r="BK52" s="105">
        <f t="shared" si="34"/>
        <v>21.71527782924823</v>
      </c>
      <c r="BL52" s="105">
        <f t="shared" si="35"/>
        <v>12.557281668531955</v>
      </c>
      <c r="BM52" s="105">
        <f t="shared" si="36"/>
        <v>0</v>
      </c>
      <c r="BN52" s="105">
        <f t="shared" si="37"/>
        <v>33.136909747185392</v>
      </c>
      <c r="BO52" s="105">
        <f t="shared" si="38"/>
        <v>29.020901119914615</v>
      </c>
      <c r="BP52" s="105">
        <f t="shared" si="39"/>
        <v>26.504799104661245</v>
      </c>
      <c r="BQ52" s="105">
        <f t="shared" si="40"/>
        <v>0</v>
      </c>
      <c r="BR52" s="105">
        <f t="shared" si="41"/>
        <v>10.296566138703389</v>
      </c>
      <c r="BS52" s="105">
        <f t="shared" si="42"/>
        <v>0</v>
      </c>
      <c r="BT52" s="105">
        <f t="shared" si="43"/>
        <v>0</v>
      </c>
      <c r="BU52" s="105">
        <f t="shared" si="44"/>
        <v>23.185315851498284</v>
      </c>
      <c r="BV52" s="105">
        <f t="shared" si="45"/>
        <v>234.01620207380614</v>
      </c>
      <c r="BW52" s="105">
        <f t="shared" si="46"/>
        <v>774.68752825727654</v>
      </c>
      <c r="BX52" s="105">
        <f t="shared" si="47"/>
        <v>0</v>
      </c>
      <c r="BY52" s="105">
        <f t="shared" si="48"/>
        <v>3.8702277629131121</v>
      </c>
      <c r="BZ52" s="105">
        <f t="shared" si="49"/>
        <v>1.463597216148709</v>
      </c>
    </row>
    <row r="53" spans="1:78" x14ac:dyDescent="0.25">
      <c r="A53" s="18" t="s">
        <v>83</v>
      </c>
      <c r="B53" s="21" t="s">
        <v>84</v>
      </c>
      <c r="C53" s="22">
        <f>_xlfn.XLOOKUP(A53,Rankings!K:K,Rankings!L:L)</f>
        <v>77</v>
      </c>
      <c r="D53" s="118">
        <f>_xlfn.XLOOKUP(A53,Rankings!K:K,Rankings!M:M)</f>
        <v>326.55</v>
      </c>
      <c r="E53" s="121">
        <v>23958.400000000001</v>
      </c>
      <c r="F53" s="121">
        <v>0</v>
      </c>
      <c r="G53" s="121">
        <v>0</v>
      </c>
      <c r="H53" s="121">
        <v>0</v>
      </c>
      <c r="I53" s="121">
        <v>0</v>
      </c>
      <c r="J53" s="121">
        <v>0</v>
      </c>
      <c r="K53" s="121">
        <v>0</v>
      </c>
      <c r="L53" s="121">
        <v>8235.48</v>
      </c>
      <c r="M53" s="121">
        <v>0</v>
      </c>
      <c r="N53" s="121">
        <v>2306.1800000000003</v>
      </c>
      <c r="O53" s="121">
        <v>0</v>
      </c>
      <c r="P53" s="121">
        <v>24759.480000000003</v>
      </c>
      <c r="Q53" s="121">
        <v>7215.09</v>
      </c>
      <c r="R53" s="121">
        <v>8091.6099999999979</v>
      </c>
      <c r="S53" s="121">
        <v>0</v>
      </c>
      <c r="T53" s="121">
        <v>1960.11</v>
      </c>
      <c r="U53" s="121">
        <v>0</v>
      </c>
      <c r="V53" s="121">
        <v>0</v>
      </c>
      <c r="W53" s="121">
        <v>3527.5799999999995</v>
      </c>
      <c r="X53" s="121">
        <v>121069.64</v>
      </c>
      <c r="Y53" s="121">
        <v>268614.10000000003</v>
      </c>
      <c r="Z53" s="121">
        <v>5027.8</v>
      </c>
      <c r="AA53" s="121">
        <v>1302.2</v>
      </c>
      <c r="AB53" s="121">
        <v>755.29000000000008</v>
      </c>
      <c r="AC53" s="121">
        <f t="shared" si="2"/>
        <v>476822.96</v>
      </c>
      <c r="AD53" s="153">
        <v>266.72636363636366</v>
      </c>
      <c r="AE53" s="105">
        <f t="shared" si="3"/>
        <v>0</v>
      </c>
      <c r="AF53" s="105">
        <f t="shared" si="4"/>
        <v>0</v>
      </c>
      <c r="AG53" s="105">
        <f t="shared" si="5"/>
        <v>0</v>
      </c>
      <c r="AH53" s="105">
        <f t="shared" si="6"/>
        <v>0</v>
      </c>
      <c r="AI53" s="105">
        <f t="shared" si="7"/>
        <v>0</v>
      </c>
      <c r="AJ53" s="105">
        <f t="shared" si="8"/>
        <v>0</v>
      </c>
      <c r="AK53" s="105">
        <f t="shared" si="9"/>
        <v>106.9542857142857</v>
      </c>
      <c r="AL53" s="105">
        <f t="shared" si="10"/>
        <v>0</v>
      </c>
      <c r="AM53" s="105">
        <f t="shared" si="11"/>
        <v>29.950389610389614</v>
      </c>
      <c r="AN53" s="105">
        <f t="shared" si="12"/>
        <v>0</v>
      </c>
      <c r="AO53" s="105">
        <f t="shared" si="13"/>
        <v>321.55168831168834</v>
      </c>
      <c r="AP53" s="105">
        <f t="shared" si="14"/>
        <v>93.702467532467537</v>
      </c>
      <c r="AQ53" s="105">
        <f t="shared" si="15"/>
        <v>105.08584415584413</v>
      </c>
      <c r="AR53" s="105">
        <f t="shared" si="16"/>
        <v>0</v>
      </c>
      <c r="AS53" s="105">
        <f t="shared" si="17"/>
        <v>25.455974025974026</v>
      </c>
      <c r="AT53" s="105">
        <f t="shared" si="18"/>
        <v>0</v>
      </c>
      <c r="AU53" s="105">
        <f t="shared" si="19"/>
        <v>0</v>
      </c>
      <c r="AV53" s="105">
        <f t="shared" si="20"/>
        <v>45.812727272727265</v>
      </c>
      <c r="AW53" s="105">
        <f t="shared" si="21"/>
        <v>1572.3329870129869</v>
      </c>
      <c r="AX53" s="105">
        <f t="shared" si="22"/>
        <v>3488.4948051948058</v>
      </c>
      <c r="AY53" s="105">
        <f t="shared" si="23"/>
        <v>65.296103896103901</v>
      </c>
      <c r="AZ53" s="105">
        <f t="shared" si="24"/>
        <v>16.911688311688312</v>
      </c>
      <c r="BA53" s="105">
        <f t="shared" si="25"/>
        <v>9.8089610389610407</v>
      </c>
      <c r="BB53" s="2"/>
      <c r="BC53" s="105">
        <f t="shared" si="26"/>
        <v>73.368243760526724</v>
      </c>
      <c r="BD53" s="105">
        <f t="shared" si="27"/>
        <v>0</v>
      </c>
      <c r="BE53" s="105">
        <f t="shared" si="28"/>
        <v>0</v>
      </c>
      <c r="BF53" s="105">
        <f t="shared" si="29"/>
        <v>0</v>
      </c>
      <c r="BG53" s="105">
        <f t="shared" si="30"/>
        <v>0</v>
      </c>
      <c r="BH53" s="105">
        <f t="shared" si="31"/>
        <v>0</v>
      </c>
      <c r="BI53" s="105">
        <f t="shared" si="32"/>
        <v>0</v>
      </c>
      <c r="BJ53" s="105">
        <f t="shared" si="33"/>
        <v>25.219660082682587</v>
      </c>
      <c r="BK53" s="105">
        <f t="shared" si="34"/>
        <v>0</v>
      </c>
      <c r="BL53" s="105">
        <f t="shared" si="35"/>
        <v>7.0622569284948709</v>
      </c>
      <c r="BM53" s="105">
        <f t="shared" si="36"/>
        <v>0</v>
      </c>
      <c r="BN53" s="105">
        <f t="shared" si="37"/>
        <v>75.821405604042269</v>
      </c>
      <c r="BO53" s="105">
        <f t="shared" si="38"/>
        <v>22.094901240238862</v>
      </c>
      <c r="BP53" s="105">
        <f t="shared" si="39"/>
        <v>24.77908436686571</v>
      </c>
      <c r="BQ53" s="105">
        <f t="shared" si="40"/>
        <v>0</v>
      </c>
      <c r="BR53" s="105">
        <f t="shared" si="41"/>
        <v>6.002480477721635</v>
      </c>
      <c r="BS53" s="105">
        <f t="shared" si="42"/>
        <v>0</v>
      </c>
      <c r="BT53" s="105">
        <f t="shared" si="43"/>
        <v>0</v>
      </c>
      <c r="BU53" s="105">
        <f t="shared" si="44"/>
        <v>10.80257234726688</v>
      </c>
      <c r="BV53" s="105">
        <f t="shared" si="45"/>
        <v>370.75375899555962</v>
      </c>
      <c r="BW53" s="105">
        <f t="shared" si="46"/>
        <v>822.58184045322321</v>
      </c>
      <c r="BX53" s="105">
        <f t="shared" si="47"/>
        <v>15.396723319552901</v>
      </c>
      <c r="BY53" s="105">
        <f t="shared" si="48"/>
        <v>3.9877507273005666</v>
      </c>
      <c r="BZ53" s="105">
        <f t="shared" si="49"/>
        <v>2.3129382942887768</v>
      </c>
    </row>
    <row r="54" spans="1:78" x14ac:dyDescent="0.25">
      <c r="A54" s="18" t="s">
        <v>93</v>
      </c>
      <c r="B54" s="21" t="s">
        <v>94</v>
      </c>
      <c r="C54" s="22">
        <f>_xlfn.XLOOKUP(A54,Rankings!K:K,Rankings!L:L)</f>
        <v>349</v>
      </c>
      <c r="D54" s="118">
        <f>_xlfn.XLOOKUP(A54,Rankings!K:K,Rankings!M:M)</f>
        <v>1459.95</v>
      </c>
      <c r="E54" s="121">
        <v>110174.86000000002</v>
      </c>
      <c r="F54" s="121">
        <v>0.12</v>
      </c>
      <c r="G54" s="121">
        <v>0</v>
      </c>
      <c r="H54" s="121">
        <v>145.46</v>
      </c>
      <c r="I54" s="121">
        <v>0</v>
      </c>
      <c r="J54" s="121">
        <v>0</v>
      </c>
      <c r="K54" s="121">
        <v>0</v>
      </c>
      <c r="L54" s="121">
        <v>18521.409999999996</v>
      </c>
      <c r="M54" s="121">
        <v>0</v>
      </c>
      <c r="N54" s="121">
        <v>28303.700000000004</v>
      </c>
      <c r="O54" s="121">
        <v>0</v>
      </c>
      <c r="P54" s="121">
        <v>72727.209999999977</v>
      </c>
      <c r="Q54" s="121">
        <v>72809.670000000027</v>
      </c>
      <c r="R54" s="121">
        <v>31093.22</v>
      </c>
      <c r="S54" s="121">
        <v>0</v>
      </c>
      <c r="T54" s="121">
        <v>7992.579999999999</v>
      </c>
      <c r="U54" s="121">
        <v>0</v>
      </c>
      <c r="V54" s="121">
        <v>0</v>
      </c>
      <c r="W54" s="121">
        <v>53963.709999999992</v>
      </c>
      <c r="X54" s="121">
        <v>244511.16999999995</v>
      </c>
      <c r="Y54" s="121">
        <v>995786.75999999989</v>
      </c>
      <c r="Z54" s="121">
        <v>0</v>
      </c>
      <c r="AA54" s="121">
        <v>8795</v>
      </c>
      <c r="AB54" s="121">
        <v>5921.6500000000005</v>
      </c>
      <c r="AC54" s="121">
        <f t="shared" si="2"/>
        <v>1650746.5199999998</v>
      </c>
      <c r="AD54" s="153">
        <v>134.17861035422342</v>
      </c>
      <c r="AE54" s="105">
        <f t="shared" si="3"/>
        <v>3.4383954154727791E-4</v>
      </c>
      <c r="AF54" s="105">
        <f t="shared" si="4"/>
        <v>0</v>
      </c>
      <c r="AG54" s="105">
        <f t="shared" si="5"/>
        <v>0.41679083094555874</v>
      </c>
      <c r="AH54" s="105">
        <f t="shared" si="6"/>
        <v>0</v>
      </c>
      <c r="AI54" s="105">
        <f t="shared" si="7"/>
        <v>0</v>
      </c>
      <c r="AJ54" s="105">
        <f t="shared" si="8"/>
        <v>0</v>
      </c>
      <c r="AK54" s="105">
        <f t="shared" si="9"/>
        <v>53.069942693409729</v>
      </c>
      <c r="AL54" s="105">
        <f t="shared" si="10"/>
        <v>0</v>
      </c>
      <c r="AM54" s="105">
        <f t="shared" si="11"/>
        <v>81.099426934097437</v>
      </c>
      <c r="AN54" s="105">
        <f t="shared" si="12"/>
        <v>0</v>
      </c>
      <c r="AO54" s="105">
        <f t="shared" si="13"/>
        <v>208.38742120343832</v>
      </c>
      <c r="AP54" s="105">
        <f t="shared" si="14"/>
        <v>208.62369627507172</v>
      </c>
      <c r="AQ54" s="105">
        <f t="shared" si="15"/>
        <v>89.09232091690545</v>
      </c>
      <c r="AR54" s="105">
        <f t="shared" si="16"/>
        <v>0</v>
      </c>
      <c r="AS54" s="105">
        <f t="shared" si="17"/>
        <v>22.901375358166185</v>
      </c>
      <c r="AT54" s="105">
        <f t="shared" si="18"/>
        <v>0</v>
      </c>
      <c r="AU54" s="105">
        <f t="shared" si="19"/>
        <v>0</v>
      </c>
      <c r="AV54" s="105">
        <f t="shared" si="20"/>
        <v>154.62381088825214</v>
      </c>
      <c r="AW54" s="105">
        <f t="shared" si="21"/>
        <v>700.60507163323769</v>
      </c>
      <c r="AX54" s="105">
        <f t="shared" si="22"/>
        <v>2853.2571919770771</v>
      </c>
      <c r="AY54" s="105">
        <f t="shared" si="23"/>
        <v>0</v>
      </c>
      <c r="AZ54" s="105">
        <f t="shared" si="24"/>
        <v>25.200573065902578</v>
      </c>
      <c r="BA54" s="105">
        <f t="shared" si="25"/>
        <v>16.967478510028656</v>
      </c>
      <c r="BB54" s="2"/>
      <c r="BC54" s="105">
        <f t="shared" si="26"/>
        <v>75.464817288263305</v>
      </c>
      <c r="BD54" s="105">
        <f t="shared" si="27"/>
        <v>8.2194595705332372E-5</v>
      </c>
      <c r="BE54" s="105">
        <f t="shared" si="28"/>
        <v>0</v>
      </c>
      <c r="BF54" s="105">
        <f t="shared" si="29"/>
        <v>9.9633549094147067E-2</v>
      </c>
      <c r="BG54" s="105">
        <f t="shared" si="30"/>
        <v>0</v>
      </c>
      <c r="BH54" s="105">
        <f t="shared" si="31"/>
        <v>0</v>
      </c>
      <c r="BI54" s="105">
        <f t="shared" si="32"/>
        <v>0</v>
      </c>
      <c r="BJ54" s="105">
        <f t="shared" si="33"/>
        <v>12.686331723689165</v>
      </c>
      <c r="BK54" s="105">
        <f t="shared" si="34"/>
        <v>0</v>
      </c>
      <c r="BL54" s="105">
        <f t="shared" si="35"/>
        <v>19.386759820541801</v>
      </c>
      <c r="BM54" s="105">
        <f t="shared" si="36"/>
        <v>0</v>
      </c>
      <c r="BN54" s="105">
        <f t="shared" si="37"/>
        <v>49.814863522723364</v>
      </c>
      <c r="BO54" s="105">
        <f t="shared" si="38"/>
        <v>49.871344909072249</v>
      </c>
      <c r="BP54" s="105">
        <f t="shared" si="39"/>
        <v>21.297455392307956</v>
      </c>
      <c r="BQ54" s="105">
        <f t="shared" si="40"/>
        <v>0</v>
      </c>
      <c r="BR54" s="105">
        <f t="shared" si="41"/>
        <v>5.4745573478543781</v>
      </c>
      <c r="BS54" s="105">
        <f t="shared" si="42"/>
        <v>0</v>
      </c>
      <c r="BT54" s="105">
        <f t="shared" si="43"/>
        <v>0</v>
      </c>
      <c r="BU54" s="105">
        <f t="shared" si="44"/>
        <v>36.962711051748343</v>
      </c>
      <c r="BV54" s="105">
        <f t="shared" si="45"/>
        <v>167.47913969656491</v>
      </c>
      <c r="BW54" s="105">
        <f t="shared" si="46"/>
        <v>682.06908455769019</v>
      </c>
      <c r="BX54" s="105">
        <f t="shared" si="47"/>
        <v>0</v>
      </c>
      <c r="BY54" s="105">
        <f t="shared" si="48"/>
        <v>6.0241789102366514</v>
      </c>
      <c r="BZ54" s="105">
        <f t="shared" si="49"/>
        <v>4.056063563820679</v>
      </c>
    </row>
    <row r="55" spans="1:78" x14ac:dyDescent="0.25">
      <c r="A55" s="18" t="s">
        <v>109</v>
      </c>
      <c r="B55" s="21" t="s">
        <v>110</v>
      </c>
      <c r="C55" s="22">
        <f>_xlfn.XLOOKUP(A55,Rankings!K:K,Rankings!L:L)</f>
        <v>258</v>
      </c>
      <c r="D55" s="118">
        <f>_xlfn.XLOOKUP(A55,Rankings!K:K,Rankings!M:M)</f>
        <v>1359.3700000000001</v>
      </c>
      <c r="E55" s="121">
        <v>88356.420000000042</v>
      </c>
      <c r="F55" s="121">
        <v>92617.239999999991</v>
      </c>
      <c r="G55" s="121">
        <v>0</v>
      </c>
      <c r="H55" s="121">
        <v>41781.100000000013</v>
      </c>
      <c r="I55" s="121">
        <v>0</v>
      </c>
      <c r="J55" s="121">
        <v>15805.530000000006</v>
      </c>
      <c r="K55" s="121">
        <v>0</v>
      </c>
      <c r="L55" s="121">
        <v>18784.02</v>
      </c>
      <c r="M55" s="121">
        <v>4168.9999999999991</v>
      </c>
      <c r="N55" s="121">
        <v>14649.469999999998</v>
      </c>
      <c r="O55" s="121">
        <v>0</v>
      </c>
      <c r="P55" s="121">
        <v>25628.849999999995</v>
      </c>
      <c r="Q55" s="121">
        <v>20282.87</v>
      </c>
      <c r="R55" s="121">
        <v>29288.480000000003</v>
      </c>
      <c r="S55" s="121">
        <v>2254.8200000000002</v>
      </c>
      <c r="T55" s="121">
        <v>8303.32</v>
      </c>
      <c r="U55" s="121">
        <v>0</v>
      </c>
      <c r="V55" s="121">
        <v>0</v>
      </c>
      <c r="W55" s="121">
        <v>32272.279999999988</v>
      </c>
      <c r="X55" s="121">
        <v>254985.26000000004</v>
      </c>
      <c r="Y55" s="121">
        <v>899066.02000000025</v>
      </c>
      <c r="Z55" s="121">
        <v>6722.7999999999993</v>
      </c>
      <c r="AA55" s="121">
        <v>3756.15</v>
      </c>
      <c r="AB55" s="121">
        <v>2729.57</v>
      </c>
      <c r="AC55" s="121">
        <f t="shared" si="2"/>
        <v>1561453.2000000002</v>
      </c>
      <c r="AD55" s="153">
        <v>284.8404460966542</v>
      </c>
      <c r="AE55" s="105">
        <f t="shared" si="3"/>
        <v>358.98155038759688</v>
      </c>
      <c r="AF55" s="105">
        <f t="shared" si="4"/>
        <v>0</v>
      </c>
      <c r="AG55" s="105">
        <f t="shared" si="5"/>
        <v>161.94224806201555</v>
      </c>
      <c r="AH55" s="105">
        <f t="shared" si="6"/>
        <v>0</v>
      </c>
      <c r="AI55" s="105">
        <f t="shared" si="7"/>
        <v>61.261744186046535</v>
      </c>
      <c r="AJ55" s="105">
        <f t="shared" si="8"/>
        <v>0</v>
      </c>
      <c r="AK55" s="105">
        <f t="shared" si="9"/>
        <v>72.806279069767442</v>
      </c>
      <c r="AL55" s="105">
        <f t="shared" si="10"/>
        <v>16.158914728682166</v>
      </c>
      <c r="AM55" s="105">
        <f t="shared" si="11"/>
        <v>56.780891472868205</v>
      </c>
      <c r="AN55" s="105">
        <f t="shared" si="12"/>
        <v>0</v>
      </c>
      <c r="AO55" s="105">
        <f t="shared" si="13"/>
        <v>99.33662790697673</v>
      </c>
      <c r="AP55" s="105">
        <f t="shared" si="14"/>
        <v>78.615775193798441</v>
      </c>
      <c r="AQ55" s="105">
        <f t="shared" si="15"/>
        <v>113.52124031007753</v>
      </c>
      <c r="AR55" s="105">
        <f t="shared" si="16"/>
        <v>8.7396124031007751</v>
      </c>
      <c r="AS55" s="105">
        <f t="shared" si="17"/>
        <v>32.18341085271318</v>
      </c>
      <c r="AT55" s="105">
        <f t="shared" si="18"/>
        <v>0</v>
      </c>
      <c r="AU55" s="105">
        <f t="shared" si="19"/>
        <v>0</v>
      </c>
      <c r="AV55" s="105">
        <f t="shared" si="20"/>
        <v>125.08635658914724</v>
      </c>
      <c r="AW55" s="105">
        <f t="shared" si="21"/>
        <v>988.31496124031025</v>
      </c>
      <c r="AX55" s="105">
        <f t="shared" si="22"/>
        <v>3484.7520155038769</v>
      </c>
      <c r="AY55" s="105">
        <f t="shared" si="23"/>
        <v>26.057364341085268</v>
      </c>
      <c r="AZ55" s="105">
        <f t="shared" si="24"/>
        <v>14.558720930232559</v>
      </c>
      <c r="BA55" s="105">
        <f t="shared" si="25"/>
        <v>10.579728682170543</v>
      </c>
      <c r="BB55" s="2"/>
      <c r="BC55" s="105">
        <f t="shared" si="26"/>
        <v>64.998065280240141</v>
      </c>
      <c r="BD55" s="105">
        <f t="shared" si="27"/>
        <v>68.132473130935637</v>
      </c>
      <c r="BE55" s="105">
        <f t="shared" si="28"/>
        <v>0</v>
      </c>
      <c r="BF55" s="105">
        <f t="shared" si="29"/>
        <v>30.735634889691557</v>
      </c>
      <c r="BG55" s="105">
        <f t="shared" si="30"/>
        <v>0</v>
      </c>
      <c r="BH55" s="105">
        <f t="shared" si="31"/>
        <v>11.627099318066461</v>
      </c>
      <c r="BI55" s="105">
        <f t="shared" si="32"/>
        <v>0</v>
      </c>
      <c r="BJ55" s="105">
        <f t="shared" si="33"/>
        <v>13.818180480663836</v>
      </c>
      <c r="BK55" s="105">
        <f t="shared" si="34"/>
        <v>3.0668618551240638</v>
      </c>
      <c r="BL55" s="105">
        <f t="shared" si="35"/>
        <v>10.776661247489644</v>
      </c>
      <c r="BM55" s="105">
        <f t="shared" si="36"/>
        <v>0</v>
      </c>
      <c r="BN55" s="105">
        <f t="shared" si="37"/>
        <v>18.853476242671231</v>
      </c>
      <c r="BO55" s="105">
        <f t="shared" si="38"/>
        <v>14.920786835078012</v>
      </c>
      <c r="BP55" s="105">
        <f t="shared" si="39"/>
        <v>21.54562775403312</v>
      </c>
      <c r="BQ55" s="105">
        <f t="shared" si="40"/>
        <v>1.6587242619742968</v>
      </c>
      <c r="BR55" s="105">
        <f t="shared" si="41"/>
        <v>6.1082118922736264</v>
      </c>
      <c r="BS55" s="105">
        <f t="shared" si="42"/>
        <v>0</v>
      </c>
      <c r="BT55" s="105">
        <f t="shared" si="43"/>
        <v>0</v>
      </c>
      <c r="BU55" s="105">
        <f t="shared" si="44"/>
        <v>23.74061513789475</v>
      </c>
      <c r="BV55" s="105">
        <f t="shared" si="45"/>
        <v>187.57605361307077</v>
      </c>
      <c r="BW55" s="105">
        <f t="shared" si="46"/>
        <v>661.38433244811949</v>
      </c>
      <c r="BX55" s="105">
        <f t="shared" si="47"/>
        <v>4.9455262364183401</v>
      </c>
      <c r="BY55" s="105">
        <f t="shared" si="48"/>
        <v>2.7631549909149089</v>
      </c>
      <c r="BZ55" s="105">
        <f t="shared" si="49"/>
        <v>2.0079669258553596</v>
      </c>
    </row>
    <row r="56" spans="1:78" x14ac:dyDescent="0.25">
      <c r="A56" s="18" t="s">
        <v>123</v>
      </c>
      <c r="B56" s="21" t="s">
        <v>124</v>
      </c>
      <c r="C56" s="22">
        <f>_xlfn.XLOOKUP(A56,Rankings!K:K,Rankings!L:L)</f>
        <v>123</v>
      </c>
      <c r="D56" s="118">
        <f>_xlfn.XLOOKUP(A56,Rankings!K:K,Rankings!M:M)</f>
        <v>838.4</v>
      </c>
      <c r="E56" s="121">
        <v>42209.450000000004</v>
      </c>
      <c r="F56" s="121">
        <v>0</v>
      </c>
      <c r="G56" s="121">
        <v>0</v>
      </c>
      <c r="H56" s="121">
        <v>12411.600000000002</v>
      </c>
      <c r="I56" s="121">
        <v>325.73999999999995</v>
      </c>
      <c r="J56" s="121">
        <v>12464.999999999995</v>
      </c>
      <c r="K56" s="121">
        <v>0</v>
      </c>
      <c r="L56" s="121">
        <v>12391.160000000002</v>
      </c>
      <c r="M56" s="121">
        <v>0</v>
      </c>
      <c r="N56" s="121">
        <v>14851.6</v>
      </c>
      <c r="O56" s="121">
        <v>0</v>
      </c>
      <c r="P56" s="121">
        <v>4499.2000000000007</v>
      </c>
      <c r="Q56" s="121">
        <v>8194.17</v>
      </c>
      <c r="R56" s="121">
        <v>34903.819999999992</v>
      </c>
      <c r="S56" s="121">
        <v>0</v>
      </c>
      <c r="T56" s="121">
        <v>11789.7</v>
      </c>
      <c r="U56" s="121">
        <v>0</v>
      </c>
      <c r="V56" s="121">
        <v>0</v>
      </c>
      <c r="W56" s="121">
        <v>25626.329999999998</v>
      </c>
      <c r="X56" s="121">
        <v>116798.28000000003</v>
      </c>
      <c r="Y56" s="121">
        <v>373559.90999999992</v>
      </c>
      <c r="Z56" s="121">
        <v>0</v>
      </c>
      <c r="AA56" s="121">
        <v>1057.8600000000001</v>
      </c>
      <c r="AB56" s="121">
        <v>1779.18</v>
      </c>
      <c r="AC56" s="121">
        <f t="shared" si="2"/>
        <v>672863</v>
      </c>
      <c r="AD56" s="153">
        <v>252.58198675496686</v>
      </c>
      <c r="AE56" s="105">
        <f t="shared" si="3"/>
        <v>0</v>
      </c>
      <c r="AF56" s="105">
        <f t="shared" si="4"/>
        <v>0</v>
      </c>
      <c r="AG56" s="105">
        <f t="shared" si="5"/>
        <v>100.90731707317074</v>
      </c>
      <c r="AH56" s="105">
        <f t="shared" si="6"/>
        <v>2.648292682926829</v>
      </c>
      <c r="AI56" s="105">
        <f t="shared" si="7"/>
        <v>101.34146341463411</v>
      </c>
      <c r="AJ56" s="105">
        <f t="shared" si="8"/>
        <v>0</v>
      </c>
      <c r="AK56" s="105">
        <f t="shared" si="9"/>
        <v>100.74113821138212</v>
      </c>
      <c r="AL56" s="105">
        <f t="shared" si="10"/>
        <v>0</v>
      </c>
      <c r="AM56" s="105">
        <f t="shared" si="11"/>
        <v>120.74471544715448</v>
      </c>
      <c r="AN56" s="105">
        <f t="shared" si="12"/>
        <v>0</v>
      </c>
      <c r="AO56" s="105">
        <f t="shared" si="13"/>
        <v>36.578861788617893</v>
      </c>
      <c r="AP56" s="105">
        <f t="shared" si="14"/>
        <v>66.619268292682932</v>
      </c>
      <c r="AQ56" s="105">
        <f t="shared" si="15"/>
        <v>283.77089430894301</v>
      </c>
      <c r="AR56" s="105">
        <f t="shared" si="16"/>
        <v>0</v>
      </c>
      <c r="AS56" s="105">
        <f t="shared" si="17"/>
        <v>95.851219512195129</v>
      </c>
      <c r="AT56" s="105">
        <f t="shared" si="18"/>
        <v>0</v>
      </c>
      <c r="AU56" s="105">
        <f t="shared" si="19"/>
        <v>0</v>
      </c>
      <c r="AV56" s="105">
        <f t="shared" si="20"/>
        <v>208.34414634146339</v>
      </c>
      <c r="AW56" s="105">
        <f t="shared" si="21"/>
        <v>949.57951219512222</v>
      </c>
      <c r="AX56" s="105">
        <f t="shared" si="22"/>
        <v>3037.0724390243895</v>
      </c>
      <c r="AY56" s="105">
        <f t="shared" si="23"/>
        <v>0</v>
      </c>
      <c r="AZ56" s="105">
        <f t="shared" si="24"/>
        <v>8.6004878048780498</v>
      </c>
      <c r="BA56" s="105">
        <f t="shared" si="25"/>
        <v>14.464878048780488</v>
      </c>
      <c r="BB56" s="2"/>
      <c r="BC56" s="105">
        <f t="shared" si="26"/>
        <v>50.345240935114511</v>
      </c>
      <c r="BD56" s="105">
        <f t="shared" si="27"/>
        <v>0</v>
      </c>
      <c r="BE56" s="105">
        <f t="shared" si="28"/>
        <v>0</v>
      </c>
      <c r="BF56" s="105">
        <f t="shared" si="29"/>
        <v>14.80391221374046</v>
      </c>
      <c r="BG56" s="105">
        <f t="shared" si="30"/>
        <v>0.38852576335877859</v>
      </c>
      <c r="BH56" s="105">
        <f t="shared" si="31"/>
        <v>14.867604961832056</v>
      </c>
      <c r="BI56" s="105">
        <f t="shared" si="32"/>
        <v>0</v>
      </c>
      <c r="BJ56" s="105">
        <f t="shared" si="33"/>
        <v>14.779532442748094</v>
      </c>
      <c r="BK56" s="105">
        <f t="shared" si="34"/>
        <v>0</v>
      </c>
      <c r="BL56" s="105">
        <f t="shared" si="35"/>
        <v>17.71421755725191</v>
      </c>
      <c r="BM56" s="105">
        <f t="shared" si="36"/>
        <v>0</v>
      </c>
      <c r="BN56" s="105">
        <f t="shared" si="37"/>
        <v>5.3664122137404586</v>
      </c>
      <c r="BO56" s="105">
        <f t="shared" si="38"/>
        <v>9.7735806297709935</v>
      </c>
      <c r="BP56" s="105">
        <f t="shared" si="39"/>
        <v>41.631464694656479</v>
      </c>
      <c r="BQ56" s="105">
        <f t="shared" si="40"/>
        <v>0</v>
      </c>
      <c r="BR56" s="105">
        <f t="shared" si="41"/>
        <v>14.06214217557252</v>
      </c>
      <c r="BS56" s="105">
        <f t="shared" si="42"/>
        <v>0</v>
      </c>
      <c r="BT56" s="105">
        <f t="shared" si="43"/>
        <v>0</v>
      </c>
      <c r="BU56" s="105">
        <f t="shared" si="44"/>
        <v>30.565756202290075</v>
      </c>
      <c r="BV56" s="105">
        <f t="shared" si="45"/>
        <v>139.31092557251912</v>
      </c>
      <c r="BW56" s="105">
        <f t="shared" si="46"/>
        <v>445.56286975190829</v>
      </c>
      <c r="BX56" s="105">
        <f t="shared" si="47"/>
        <v>0</v>
      </c>
      <c r="BY56" s="105">
        <f t="shared" si="48"/>
        <v>1.2617604961832063</v>
      </c>
      <c r="BZ56" s="105">
        <f t="shared" si="49"/>
        <v>2.1221135496183208</v>
      </c>
    </row>
    <row r="57" spans="1:78" x14ac:dyDescent="0.25">
      <c r="A57" s="18" t="s">
        <v>133</v>
      </c>
      <c r="B57" s="21" t="s">
        <v>134</v>
      </c>
      <c r="C57" s="22">
        <f>_xlfn.XLOOKUP(A57,Rankings!K:K,Rankings!L:L)</f>
        <v>292</v>
      </c>
      <c r="D57" s="118">
        <f>_xlfn.XLOOKUP(A57,Rankings!K:K,Rankings!M:M)</f>
        <v>2663.26</v>
      </c>
      <c r="E57" s="121">
        <v>81698.840000000011</v>
      </c>
      <c r="F57" s="121">
        <v>34210.15</v>
      </c>
      <c r="G57" s="121">
        <v>0</v>
      </c>
      <c r="H57" s="121">
        <v>55958.399999999987</v>
      </c>
      <c r="I57" s="121">
        <v>1585.17</v>
      </c>
      <c r="J57" s="121">
        <v>33612.03</v>
      </c>
      <c r="K57" s="121">
        <v>0</v>
      </c>
      <c r="L57" s="121">
        <v>57789.710000000006</v>
      </c>
      <c r="M57" s="121">
        <v>5728.03</v>
      </c>
      <c r="N57" s="121">
        <v>24914.239999999994</v>
      </c>
      <c r="O57" s="121">
        <v>0</v>
      </c>
      <c r="P57" s="121">
        <v>33883.460000000014</v>
      </c>
      <c r="Q57" s="121">
        <v>20810.740000000002</v>
      </c>
      <c r="R57" s="121">
        <v>19206.229999999996</v>
      </c>
      <c r="S57" s="121">
        <v>0</v>
      </c>
      <c r="T57" s="121">
        <v>6433.829999999999</v>
      </c>
      <c r="U57" s="121">
        <v>0</v>
      </c>
      <c r="V57" s="121">
        <v>0</v>
      </c>
      <c r="W57" s="121">
        <v>60778.220000000023</v>
      </c>
      <c r="X57" s="121">
        <v>373577.45999999985</v>
      </c>
      <c r="Y57" s="121">
        <v>1160962.8900000001</v>
      </c>
      <c r="Z57" s="121">
        <v>0</v>
      </c>
      <c r="AA57" s="121">
        <v>5508.8099999999995</v>
      </c>
      <c r="AB57" s="121">
        <v>1225.98</v>
      </c>
      <c r="AC57" s="121">
        <f t="shared" si="2"/>
        <v>1977884.1900000002</v>
      </c>
      <c r="AD57" s="153">
        <v>231.06238636363636</v>
      </c>
      <c r="AE57" s="105">
        <f t="shared" si="3"/>
        <v>117.15804794520548</v>
      </c>
      <c r="AF57" s="105">
        <f t="shared" si="4"/>
        <v>0</v>
      </c>
      <c r="AG57" s="105">
        <f t="shared" si="5"/>
        <v>191.63835616438351</v>
      </c>
      <c r="AH57" s="105">
        <f t="shared" si="6"/>
        <v>5.4286643835616442</v>
      </c>
      <c r="AI57" s="105">
        <f t="shared" si="7"/>
        <v>115.10969178082192</v>
      </c>
      <c r="AJ57" s="105">
        <f t="shared" si="8"/>
        <v>0</v>
      </c>
      <c r="AK57" s="105">
        <f t="shared" si="9"/>
        <v>197.90996575342467</v>
      </c>
      <c r="AL57" s="105">
        <f t="shared" si="10"/>
        <v>19.616541095890412</v>
      </c>
      <c r="AM57" s="105">
        <f t="shared" si="11"/>
        <v>85.322739726027379</v>
      </c>
      <c r="AN57" s="105">
        <f t="shared" si="12"/>
        <v>0</v>
      </c>
      <c r="AO57" s="105">
        <f t="shared" si="13"/>
        <v>116.03924657534252</v>
      </c>
      <c r="AP57" s="105">
        <f t="shared" si="14"/>
        <v>71.269657534246576</v>
      </c>
      <c r="AQ57" s="105">
        <f t="shared" si="15"/>
        <v>65.774760273972589</v>
      </c>
      <c r="AR57" s="105">
        <f t="shared" si="16"/>
        <v>0</v>
      </c>
      <c r="AS57" s="105">
        <f t="shared" si="17"/>
        <v>22.033664383561639</v>
      </c>
      <c r="AT57" s="105">
        <f t="shared" si="18"/>
        <v>0</v>
      </c>
      <c r="AU57" s="105">
        <f t="shared" si="19"/>
        <v>0</v>
      </c>
      <c r="AV57" s="105">
        <f t="shared" si="20"/>
        <v>208.14458904109597</v>
      </c>
      <c r="AW57" s="105">
        <f t="shared" si="21"/>
        <v>1279.3748630136981</v>
      </c>
      <c r="AX57" s="105">
        <f t="shared" si="22"/>
        <v>3975.9003082191784</v>
      </c>
      <c r="AY57" s="105">
        <f t="shared" si="23"/>
        <v>0</v>
      </c>
      <c r="AZ57" s="105">
        <f t="shared" si="24"/>
        <v>18.865787671232876</v>
      </c>
      <c r="BA57" s="105">
        <f t="shared" si="25"/>
        <v>4.1985616438356166</v>
      </c>
      <c r="BB57" s="2"/>
      <c r="BC57" s="105">
        <f t="shared" si="26"/>
        <v>30.676253914375618</v>
      </c>
      <c r="BD57" s="105">
        <f t="shared" si="27"/>
        <v>12.845216013457192</v>
      </c>
      <c r="BE57" s="105">
        <f t="shared" si="28"/>
        <v>0</v>
      </c>
      <c r="BF57" s="105">
        <f t="shared" si="29"/>
        <v>21.01124186147803</v>
      </c>
      <c r="BG57" s="105">
        <f t="shared" si="30"/>
        <v>0.59519911687180371</v>
      </c>
      <c r="BH57" s="105">
        <f t="shared" si="31"/>
        <v>12.620634110075621</v>
      </c>
      <c r="BI57" s="105">
        <f t="shared" si="32"/>
        <v>0</v>
      </c>
      <c r="BJ57" s="105">
        <f t="shared" si="33"/>
        <v>21.698861545624535</v>
      </c>
      <c r="BK57" s="105">
        <f t="shared" si="34"/>
        <v>2.1507588444237511</v>
      </c>
      <c r="BL57" s="105">
        <f t="shared" si="35"/>
        <v>9.3547907451769614</v>
      </c>
      <c r="BM57" s="105">
        <f t="shared" si="36"/>
        <v>0</v>
      </c>
      <c r="BN57" s="105">
        <f t="shared" si="37"/>
        <v>12.722550558338281</v>
      </c>
      <c r="BO57" s="105">
        <f t="shared" si="38"/>
        <v>7.8140098976442403</v>
      </c>
      <c r="BP57" s="105">
        <f t="shared" si="39"/>
        <v>7.2115490038524195</v>
      </c>
      <c r="BQ57" s="105">
        <f t="shared" si="40"/>
        <v>0</v>
      </c>
      <c r="BR57" s="105">
        <f t="shared" si="41"/>
        <v>2.4157723992400286</v>
      </c>
      <c r="BS57" s="105">
        <f t="shared" si="42"/>
        <v>0</v>
      </c>
      <c r="BT57" s="105">
        <f t="shared" si="43"/>
        <v>0</v>
      </c>
      <c r="BU57" s="105">
        <f t="shared" si="44"/>
        <v>22.820986310011047</v>
      </c>
      <c r="BV57" s="105">
        <f t="shared" si="45"/>
        <v>140.27074337466107</v>
      </c>
      <c r="BW57" s="105">
        <f t="shared" si="46"/>
        <v>435.91796895534048</v>
      </c>
      <c r="BX57" s="105">
        <f t="shared" si="47"/>
        <v>0</v>
      </c>
      <c r="BY57" s="105">
        <f t="shared" si="48"/>
        <v>2.0684461900077347</v>
      </c>
      <c r="BZ57" s="105">
        <f t="shared" si="49"/>
        <v>0.46033057230612107</v>
      </c>
    </row>
    <row r="58" spans="1:78" x14ac:dyDescent="0.25">
      <c r="A58" s="18" t="s">
        <v>137</v>
      </c>
      <c r="B58" s="21" t="s">
        <v>138</v>
      </c>
      <c r="C58" s="22">
        <f>_xlfn.XLOOKUP(A58,Rankings!K:K,Rankings!L:L)</f>
        <v>319</v>
      </c>
      <c r="D58" s="118">
        <f>_xlfn.XLOOKUP(A58,Rankings!K:K,Rankings!M:M)</f>
        <v>1461.82</v>
      </c>
      <c r="E58" s="121">
        <v>111848.49</v>
      </c>
      <c r="F58" s="121">
        <v>10151.969999999998</v>
      </c>
      <c r="G58" s="121">
        <v>0</v>
      </c>
      <c r="H58" s="121">
        <v>19448.21</v>
      </c>
      <c r="I58" s="121">
        <v>0</v>
      </c>
      <c r="J58" s="121">
        <v>15687.88</v>
      </c>
      <c r="K58" s="121">
        <v>0</v>
      </c>
      <c r="L58" s="121">
        <v>19094.800000000003</v>
      </c>
      <c r="M58" s="121">
        <v>12575.040000000005</v>
      </c>
      <c r="N58" s="121">
        <v>24672.67</v>
      </c>
      <c r="O58" s="121">
        <v>0</v>
      </c>
      <c r="P58" s="121">
        <v>28319.520000000008</v>
      </c>
      <c r="Q58" s="121">
        <v>14348.269999999999</v>
      </c>
      <c r="R58" s="121">
        <v>32377.479999999996</v>
      </c>
      <c r="S58" s="121">
        <v>0</v>
      </c>
      <c r="T58" s="121">
        <v>7379.42</v>
      </c>
      <c r="U58" s="121">
        <v>0</v>
      </c>
      <c r="V58" s="121">
        <v>0</v>
      </c>
      <c r="W58" s="121">
        <v>47702.020000000019</v>
      </c>
      <c r="X58" s="121">
        <v>298145.64999999991</v>
      </c>
      <c r="Y58" s="121">
        <v>914503.28000000026</v>
      </c>
      <c r="Z58" s="121">
        <v>0</v>
      </c>
      <c r="AA58" s="121">
        <v>16222.230000000001</v>
      </c>
      <c r="AB58" s="121">
        <v>6009.3000000000011</v>
      </c>
      <c r="AC58" s="121">
        <f t="shared" si="2"/>
        <v>1578486.2300000002</v>
      </c>
      <c r="AD58" s="153">
        <v>354.58617088607599</v>
      </c>
      <c r="AE58" s="105">
        <f t="shared" si="3"/>
        <v>31.824357366771153</v>
      </c>
      <c r="AF58" s="105">
        <f t="shared" si="4"/>
        <v>0</v>
      </c>
      <c r="AG58" s="105">
        <f t="shared" si="5"/>
        <v>60.966175548589341</v>
      </c>
      <c r="AH58" s="105">
        <f t="shared" si="6"/>
        <v>0</v>
      </c>
      <c r="AI58" s="105">
        <f t="shared" si="7"/>
        <v>49.178307210031349</v>
      </c>
      <c r="AJ58" s="105">
        <f t="shared" si="8"/>
        <v>0</v>
      </c>
      <c r="AK58" s="105">
        <f t="shared" si="9"/>
        <v>59.858307210031356</v>
      </c>
      <c r="AL58" s="105">
        <f t="shared" si="10"/>
        <v>39.420188087774306</v>
      </c>
      <c r="AM58" s="105">
        <f t="shared" si="11"/>
        <v>77.343793103448277</v>
      </c>
      <c r="AN58" s="105">
        <f t="shared" si="12"/>
        <v>0</v>
      </c>
      <c r="AO58" s="105">
        <f t="shared" si="13"/>
        <v>88.775924764890306</v>
      </c>
      <c r="AP58" s="105">
        <f t="shared" si="14"/>
        <v>44.978902821316609</v>
      </c>
      <c r="AQ58" s="105">
        <f t="shared" si="15"/>
        <v>101.49680250783697</v>
      </c>
      <c r="AR58" s="105">
        <f t="shared" si="16"/>
        <v>0</v>
      </c>
      <c r="AS58" s="105">
        <f t="shared" si="17"/>
        <v>23.132978056426332</v>
      </c>
      <c r="AT58" s="105">
        <f t="shared" si="18"/>
        <v>0</v>
      </c>
      <c r="AU58" s="105">
        <f t="shared" si="19"/>
        <v>0</v>
      </c>
      <c r="AV58" s="105">
        <f t="shared" si="20"/>
        <v>149.53611285266464</v>
      </c>
      <c r="AW58" s="105">
        <f t="shared" si="21"/>
        <v>934.62586206896526</v>
      </c>
      <c r="AX58" s="105">
        <f t="shared" si="22"/>
        <v>2866.7814420062705</v>
      </c>
      <c r="AY58" s="105">
        <f t="shared" si="23"/>
        <v>0</v>
      </c>
      <c r="AZ58" s="105">
        <f t="shared" si="24"/>
        <v>50.85338557993731</v>
      </c>
      <c r="BA58" s="105">
        <f t="shared" si="25"/>
        <v>18.837931034482761</v>
      </c>
      <c r="BB58" s="2"/>
      <c r="BC58" s="105">
        <f t="shared" si="26"/>
        <v>76.51317535674707</v>
      </c>
      <c r="BD58" s="105">
        <f t="shared" si="27"/>
        <v>6.94474695926995</v>
      </c>
      <c r="BE58" s="105">
        <f t="shared" si="28"/>
        <v>0</v>
      </c>
      <c r="BF58" s="105">
        <f t="shared" si="29"/>
        <v>13.304107208821879</v>
      </c>
      <c r="BG58" s="105">
        <f t="shared" si="30"/>
        <v>0</v>
      </c>
      <c r="BH58" s="105">
        <f t="shared" si="31"/>
        <v>10.731745358525673</v>
      </c>
      <c r="BI58" s="105">
        <f t="shared" si="32"/>
        <v>0</v>
      </c>
      <c r="BJ58" s="105">
        <f t="shared" si="33"/>
        <v>13.062346937379434</v>
      </c>
      <c r="BK58" s="105">
        <f t="shared" si="34"/>
        <v>8.6023176588088859</v>
      </c>
      <c r="BL58" s="105">
        <f t="shared" si="35"/>
        <v>16.878049281033231</v>
      </c>
      <c r="BM58" s="105">
        <f t="shared" si="36"/>
        <v>0</v>
      </c>
      <c r="BN58" s="105">
        <f t="shared" si="37"/>
        <v>19.372781874649416</v>
      </c>
      <c r="BO58" s="105">
        <f t="shared" si="38"/>
        <v>9.8153466227032045</v>
      </c>
      <c r="BP58" s="105">
        <f t="shared" si="39"/>
        <v>22.148746083649147</v>
      </c>
      <c r="BQ58" s="105">
        <f t="shared" si="40"/>
        <v>0</v>
      </c>
      <c r="BR58" s="105">
        <f t="shared" si="41"/>
        <v>5.0481044177805749</v>
      </c>
      <c r="BS58" s="105">
        <f t="shared" si="42"/>
        <v>0</v>
      </c>
      <c r="BT58" s="105">
        <f t="shared" si="43"/>
        <v>0</v>
      </c>
      <c r="BU58" s="105">
        <f t="shared" si="44"/>
        <v>32.631938268733514</v>
      </c>
      <c r="BV58" s="105">
        <f t="shared" si="45"/>
        <v>203.95510391156225</v>
      </c>
      <c r="BW58" s="105">
        <f t="shared" si="46"/>
        <v>625.59226170116722</v>
      </c>
      <c r="BX58" s="105">
        <f t="shared" si="47"/>
        <v>0</v>
      </c>
      <c r="BY58" s="105">
        <f t="shared" si="48"/>
        <v>11.097282839200449</v>
      </c>
      <c r="BZ58" s="105">
        <f t="shared" si="49"/>
        <v>4.1108344392606488</v>
      </c>
    </row>
    <row r="59" spans="1:78" x14ac:dyDescent="0.25">
      <c r="A59" s="18" t="s">
        <v>139</v>
      </c>
      <c r="B59" s="21" t="s">
        <v>140</v>
      </c>
      <c r="C59" s="22">
        <f>_xlfn.XLOOKUP(A59,Rankings!K:K,Rankings!L:L)</f>
        <v>220</v>
      </c>
      <c r="D59" s="118">
        <f>_xlfn.XLOOKUP(A59,Rankings!K:K,Rankings!M:M)</f>
        <v>1148.3700000000001</v>
      </c>
      <c r="E59" s="121">
        <v>92411.019999999975</v>
      </c>
      <c r="F59" s="121">
        <v>0</v>
      </c>
      <c r="G59" s="121">
        <v>0</v>
      </c>
      <c r="H59" s="121">
        <v>0</v>
      </c>
      <c r="I59" s="121">
        <v>0</v>
      </c>
      <c r="J59" s="121">
        <v>0</v>
      </c>
      <c r="K59" s="121">
        <v>0</v>
      </c>
      <c r="L59" s="121">
        <v>20569.480000000003</v>
      </c>
      <c r="M59" s="121">
        <v>0</v>
      </c>
      <c r="N59" s="121">
        <v>10425.17</v>
      </c>
      <c r="O59" s="121">
        <v>0</v>
      </c>
      <c r="P59" s="121">
        <v>16777.559999999998</v>
      </c>
      <c r="Q59" s="121">
        <v>34426.42</v>
      </c>
      <c r="R59" s="121">
        <v>37277.4</v>
      </c>
      <c r="S59" s="121">
        <v>0</v>
      </c>
      <c r="T59" s="121">
        <v>10014.049999999997</v>
      </c>
      <c r="U59" s="121">
        <v>0</v>
      </c>
      <c r="V59" s="121">
        <v>0</v>
      </c>
      <c r="W59" s="121">
        <v>27327.760000000009</v>
      </c>
      <c r="X59" s="121">
        <v>204900.43999999997</v>
      </c>
      <c r="Y59" s="121">
        <v>677498.02999999991</v>
      </c>
      <c r="Z59" s="121">
        <v>0</v>
      </c>
      <c r="AA59" s="121">
        <v>2527.9899999999998</v>
      </c>
      <c r="AB59" s="121">
        <v>2878.9099999999994</v>
      </c>
      <c r="AC59" s="121">
        <f t="shared" si="2"/>
        <v>1137034.2299999997</v>
      </c>
      <c r="AD59" s="153">
        <v>333.13158590308359</v>
      </c>
      <c r="AE59" s="105">
        <f t="shared" si="3"/>
        <v>0</v>
      </c>
      <c r="AF59" s="105">
        <f t="shared" si="4"/>
        <v>0</v>
      </c>
      <c r="AG59" s="105">
        <f t="shared" si="5"/>
        <v>0</v>
      </c>
      <c r="AH59" s="105">
        <f t="shared" si="6"/>
        <v>0</v>
      </c>
      <c r="AI59" s="105">
        <f t="shared" si="7"/>
        <v>0</v>
      </c>
      <c r="AJ59" s="105">
        <f t="shared" si="8"/>
        <v>0</v>
      </c>
      <c r="AK59" s="105">
        <f t="shared" si="9"/>
        <v>93.497636363636374</v>
      </c>
      <c r="AL59" s="105">
        <f t="shared" si="10"/>
        <v>0</v>
      </c>
      <c r="AM59" s="105">
        <f t="shared" si="11"/>
        <v>47.387136363636365</v>
      </c>
      <c r="AN59" s="105">
        <f t="shared" si="12"/>
        <v>0</v>
      </c>
      <c r="AO59" s="105">
        <f t="shared" si="13"/>
        <v>76.261636363636356</v>
      </c>
      <c r="AP59" s="105">
        <f t="shared" si="14"/>
        <v>156.48372727272726</v>
      </c>
      <c r="AQ59" s="105">
        <f t="shared" si="15"/>
        <v>169.44272727272727</v>
      </c>
      <c r="AR59" s="105">
        <f t="shared" si="16"/>
        <v>0</v>
      </c>
      <c r="AS59" s="105">
        <f t="shared" si="17"/>
        <v>45.518409090909081</v>
      </c>
      <c r="AT59" s="105">
        <f t="shared" si="18"/>
        <v>0</v>
      </c>
      <c r="AU59" s="105">
        <f t="shared" si="19"/>
        <v>0</v>
      </c>
      <c r="AV59" s="105">
        <f t="shared" si="20"/>
        <v>124.21709090909096</v>
      </c>
      <c r="AW59" s="105">
        <f t="shared" si="21"/>
        <v>931.36563636363621</v>
      </c>
      <c r="AX59" s="105">
        <f t="shared" si="22"/>
        <v>3079.5364999999997</v>
      </c>
      <c r="AY59" s="105">
        <f t="shared" si="23"/>
        <v>0</v>
      </c>
      <c r="AZ59" s="105">
        <f t="shared" si="24"/>
        <v>11.490863636363635</v>
      </c>
      <c r="BA59" s="105">
        <f t="shared" si="25"/>
        <v>13.085954545454543</v>
      </c>
      <c r="BB59" s="2"/>
      <c r="BC59" s="105">
        <f t="shared" si="26"/>
        <v>80.471468255004893</v>
      </c>
      <c r="BD59" s="105">
        <f t="shared" si="27"/>
        <v>0</v>
      </c>
      <c r="BE59" s="105">
        <f t="shared" si="28"/>
        <v>0</v>
      </c>
      <c r="BF59" s="105">
        <f t="shared" si="29"/>
        <v>0</v>
      </c>
      <c r="BG59" s="105">
        <f t="shared" si="30"/>
        <v>0</v>
      </c>
      <c r="BH59" s="105">
        <f t="shared" si="31"/>
        <v>0</v>
      </c>
      <c r="BI59" s="105">
        <f t="shared" si="32"/>
        <v>0</v>
      </c>
      <c r="BJ59" s="105">
        <f t="shared" si="33"/>
        <v>17.911892508512064</v>
      </c>
      <c r="BK59" s="105">
        <f t="shared" si="34"/>
        <v>0</v>
      </c>
      <c r="BL59" s="105">
        <f t="shared" si="35"/>
        <v>9.0782326253733547</v>
      </c>
      <c r="BM59" s="105">
        <f t="shared" si="36"/>
        <v>0</v>
      </c>
      <c r="BN59" s="105">
        <f t="shared" si="37"/>
        <v>14.609890540505234</v>
      </c>
      <c r="BO59" s="105">
        <f t="shared" si="38"/>
        <v>29.978508668808828</v>
      </c>
      <c r="BP59" s="105">
        <f t="shared" si="39"/>
        <v>32.461140573160215</v>
      </c>
      <c r="BQ59" s="105">
        <f t="shared" si="40"/>
        <v>0</v>
      </c>
      <c r="BR59" s="105">
        <f t="shared" si="41"/>
        <v>8.7202295427431888</v>
      </c>
      <c r="BS59" s="105">
        <f t="shared" si="42"/>
        <v>0</v>
      </c>
      <c r="BT59" s="105">
        <f t="shared" si="43"/>
        <v>0</v>
      </c>
      <c r="BU59" s="105">
        <f t="shared" si="44"/>
        <v>23.796999224988468</v>
      </c>
      <c r="BV59" s="105">
        <f t="shared" si="45"/>
        <v>178.42719680939067</v>
      </c>
      <c r="BW59" s="105">
        <f t="shared" si="46"/>
        <v>589.9649329048998</v>
      </c>
      <c r="BX59" s="105">
        <f t="shared" si="47"/>
        <v>0</v>
      </c>
      <c r="BY59" s="105">
        <f t="shared" si="48"/>
        <v>2.201372379982061</v>
      </c>
      <c r="BZ59" s="105">
        <f t="shared" si="49"/>
        <v>2.5069533338558121</v>
      </c>
    </row>
    <row r="60" spans="1:78" x14ac:dyDescent="0.25">
      <c r="A60" s="18" t="s">
        <v>145</v>
      </c>
      <c r="B60" s="21" t="s">
        <v>146</v>
      </c>
      <c r="C60" s="22">
        <f>_xlfn.XLOOKUP(A60,Rankings!K:K,Rankings!L:L)</f>
        <v>122</v>
      </c>
      <c r="D60" s="118">
        <f>_xlfn.XLOOKUP(A60,Rankings!K:K,Rankings!M:M)</f>
        <v>1549.46</v>
      </c>
      <c r="E60" s="121">
        <v>80418.120000000039</v>
      </c>
      <c r="F60" s="121">
        <v>38341.290000000008</v>
      </c>
      <c r="G60" s="121">
        <v>0</v>
      </c>
      <c r="H60" s="121">
        <v>31768.979999999996</v>
      </c>
      <c r="I60" s="121">
        <v>0</v>
      </c>
      <c r="J60" s="121">
        <v>18800.669999999998</v>
      </c>
      <c r="K60" s="121">
        <v>0</v>
      </c>
      <c r="L60" s="121">
        <v>22409.249999999996</v>
      </c>
      <c r="M60" s="121">
        <v>0</v>
      </c>
      <c r="N60" s="121">
        <v>18189.910000000003</v>
      </c>
      <c r="O60" s="121">
        <v>0</v>
      </c>
      <c r="P60" s="121">
        <v>9128.1599999999835</v>
      </c>
      <c r="Q60" s="121">
        <v>13313.880000000001</v>
      </c>
      <c r="R60" s="121">
        <v>21487.55000000001</v>
      </c>
      <c r="S60" s="121">
        <v>0</v>
      </c>
      <c r="T60" s="121">
        <v>4877.26</v>
      </c>
      <c r="U60" s="121">
        <v>0</v>
      </c>
      <c r="V60" s="121">
        <v>0</v>
      </c>
      <c r="W60" s="121">
        <v>45837.619999999974</v>
      </c>
      <c r="X60" s="121">
        <v>130858.13000000003</v>
      </c>
      <c r="Y60" s="121">
        <v>422334.16999999987</v>
      </c>
      <c r="Z60" s="121">
        <v>0</v>
      </c>
      <c r="AA60" s="121">
        <v>3286</v>
      </c>
      <c r="AB60" s="121">
        <v>2046.67</v>
      </c>
      <c r="AC60" s="121">
        <f t="shared" si="2"/>
        <v>863097.66</v>
      </c>
      <c r="AD60" s="153">
        <v>448.27454545454572</v>
      </c>
      <c r="AE60" s="105">
        <f t="shared" si="3"/>
        <v>314.27286885245906</v>
      </c>
      <c r="AF60" s="105">
        <f t="shared" si="4"/>
        <v>0</v>
      </c>
      <c r="AG60" s="105">
        <f t="shared" si="5"/>
        <v>260.40147540983605</v>
      </c>
      <c r="AH60" s="105">
        <f t="shared" si="6"/>
        <v>0</v>
      </c>
      <c r="AI60" s="105">
        <f t="shared" si="7"/>
        <v>154.10385245901637</v>
      </c>
      <c r="AJ60" s="105">
        <f t="shared" si="8"/>
        <v>0</v>
      </c>
      <c r="AK60" s="105">
        <f t="shared" si="9"/>
        <v>183.6823770491803</v>
      </c>
      <c r="AL60" s="105">
        <f t="shared" si="10"/>
        <v>0</v>
      </c>
      <c r="AM60" s="105">
        <f t="shared" si="11"/>
        <v>149.0976229508197</v>
      </c>
      <c r="AN60" s="105">
        <f t="shared" si="12"/>
        <v>0</v>
      </c>
      <c r="AO60" s="105">
        <f t="shared" si="13"/>
        <v>74.820983606557235</v>
      </c>
      <c r="AP60" s="105">
        <f t="shared" si="14"/>
        <v>109.13016393442624</v>
      </c>
      <c r="AQ60" s="105">
        <f t="shared" si="15"/>
        <v>176.12745901639352</v>
      </c>
      <c r="AR60" s="105">
        <f t="shared" si="16"/>
        <v>0</v>
      </c>
      <c r="AS60" s="105">
        <f t="shared" si="17"/>
        <v>39.977540983606559</v>
      </c>
      <c r="AT60" s="105">
        <f t="shared" si="18"/>
        <v>0</v>
      </c>
      <c r="AU60" s="105">
        <f t="shared" si="19"/>
        <v>0</v>
      </c>
      <c r="AV60" s="105">
        <f t="shared" si="20"/>
        <v>375.71819672131124</v>
      </c>
      <c r="AW60" s="105">
        <f t="shared" si="21"/>
        <v>1072.6076229508199</v>
      </c>
      <c r="AX60" s="105">
        <f t="shared" si="22"/>
        <v>3461.7554918032774</v>
      </c>
      <c r="AY60" s="105">
        <f t="shared" si="23"/>
        <v>0</v>
      </c>
      <c r="AZ60" s="105">
        <f t="shared" si="24"/>
        <v>26.934426229508198</v>
      </c>
      <c r="BA60" s="105">
        <f t="shared" si="25"/>
        <v>16.775983606557379</v>
      </c>
      <c r="BB60" s="2"/>
      <c r="BC60" s="105">
        <f t="shared" si="26"/>
        <v>51.900739612510186</v>
      </c>
      <c r="BD60" s="105">
        <f t="shared" si="27"/>
        <v>24.744936945774661</v>
      </c>
      <c r="BE60" s="105">
        <f t="shared" si="28"/>
        <v>0</v>
      </c>
      <c r="BF60" s="105">
        <f t="shared" si="29"/>
        <v>20.503259199979343</v>
      </c>
      <c r="BG60" s="105">
        <f t="shared" si="30"/>
        <v>0</v>
      </c>
      <c r="BH60" s="105">
        <f t="shared" si="31"/>
        <v>12.133691737766705</v>
      </c>
      <c r="BI60" s="105">
        <f t="shared" si="32"/>
        <v>0</v>
      </c>
      <c r="BJ60" s="105">
        <f t="shared" si="33"/>
        <v>14.462619235088351</v>
      </c>
      <c r="BK60" s="105">
        <f t="shared" si="34"/>
        <v>0</v>
      </c>
      <c r="BL60" s="105">
        <f t="shared" si="35"/>
        <v>11.739515702244654</v>
      </c>
      <c r="BM60" s="105">
        <f t="shared" si="36"/>
        <v>0</v>
      </c>
      <c r="BN60" s="105">
        <f t="shared" si="37"/>
        <v>5.8911878977191945</v>
      </c>
      <c r="BO60" s="105">
        <f t="shared" si="38"/>
        <v>8.592593548720199</v>
      </c>
      <c r="BP60" s="105">
        <f t="shared" si="39"/>
        <v>13.867766834897326</v>
      </c>
      <c r="BQ60" s="105">
        <f t="shared" si="40"/>
        <v>0</v>
      </c>
      <c r="BR60" s="105">
        <f t="shared" si="41"/>
        <v>3.1477159784699187</v>
      </c>
      <c r="BS60" s="105">
        <f t="shared" si="42"/>
        <v>0</v>
      </c>
      <c r="BT60" s="105">
        <f t="shared" si="43"/>
        <v>0</v>
      </c>
      <c r="BU60" s="105">
        <f t="shared" si="44"/>
        <v>29.58296438759308</v>
      </c>
      <c r="BV60" s="105">
        <f t="shared" si="45"/>
        <v>84.454022691776515</v>
      </c>
      <c r="BW60" s="105">
        <f t="shared" si="46"/>
        <v>272.56861745382253</v>
      </c>
      <c r="BX60" s="105">
        <f t="shared" si="47"/>
        <v>0</v>
      </c>
      <c r="BY60" s="105">
        <f t="shared" si="48"/>
        <v>2.1207388380468033</v>
      </c>
      <c r="BZ60" s="105">
        <f t="shared" si="49"/>
        <v>1.3208924399468203</v>
      </c>
    </row>
    <row r="61" spans="1:78" x14ac:dyDescent="0.25">
      <c r="A61" s="18" t="s">
        <v>151</v>
      </c>
      <c r="B61" s="21" t="s">
        <v>152</v>
      </c>
      <c r="C61" s="22">
        <f>_xlfn.XLOOKUP(A61,Rankings!K:K,Rankings!L:L)</f>
        <v>230</v>
      </c>
      <c r="D61" s="118">
        <f>_xlfn.XLOOKUP(A61,Rankings!K:K,Rankings!M:M)</f>
        <v>1398.14</v>
      </c>
      <c r="E61" s="121">
        <v>49948.710000000006</v>
      </c>
      <c r="F61" s="121">
        <v>0</v>
      </c>
      <c r="G61" s="121">
        <v>0</v>
      </c>
      <c r="H61" s="121">
        <v>-1260.58</v>
      </c>
      <c r="I61" s="121">
        <v>0</v>
      </c>
      <c r="J61" s="121">
        <v>-3252.0099999999998</v>
      </c>
      <c r="K61" s="121">
        <v>0</v>
      </c>
      <c r="L61" s="121">
        <v>33787.359999999993</v>
      </c>
      <c r="M61" s="121">
        <v>0</v>
      </c>
      <c r="N61" s="121">
        <v>11308.08</v>
      </c>
      <c r="O61" s="121">
        <v>0</v>
      </c>
      <c r="P61" s="121">
        <v>-11174.900000000005</v>
      </c>
      <c r="Q61" s="121">
        <v>19911.100000000002</v>
      </c>
      <c r="R61" s="121">
        <v>16636.14</v>
      </c>
      <c r="S61" s="121">
        <v>0</v>
      </c>
      <c r="T61" s="121">
        <v>8874.39</v>
      </c>
      <c r="U61" s="121">
        <v>0</v>
      </c>
      <c r="V61" s="121">
        <v>0</v>
      </c>
      <c r="W61" s="121">
        <v>7711.2400000000007</v>
      </c>
      <c r="X61" s="121">
        <v>186506.38000000003</v>
      </c>
      <c r="Y61" s="121">
        <v>704009.6399999999</v>
      </c>
      <c r="Z61" s="121">
        <v>0</v>
      </c>
      <c r="AA61" s="121">
        <v>717</v>
      </c>
      <c r="AB61" s="121">
        <v>6924.25</v>
      </c>
      <c r="AC61" s="121">
        <f t="shared" si="2"/>
        <v>1030646.7999999999</v>
      </c>
      <c r="AD61" s="153">
        <v>241.84986784140963</v>
      </c>
      <c r="AE61" s="105">
        <f t="shared" si="3"/>
        <v>0</v>
      </c>
      <c r="AF61" s="105">
        <f t="shared" si="4"/>
        <v>0</v>
      </c>
      <c r="AG61" s="105">
        <f t="shared" si="5"/>
        <v>-5.4807826086956517</v>
      </c>
      <c r="AH61" s="105">
        <f t="shared" si="6"/>
        <v>0</v>
      </c>
      <c r="AI61" s="105">
        <f t="shared" si="7"/>
        <v>-14.139173913043477</v>
      </c>
      <c r="AJ61" s="105">
        <f t="shared" si="8"/>
        <v>0</v>
      </c>
      <c r="AK61" s="105">
        <f t="shared" si="9"/>
        <v>146.90156521739127</v>
      </c>
      <c r="AL61" s="105">
        <f t="shared" si="10"/>
        <v>0</v>
      </c>
      <c r="AM61" s="105">
        <f t="shared" si="11"/>
        <v>49.165565217391304</v>
      </c>
      <c r="AN61" s="105">
        <f t="shared" si="12"/>
        <v>0</v>
      </c>
      <c r="AO61" s="105">
        <f t="shared" si="13"/>
        <v>-48.586521739130454</v>
      </c>
      <c r="AP61" s="105">
        <f t="shared" si="14"/>
        <v>86.570000000000007</v>
      </c>
      <c r="AQ61" s="105">
        <f t="shared" si="15"/>
        <v>72.331043478260867</v>
      </c>
      <c r="AR61" s="105">
        <f t="shared" si="16"/>
        <v>0</v>
      </c>
      <c r="AS61" s="105">
        <f t="shared" si="17"/>
        <v>38.584304347826084</v>
      </c>
      <c r="AT61" s="105">
        <f t="shared" si="18"/>
        <v>0</v>
      </c>
      <c r="AU61" s="105">
        <f t="shared" si="19"/>
        <v>0</v>
      </c>
      <c r="AV61" s="105">
        <f t="shared" si="20"/>
        <v>33.527130434782613</v>
      </c>
      <c r="AW61" s="105">
        <f t="shared" si="21"/>
        <v>810.89730434782621</v>
      </c>
      <c r="AX61" s="105">
        <f t="shared" si="22"/>
        <v>3060.911478260869</v>
      </c>
      <c r="AY61" s="105">
        <f t="shared" si="23"/>
        <v>0</v>
      </c>
      <c r="AZ61" s="105">
        <f t="shared" si="24"/>
        <v>3.1173913043478261</v>
      </c>
      <c r="BA61" s="105">
        <f t="shared" si="25"/>
        <v>30.105434782608697</v>
      </c>
      <c r="BB61" s="2"/>
      <c r="BC61" s="105">
        <f t="shared" si="26"/>
        <v>35.72511336489908</v>
      </c>
      <c r="BD61" s="105">
        <f t="shared" si="27"/>
        <v>0</v>
      </c>
      <c r="BE61" s="105">
        <f t="shared" si="28"/>
        <v>0</v>
      </c>
      <c r="BF61" s="105">
        <f t="shared" si="29"/>
        <v>-0.90161214184559479</v>
      </c>
      <c r="BG61" s="105">
        <f t="shared" si="30"/>
        <v>0</v>
      </c>
      <c r="BH61" s="105">
        <f t="shared" si="31"/>
        <v>-2.3259544823837381</v>
      </c>
      <c r="BI61" s="105">
        <f t="shared" si="32"/>
        <v>0</v>
      </c>
      <c r="BJ61" s="105">
        <f t="shared" si="33"/>
        <v>24.165934741871336</v>
      </c>
      <c r="BK61" s="105">
        <f t="shared" si="34"/>
        <v>0</v>
      </c>
      <c r="BL61" s="105">
        <f t="shared" si="35"/>
        <v>8.0879454131918109</v>
      </c>
      <c r="BM61" s="105">
        <f t="shared" si="36"/>
        <v>0</v>
      </c>
      <c r="BN61" s="105">
        <f t="shared" si="37"/>
        <v>-7.9926902885261875</v>
      </c>
      <c r="BO61" s="105">
        <f t="shared" si="38"/>
        <v>14.241134650321142</v>
      </c>
      <c r="BP61" s="105">
        <f t="shared" si="39"/>
        <v>11.898765502739353</v>
      </c>
      <c r="BQ61" s="105">
        <f t="shared" si="40"/>
        <v>0</v>
      </c>
      <c r="BR61" s="105">
        <f t="shared" si="41"/>
        <v>6.3472828186018555</v>
      </c>
      <c r="BS61" s="105">
        <f t="shared" si="42"/>
        <v>0</v>
      </c>
      <c r="BT61" s="105">
        <f t="shared" si="43"/>
        <v>0</v>
      </c>
      <c r="BU61" s="105">
        <f t="shared" si="44"/>
        <v>5.5153561159826632</v>
      </c>
      <c r="BV61" s="105">
        <f t="shared" si="45"/>
        <v>133.39606906318397</v>
      </c>
      <c r="BW61" s="105">
        <f t="shared" si="46"/>
        <v>503.53300813938506</v>
      </c>
      <c r="BX61" s="105">
        <f t="shared" si="47"/>
        <v>0</v>
      </c>
      <c r="BY61" s="105">
        <f t="shared" si="48"/>
        <v>0.51282418069721203</v>
      </c>
      <c r="BZ61" s="105">
        <f t="shared" si="49"/>
        <v>4.9524725707010742</v>
      </c>
    </row>
    <row r="62" spans="1:78" x14ac:dyDescent="0.25">
      <c r="A62" s="18" t="s">
        <v>164</v>
      </c>
      <c r="B62" s="21" t="s">
        <v>165</v>
      </c>
      <c r="C62" s="22">
        <f>_xlfn.XLOOKUP(A62,Rankings!K:K,Rankings!L:L)</f>
        <v>257</v>
      </c>
      <c r="D62" s="118">
        <f>_xlfn.XLOOKUP(A62,Rankings!K:K,Rankings!M:M)</f>
        <v>1316.31</v>
      </c>
      <c r="E62" s="121">
        <v>45358.31</v>
      </c>
      <c r="F62" s="121">
        <v>0</v>
      </c>
      <c r="G62" s="121">
        <v>0</v>
      </c>
      <c r="H62" s="121">
        <v>0</v>
      </c>
      <c r="I62" s="121">
        <v>0</v>
      </c>
      <c r="J62" s="121">
        <v>0</v>
      </c>
      <c r="K62" s="121">
        <v>0</v>
      </c>
      <c r="L62" s="121">
        <v>18653.449999999997</v>
      </c>
      <c r="M62" s="121">
        <v>0</v>
      </c>
      <c r="N62" s="121">
        <v>13348.250000000002</v>
      </c>
      <c r="O62" s="121">
        <v>0</v>
      </c>
      <c r="P62" s="121">
        <v>24695.240000000049</v>
      </c>
      <c r="Q62" s="121">
        <v>25458.140000000003</v>
      </c>
      <c r="R62" s="121">
        <v>22788.740000000009</v>
      </c>
      <c r="S62" s="121">
        <v>0</v>
      </c>
      <c r="T62" s="121">
        <v>5045.1099999999988</v>
      </c>
      <c r="U62" s="121">
        <v>0</v>
      </c>
      <c r="V62" s="121">
        <v>0</v>
      </c>
      <c r="W62" s="121">
        <v>24057.450000000004</v>
      </c>
      <c r="X62" s="121">
        <v>252373.78999999998</v>
      </c>
      <c r="Y62" s="121">
        <v>764201.29999999993</v>
      </c>
      <c r="Z62" s="121">
        <v>0</v>
      </c>
      <c r="AA62" s="121">
        <v>4887.7</v>
      </c>
      <c r="AB62" s="121">
        <v>4893.8700000000008</v>
      </c>
      <c r="AC62" s="121">
        <f t="shared" si="2"/>
        <v>1205761.3500000001</v>
      </c>
      <c r="AD62" s="153">
        <v>198.50782442748101</v>
      </c>
      <c r="AE62" s="105">
        <f t="shared" si="3"/>
        <v>0</v>
      </c>
      <c r="AF62" s="105">
        <f t="shared" si="4"/>
        <v>0</v>
      </c>
      <c r="AG62" s="105">
        <f t="shared" si="5"/>
        <v>0</v>
      </c>
      <c r="AH62" s="105">
        <f t="shared" si="6"/>
        <v>0</v>
      </c>
      <c r="AI62" s="105">
        <f t="shared" si="7"/>
        <v>0</v>
      </c>
      <c r="AJ62" s="105">
        <f t="shared" si="8"/>
        <v>0</v>
      </c>
      <c r="AK62" s="105">
        <f t="shared" si="9"/>
        <v>72.581517509727618</v>
      </c>
      <c r="AL62" s="105">
        <f t="shared" si="10"/>
        <v>0</v>
      </c>
      <c r="AM62" s="105">
        <f t="shared" si="11"/>
        <v>51.938715953307401</v>
      </c>
      <c r="AN62" s="105">
        <f t="shared" si="12"/>
        <v>0</v>
      </c>
      <c r="AO62" s="105">
        <f t="shared" si="13"/>
        <v>96.090428015564399</v>
      </c>
      <c r="AP62" s="105">
        <f t="shared" si="14"/>
        <v>99.058910505836593</v>
      </c>
      <c r="AQ62" s="105">
        <f t="shared" si="15"/>
        <v>88.672140077821041</v>
      </c>
      <c r="AR62" s="105">
        <f t="shared" si="16"/>
        <v>0</v>
      </c>
      <c r="AS62" s="105">
        <f t="shared" si="17"/>
        <v>19.630778210116727</v>
      </c>
      <c r="AT62" s="105">
        <f t="shared" si="18"/>
        <v>0</v>
      </c>
      <c r="AU62" s="105">
        <f t="shared" si="19"/>
        <v>0</v>
      </c>
      <c r="AV62" s="105">
        <f t="shared" si="20"/>
        <v>93.608754863813246</v>
      </c>
      <c r="AW62" s="105">
        <f t="shared" si="21"/>
        <v>981.99918287937737</v>
      </c>
      <c r="AX62" s="105">
        <f t="shared" si="22"/>
        <v>2973.5459143968869</v>
      </c>
      <c r="AY62" s="105">
        <f t="shared" si="23"/>
        <v>0</v>
      </c>
      <c r="AZ62" s="105">
        <f t="shared" si="24"/>
        <v>19.018287937743189</v>
      </c>
      <c r="BA62" s="105">
        <f t="shared" si="25"/>
        <v>19.042295719844361</v>
      </c>
      <c r="BB62" s="2"/>
      <c r="BC62" s="105">
        <f t="shared" si="26"/>
        <v>34.458683744710591</v>
      </c>
      <c r="BD62" s="105">
        <f t="shared" si="27"/>
        <v>0</v>
      </c>
      <c r="BE62" s="105">
        <f t="shared" si="28"/>
        <v>0</v>
      </c>
      <c r="BF62" s="105">
        <f t="shared" si="29"/>
        <v>0</v>
      </c>
      <c r="BG62" s="105">
        <f t="shared" si="30"/>
        <v>0</v>
      </c>
      <c r="BH62" s="105">
        <f t="shared" si="31"/>
        <v>0</v>
      </c>
      <c r="BI62" s="105">
        <f t="shared" si="32"/>
        <v>0</v>
      </c>
      <c r="BJ62" s="105">
        <f t="shared" si="33"/>
        <v>14.171015946091725</v>
      </c>
      <c r="BK62" s="105">
        <f t="shared" si="34"/>
        <v>0</v>
      </c>
      <c r="BL62" s="105">
        <f t="shared" si="35"/>
        <v>10.140658355554544</v>
      </c>
      <c r="BM62" s="105">
        <f t="shared" si="36"/>
        <v>0</v>
      </c>
      <c r="BN62" s="105">
        <f t="shared" si="37"/>
        <v>18.760960564000918</v>
      </c>
      <c r="BO62" s="105">
        <f t="shared" si="38"/>
        <v>19.340535284241557</v>
      </c>
      <c r="BP62" s="105">
        <f t="shared" si="39"/>
        <v>17.312593537996378</v>
      </c>
      <c r="BQ62" s="105">
        <f t="shared" si="40"/>
        <v>0</v>
      </c>
      <c r="BR62" s="105">
        <f t="shared" si="41"/>
        <v>3.8327673572334775</v>
      </c>
      <c r="BS62" s="105">
        <f t="shared" si="42"/>
        <v>0</v>
      </c>
      <c r="BT62" s="105">
        <f t="shared" si="43"/>
        <v>0</v>
      </c>
      <c r="BU62" s="105">
        <f t="shared" si="44"/>
        <v>18.27643184356269</v>
      </c>
      <c r="BV62" s="105">
        <f t="shared" si="45"/>
        <v>191.72823271113947</v>
      </c>
      <c r="BW62" s="105">
        <f t="shared" si="46"/>
        <v>580.56331715173474</v>
      </c>
      <c r="BX62" s="105">
        <f t="shared" si="47"/>
        <v>0</v>
      </c>
      <c r="BY62" s="105">
        <f t="shared" si="48"/>
        <v>3.7131830647795732</v>
      </c>
      <c r="BZ62" s="105">
        <f t="shared" si="49"/>
        <v>3.7178704104656206</v>
      </c>
    </row>
    <row r="63" spans="1:78" x14ac:dyDescent="0.25">
      <c r="A63" s="18" t="s">
        <v>186</v>
      </c>
      <c r="B63" s="21" t="s">
        <v>187</v>
      </c>
      <c r="C63" s="22">
        <f>_xlfn.XLOOKUP(A63,Rankings!K:K,Rankings!L:L)</f>
        <v>331</v>
      </c>
      <c r="D63" s="118">
        <f>_xlfn.XLOOKUP(A63,Rankings!K:K,Rankings!M:M)</f>
        <v>2816.62</v>
      </c>
      <c r="E63" s="121">
        <v>79712.719999999987</v>
      </c>
      <c r="F63" s="121">
        <v>20656.59</v>
      </c>
      <c r="G63" s="121">
        <v>0</v>
      </c>
      <c r="H63" s="121">
        <v>0</v>
      </c>
      <c r="I63" s="121">
        <v>0</v>
      </c>
      <c r="J63" s="121">
        <v>0</v>
      </c>
      <c r="K63" s="121">
        <v>0</v>
      </c>
      <c r="L63" s="121">
        <v>39246.5</v>
      </c>
      <c r="M63" s="121">
        <v>9163.4600000000009</v>
      </c>
      <c r="N63" s="121">
        <v>19944.11</v>
      </c>
      <c r="O63" s="121">
        <v>0</v>
      </c>
      <c r="P63" s="121">
        <v>9168.2699999999986</v>
      </c>
      <c r="Q63" s="121">
        <v>23287.34</v>
      </c>
      <c r="R63" s="121">
        <v>44653.08</v>
      </c>
      <c r="S63" s="121">
        <v>0</v>
      </c>
      <c r="T63" s="121">
        <v>15760.459999999985</v>
      </c>
      <c r="U63" s="121">
        <v>0</v>
      </c>
      <c r="V63" s="121">
        <v>0</v>
      </c>
      <c r="W63" s="121">
        <v>47492.649999999994</v>
      </c>
      <c r="X63" s="121">
        <v>385038.93000000005</v>
      </c>
      <c r="Y63" s="121">
        <v>963385.07</v>
      </c>
      <c r="Z63" s="121">
        <v>0</v>
      </c>
      <c r="AA63" s="121">
        <v>937.5</v>
      </c>
      <c r="AB63" s="121">
        <v>6292.329999999999</v>
      </c>
      <c r="AC63" s="121">
        <f t="shared" si="2"/>
        <v>1664739.0100000002</v>
      </c>
      <c r="AD63" s="153">
        <v>232.0909365558912</v>
      </c>
      <c r="AE63" s="105">
        <f t="shared" si="3"/>
        <v>62.406616314199397</v>
      </c>
      <c r="AF63" s="105">
        <f t="shared" si="4"/>
        <v>0</v>
      </c>
      <c r="AG63" s="105">
        <f t="shared" si="5"/>
        <v>0</v>
      </c>
      <c r="AH63" s="105">
        <f t="shared" si="6"/>
        <v>0</v>
      </c>
      <c r="AI63" s="105">
        <f t="shared" si="7"/>
        <v>0</v>
      </c>
      <c r="AJ63" s="105">
        <f t="shared" si="8"/>
        <v>0</v>
      </c>
      <c r="AK63" s="105">
        <f t="shared" si="9"/>
        <v>118.56948640483384</v>
      </c>
      <c r="AL63" s="105">
        <f t="shared" si="10"/>
        <v>27.684169184290035</v>
      </c>
      <c r="AM63" s="105">
        <f t="shared" si="11"/>
        <v>60.254108761329306</v>
      </c>
      <c r="AN63" s="105">
        <f t="shared" si="12"/>
        <v>0</v>
      </c>
      <c r="AO63" s="105">
        <f t="shared" si="13"/>
        <v>27.698700906344406</v>
      </c>
      <c r="AP63" s="105">
        <f t="shared" si="14"/>
        <v>70.354501510574025</v>
      </c>
      <c r="AQ63" s="105">
        <f t="shared" si="15"/>
        <v>134.90356495468279</v>
      </c>
      <c r="AR63" s="105">
        <f t="shared" si="16"/>
        <v>0</v>
      </c>
      <c r="AS63" s="105">
        <f t="shared" si="17"/>
        <v>47.614682779456146</v>
      </c>
      <c r="AT63" s="105">
        <f t="shared" si="18"/>
        <v>0</v>
      </c>
      <c r="AU63" s="105">
        <f t="shared" si="19"/>
        <v>0</v>
      </c>
      <c r="AV63" s="105">
        <f t="shared" si="20"/>
        <v>143.4823262839879</v>
      </c>
      <c r="AW63" s="105">
        <f t="shared" si="21"/>
        <v>1163.2596072507554</v>
      </c>
      <c r="AX63" s="105">
        <f t="shared" si="22"/>
        <v>2910.5289123867069</v>
      </c>
      <c r="AY63" s="105">
        <f t="shared" si="23"/>
        <v>0</v>
      </c>
      <c r="AZ63" s="105">
        <f t="shared" si="24"/>
        <v>2.8323262839879155</v>
      </c>
      <c r="BA63" s="105">
        <f t="shared" si="25"/>
        <v>19.010060422960724</v>
      </c>
      <c r="BB63" s="2"/>
      <c r="BC63" s="105">
        <f t="shared" si="26"/>
        <v>28.300842854201132</v>
      </c>
      <c r="BD63" s="105">
        <f t="shared" si="27"/>
        <v>7.3338220988276737</v>
      </c>
      <c r="BE63" s="105">
        <f t="shared" si="28"/>
        <v>0</v>
      </c>
      <c r="BF63" s="105">
        <f t="shared" si="29"/>
        <v>0</v>
      </c>
      <c r="BG63" s="105">
        <f t="shared" si="30"/>
        <v>0</v>
      </c>
      <c r="BH63" s="105">
        <f t="shared" si="31"/>
        <v>0</v>
      </c>
      <c r="BI63" s="105">
        <f t="shared" si="32"/>
        <v>0</v>
      </c>
      <c r="BJ63" s="105">
        <f t="shared" si="33"/>
        <v>13.933899496559707</v>
      </c>
      <c r="BK63" s="105">
        <f t="shared" si="34"/>
        <v>3.2533533099956689</v>
      </c>
      <c r="BL63" s="105">
        <f t="shared" si="35"/>
        <v>7.0808664285562131</v>
      </c>
      <c r="BM63" s="105">
        <f t="shared" si="36"/>
        <v>0</v>
      </c>
      <c r="BN63" s="105">
        <f t="shared" si="37"/>
        <v>3.2550610305969561</v>
      </c>
      <c r="BO63" s="105">
        <f t="shared" si="38"/>
        <v>8.267831656382473</v>
      </c>
      <c r="BP63" s="105">
        <f t="shared" si="39"/>
        <v>15.853427157373023</v>
      </c>
      <c r="BQ63" s="105">
        <f t="shared" si="40"/>
        <v>0</v>
      </c>
      <c r="BR63" s="105">
        <f t="shared" si="41"/>
        <v>5.5955222926770336</v>
      </c>
      <c r="BS63" s="105">
        <f t="shared" si="42"/>
        <v>0</v>
      </c>
      <c r="BT63" s="105">
        <f t="shared" si="43"/>
        <v>0</v>
      </c>
      <c r="BU63" s="105">
        <f t="shared" si="44"/>
        <v>16.861575221364614</v>
      </c>
      <c r="BV63" s="105">
        <f t="shared" si="45"/>
        <v>136.70247672742508</v>
      </c>
      <c r="BW63" s="105">
        <f t="shared" si="46"/>
        <v>342.03586923333643</v>
      </c>
      <c r="BX63" s="105">
        <f t="shared" si="47"/>
        <v>0</v>
      </c>
      <c r="BY63" s="105">
        <f t="shared" si="48"/>
        <v>0.33284575129055394</v>
      </c>
      <c r="BZ63" s="105">
        <f t="shared" si="49"/>
        <v>2.2340003266326303</v>
      </c>
    </row>
    <row r="64" spans="1:78" x14ac:dyDescent="0.25">
      <c r="A64" s="18" t="s">
        <v>202</v>
      </c>
      <c r="B64" s="21" t="s">
        <v>203</v>
      </c>
      <c r="C64" s="22">
        <f>_xlfn.XLOOKUP(A64,Rankings!K:K,Rankings!L:L)</f>
        <v>389</v>
      </c>
      <c r="D64" s="118">
        <f>_xlfn.XLOOKUP(A64,Rankings!K:K,Rankings!M:M)</f>
        <v>1637.91</v>
      </c>
      <c r="E64" s="121">
        <v>108114.32999999996</v>
      </c>
      <c r="F64" s="121">
        <v>0</v>
      </c>
      <c r="G64" s="121">
        <v>0</v>
      </c>
      <c r="H64" s="121">
        <v>26497.949999999993</v>
      </c>
      <c r="I64" s="121">
        <v>0</v>
      </c>
      <c r="J64" s="121">
        <v>33613.860000000008</v>
      </c>
      <c r="K64" s="121">
        <v>0</v>
      </c>
      <c r="L64" s="121">
        <v>39729.000000000007</v>
      </c>
      <c r="M64" s="121">
        <v>15025.279999999997</v>
      </c>
      <c r="N64" s="121">
        <v>33292.949999999997</v>
      </c>
      <c r="O64" s="121">
        <v>0</v>
      </c>
      <c r="P64" s="121">
        <v>16402.719999999994</v>
      </c>
      <c r="Q64" s="121">
        <v>65648.92</v>
      </c>
      <c r="R64" s="121">
        <v>61291.679999999978</v>
      </c>
      <c r="S64" s="121">
        <v>0</v>
      </c>
      <c r="T64" s="121">
        <v>27011.360000000019</v>
      </c>
      <c r="U64" s="121">
        <v>0</v>
      </c>
      <c r="V64" s="121">
        <v>0</v>
      </c>
      <c r="W64" s="121">
        <v>41784.700000000004</v>
      </c>
      <c r="X64" s="121">
        <v>384267.85000000015</v>
      </c>
      <c r="Y64" s="121">
        <v>1166265.46</v>
      </c>
      <c r="Z64" s="121">
        <v>0</v>
      </c>
      <c r="AA64" s="121">
        <v>4086.83</v>
      </c>
      <c r="AB64" s="121">
        <v>9811.0500000000011</v>
      </c>
      <c r="AC64" s="121">
        <f t="shared" si="2"/>
        <v>2032843.9400000002</v>
      </c>
      <c r="AD64" s="153">
        <v>265.30248717948723</v>
      </c>
      <c r="AE64" s="105">
        <f t="shared" si="3"/>
        <v>0</v>
      </c>
      <c r="AF64" s="105">
        <f t="shared" si="4"/>
        <v>0</v>
      </c>
      <c r="AG64" s="105">
        <f t="shared" si="5"/>
        <v>68.118123393316182</v>
      </c>
      <c r="AH64" s="105">
        <f t="shared" si="6"/>
        <v>0</v>
      </c>
      <c r="AI64" s="105">
        <f t="shared" si="7"/>
        <v>86.410951156812359</v>
      </c>
      <c r="AJ64" s="105">
        <f t="shared" si="8"/>
        <v>0</v>
      </c>
      <c r="AK64" s="105">
        <f t="shared" si="9"/>
        <v>102.13110539845761</v>
      </c>
      <c r="AL64" s="105">
        <f t="shared" si="10"/>
        <v>38.625398457583543</v>
      </c>
      <c r="AM64" s="105">
        <f t="shared" si="11"/>
        <v>85.58598971722364</v>
      </c>
      <c r="AN64" s="105">
        <f t="shared" si="12"/>
        <v>0</v>
      </c>
      <c r="AO64" s="105">
        <f t="shared" si="13"/>
        <v>42.166375321336744</v>
      </c>
      <c r="AP64" s="105">
        <f t="shared" si="14"/>
        <v>168.76329048843186</v>
      </c>
      <c r="AQ64" s="105">
        <f t="shared" si="15"/>
        <v>157.56215938303336</v>
      </c>
      <c r="AR64" s="105">
        <f t="shared" si="16"/>
        <v>0</v>
      </c>
      <c r="AS64" s="105">
        <f t="shared" si="17"/>
        <v>69.437943444730124</v>
      </c>
      <c r="AT64" s="105">
        <f t="shared" si="18"/>
        <v>0</v>
      </c>
      <c r="AU64" s="105">
        <f t="shared" si="19"/>
        <v>0</v>
      </c>
      <c r="AV64" s="105">
        <f t="shared" si="20"/>
        <v>107.41568123393317</v>
      </c>
      <c r="AW64" s="105">
        <f t="shared" si="21"/>
        <v>987.8350899742934</v>
      </c>
      <c r="AX64" s="105">
        <f t="shared" si="22"/>
        <v>2998.1117223650385</v>
      </c>
      <c r="AY64" s="105">
        <f t="shared" si="23"/>
        <v>0</v>
      </c>
      <c r="AZ64" s="105">
        <f t="shared" si="24"/>
        <v>10.505989717223651</v>
      </c>
      <c r="BA64" s="105">
        <f t="shared" si="25"/>
        <v>25.221208226221083</v>
      </c>
      <c r="BB64" s="2"/>
      <c r="BC64" s="105">
        <f t="shared" si="26"/>
        <v>66.007491254098184</v>
      </c>
      <c r="BD64" s="105">
        <f t="shared" si="27"/>
        <v>0</v>
      </c>
      <c r="BE64" s="105">
        <f t="shared" si="28"/>
        <v>0</v>
      </c>
      <c r="BF64" s="105">
        <f t="shared" si="29"/>
        <v>16.177903547813976</v>
      </c>
      <c r="BG64" s="105">
        <f t="shared" si="30"/>
        <v>0</v>
      </c>
      <c r="BH64" s="105">
        <f t="shared" si="31"/>
        <v>20.522409656208222</v>
      </c>
      <c r="BI64" s="105">
        <f t="shared" si="32"/>
        <v>0</v>
      </c>
      <c r="BJ64" s="105">
        <f t="shared" si="33"/>
        <v>24.2559114969687</v>
      </c>
      <c r="BK64" s="105">
        <f t="shared" si="34"/>
        <v>9.1734466484727459</v>
      </c>
      <c r="BL64" s="105">
        <f t="shared" si="35"/>
        <v>20.32648314009927</v>
      </c>
      <c r="BM64" s="105">
        <f t="shared" si="36"/>
        <v>0</v>
      </c>
      <c r="BN64" s="105">
        <f t="shared" si="37"/>
        <v>10.01442081677259</v>
      </c>
      <c r="BO64" s="105">
        <f t="shared" si="38"/>
        <v>40.080907986397293</v>
      </c>
      <c r="BP64" s="105">
        <f t="shared" si="39"/>
        <v>37.420664139055248</v>
      </c>
      <c r="BQ64" s="105">
        <f t="shared" si="40"/>
        <v>0</v>
      </c>
      <c r="BR64" s="105">
        <f t="shared" si="41"/>
        <v>16.491357889017113</v>
      </c>
      <c r="BS64" s="105">
        <f t="shared" si="42"/>
        <v>0</v>
      </c>
      <c r="BT64" s="105">
        <f t="shared" si="43"/>
        <v>0</v>
      </c>
      <c r="BU64" s="105">
        <f t="shared" si="44"/>
        <v>25.51098656214322</v>
      </c>
      <c r="BV64" s="105">
        <f t="shared" si="45"/>
        <v>234.6086476057904</v>
      </c>
      <c r="BW64" s="105">
        <f t="shared" si="46"/>
        <v>712.04489868185669</v>
      </c>
      <c r="BX64" s="105">
        <f t="shared" si="47"/>
        <v>0</v>
      </c>
      <c r="BY64" s="105">
        <f t="shared" si="48"/>
        <v>2.4951493061279311</v>
      </c>
      <c r="BZ64" s="105">
        <f t="shared" si="49"/>
        <v>5.9899811344945695</v>
      </c>
    </row>
    <row r="65" spans="1:78" x14ac:dyDescent="0.25">
      <c r="A65" s="18" t="s">
        <v>206</v>
      </c>
      <c r="B65" s="21" t="s">
        <v>207</v>
      </c>
      <c r="C65" s="22">
        <f>_xlfn.XLOOKUP(A65,Rankings!K:K,Rankings!L:L)</f>
        <v>147</v>
      </c>
      <c r="D65" s="118">
        <f>_xlfn.XLOOKUP(A65,Rankings!K:K,Rankings!M:M)</f>
        <v>1046.02</v>
      </c>
      <c r="E65" s="121">
        <v>107574.57999999999</v>
      </c>
      <c r="F65" s="121">
        <v>6501.2800000000016</v>
      </c>
      <c r="G65" s="121">
        <v>0</v>
      </c>
      <c r="H65" s="121">
        <v>32542.719999999998</v>
      </c>
      <c r="I65" s="121">
        <v>0</v>
      </c>
      <c r="J65" s="121">
        <v>9189.25</v>
      </c>
      <c r="K65" s="121">
        <v>0</v>
      </c>
      <c r="L65" s="121">
        <v>17576.32</v>
      </c>
      <c r="M65" s="121">
        <v>0</v>
      </c>
      <c r="N65" s="121">
        <v>12589.11</v>
      </c>
      <c r="O65" s="121">
        <v>0</v>
      </c>
      <c r="P65" s="121">
        <v>21508.470000000016</v>
      </c>
      <c r="Q65" s="121">
        <v>18524.34</v>
      </c>
      <c r="R65" s="121">
        <v>19537.580000000002</v>
      </c>
      <c r="S65" s="121">
        <v>0</v>
      </c>
      <c r="T65" s="121">
        <v>8368.7899999999991</v>
      </c>
      <c r="U65" s="121">
        <v>0</v>
      </c>
      <c r="V65" s="121">
        <v>0</v>
      </c>
      <c r="W65" s="121">
        <v>4086.0600000000004</v>
      </c>
      <c r="X65" s="121">
        <v>187555.60000000003</v>
      </c>
      <c r="Y65" s="121">
        <v>534174.26</v>
      </c>
      <c r="Z65" s="121">
        <v>0</v>
      </c>
      <c r="AA65" s="121">
        <v>6778.16</v>
      </c>
      <c r="AB65" s="121">
        <v>1877.5500000000002</v>
      </c>
      <c r="AC65" s="121">
        <f t="shared" si="2"/>
        <v>988384.07000000018</v>
      </c>
      <c r="AD65" s="153">
        <v>518.45658682634735</v>
      </c>
      <c r="AE65" s="105">
        <f t="shared" si="3"/>
        <v>44.226394557823141</v>
      </c>
      <c r="AF65" s="105">
        <f t="shared" si="4"/>
        <v>0</v>
      </c>
      <c r="AG65" s="105">
        <f t="shared" si="5"/>
        <v>221.37904761904761</v>
      </c>
      <c r="AH65" s="105">
        <f t="shared" si="6"/>
        <v>0</v>
      </c>
      <c r="AI65" s="105">
        <f t="shared" si="7"/>
        <v>62.511904761904759</v>
      </c>
      <c r="AJ65" s="105">
        <f t="shared" si="8"/>
        <v>0</v>
      </c>
      <c r="AK65" s="105">
        <f t="shared" si="9"/>
        <v>119.56680272108844</v>
      </c>
      <c r="AL65" s="105">
        <f t="shared" si="10"/>
        <v>0</v>
      </c>
      <c r="AM65" s="105">
        <f t="shared" si="11"/>
        <v>85.64020408163266</v>
      </c>
      <c r="AN65" s="105">
        <f t="shared" si="12"/>
        <v>0</v>
      </c>
      <c r="AO65" s="105">
        <f t="shared" si="13"/>
        <v>146.31612244897971</v>
      </c>
      <c r="AP65" s="105">
        <f t="shared" si="14"/>
        <v>126.01591836734694</v>
      </c>
      <c r="AQ65" s="105">
        <f t="shared" si="15"/>
        <v>132.90870748299321</v>
      </c>
      <c r="AR65" s="105">
        <f t="shared" si="16"/>
        <v>0</v>
      </c>
      <c r="AS65" s="105">
        <f t="shared" si="17"/>
        <v>56.930544217687071</v>
      </c>
      <c r="AT65" s="105">
        <f t="shared" si="18"/>
        <v>0</v>
      </c>
      <c r="AU65" s="105">
        <f t="shared" si="19"/>
        <v>0</v>
      </c>
      <c r="AV65" s="105">
        <f t="shared" si="20"/>
        <v>27.796326530612248</v>
      </c>
      <c r="AW65" s="105">
        <f t="shared" si="21"/>
        <v>1275.8884353741498</v>
      </c>
      <c r="AX65" s="105">
        <f t="shared" si="22"/>
        <v>3633.8385034013604</v>
      </c>
      <c r="AY65" s="105">
        <f t="shared" si="23"/>
        <v>0</v>
      </c>
      <c r="AZ65" s="105">
        <f t="shared" si="24"/>
        <v>46.109931972789113</v>
      </c>
      <c r="BA65" s="105">
        <f t="shared" si="25"/>
        <v>12.772448979591838</v>
      </c>
      <c r="BB65" s="2"/>
      <c r="BC65" s="105">
        <f t="shared" si="26"/>
        <v>102.84180034798568</v>
      </c>
      <c r="BD65" s="105">
        <f t="shared" si="27"/>
        <v>6.2152540104395726</v>
      </c>
      <c r="BE65" s="105">
        <f t="shared" si="28"/>
        <v>0</v>
      </c>
      <c r="BF65" s="105">
        <f t="shared" si="29"/>
        <v>31.110992141641649</v>
      </c>
      <c r="BG65" s="105">
        <f t="shared" si="30"/>
        <v>0</v>
      </c>
      <c r="BH65" s="105">
        <f t="shared" si="31"/>
        <v>8.7849658706334495</v>
      </c>
      <c r="BI65" s="105">
        <f t="shared" si="32"/>
        <v>0</v>
      </c>
      <c r="BJ65" s="105">
        <f t="shared" si="33"/>
        <v>16.803043918854325</v>
      </c>
      <c r="BK65" s="105">
        <f t="shared" si="34"/>
        <v>0</v>
      </c>
      <c r="BL65" s="105">
        <f t="shared" si="35"/>
        <v>12.035247892009714</v>
      </c>
      <c r="BM65" s="105">
        <f t="shared" si="36"/>
        <v>0</v>
      </c>
      <c r="BN65" s="105">
        <f t="shared" si="37"/>
        <v>20.562197663524614</v>
      </c>
      <c r="BO65" s="105">
        <f t="shared" si="38"/>
        <v>17.709355461654653</v>
      </c>
      <c r="BP65" s="105">
        <f t="shared" si="39"/>
        <v>18.678017628726032</v>
      </c>
      <c r="BQ65" s="105">
        <f t="shared" si="40"/>
        <v>0</v>
      </c>
      <c r="BR65" s="105">
        <f t="shared" si="41"/>
        <v>8.0006022829391394</v>
      </c>
      <c r="BS65" s="105">
        <f t="shared" si="42"/>
        <v>0</v>
      </c>
      <c r="BT65" s="105">
        <f t="shared" si="43"/>
        <v>0</v>
      </c>
      <c r="BU65" s="105">
        <f t="shared" si="44"/>
        <v>3.9062924227070233</v>
      </c>
      <c r="BV65" s="105">
        <f t="shared" si="45"/>
        <v>179.30402860365962</v>
      </c>
      <c r="BW65" s="105">
        <f t="shared" si="46"/>
        <v>510.6730846446531</v>
      </c>
      <c r="BX65" s="105">
        <f t="shared" si="47"/>
        <v>0</v>
      </c>
      <c r="BY65" s="105">
        <f t="shared" si="48"/>
        <v>6.4799525821686013</v>
      </c>
      <c r="BZ65" s="105">
        <f t="shared" si="49"/>
        <v>1.7949465593392098</v>
      </c>
    </row>
    <row r="66" spans="1:78" x14ac:dyDescent="0.25">
      <c r="A66" s="18" t="s">
        <v>216</v>
      </c>
      <c r="B66" s="21" t="s">
        <v>217</v>
      </c>
      <c r="C66" s="22">
        <f>_xlfn.XLOOKUP(A66,Rankings!K:K,Rankings!L:L)</f>
        <v>295</v>
      </c>
      <c r="D66" s="118">
        <f>_xlfn.XLOOKUP(A66,Rankings!K:K,Rankings!M:M)</f>
        <v>1728.77</v>
      </c>
      <c r="E66" s="121">
        <v>62384.420000000013</v>
      </c>
      <c r="F66" s="121">
        <v>0</v>
      </c>
      <c r="G66" s="121">
        <v>0</v>
      </c>
      <c r="H66" s="121">
        <v>31928.989999999991</v>
      </c>
      <c r="I66" s="121">
        <v>0</v>
      </c>
      <c r="J66" s="121">
        <v>0</v>
      </c>
      <c r="K66" s="121">
        <v>0</v>
      </c>
      <c r="L66" s="121">
        <v>27977.93</v>
      </c>
      <c r="M66" s="121">
        <v>4073.47</v>
      </c>
      <c r="N66" s="121">
        <v>19951.13</v>
      </c>
      <c r="O66" s="121">
        <v>0</v>
      </c>
      <c r="P66" s="121">
        <v>28625.71000000013</v>
      </c>
      <c r="Q66" s="121">
        <v>19957.39</v>
      </c>
      <c r="R66" s="121">
        <v>41727.409999999996</v>
      </c>
      <c r="S66" s="121">
        <v>0</v>
      </c>
      <c r="T66" s="121">
        <v>18239.710000000003</v>
      </c>
      <c r="U66" s="121">
        <v>0</v>
      </c>
      <c r="V66" s="121">
        <v>0</v>
      </c>
      <c r="W66" s="121">
        <v>12267.779999999997</v>
      </c>
      <c r="X66" s="121">
        <v>341877.8899999999</v>
      </c>
      <c r="Y66" s="121">
        <v>968283.34999999986</v>
      </c>
      <c r="Z66" s="121">
        <v>0</v>
      </c>
      <c r="AA66" s="121">
        <v>4353.7</v>
      </c>
      <c r="AB66" s="121">
        <v>3166.86</v>
      </c>
      <c r="AC66" s="121">
        <f t="shared" ref="AC66:AC126" si="50">SUM(E66:AB66)</f>
        <v>1584815.74</v>
      </c>
      <c r="AD66" s="153">
        <v>176.70321543408357</v>
      </c>
      <c r="AE66" s="105">
        <f t="shared" ref="AD66:AE126" si="51">F66/$C66</f>
        <v>0</v>
      </c>
      <c r="AF66" s="105">
        <f t="shared" ref="AF66:AF126" si="52">G66/$C66</f>
        <v>0</v>
      </c>
      <c r="AG66" s="105">
        <f t="shared" ref="AG66:AG126" si="53">H66/$C66</f>
        <v>108.23386440677963</v>
      </c>
      <c r="AH66" s="105">
        <f t="shared" ref="AH66:AH126" si="54">I66/$C66</f>
        <v>0</v>
      </c>
      <c r="AI66" s="105">
        <f t="shared" ref="AI66:AI126" si="55">J66/$C66</f>
        <v>0</v>
      </c>
      <c r="AJ66" s="105">
        <f t="shared" ref="AJ66:AJ126" si="56">K66/$C66</f>
        <v>0</v>
      </c>
      <c r="AK66" s="105">
        <f t="shared" ref="AK66:AK126" si="57">L66/$C66</f>
        <v>94.8404406779661</v>
      </c>
      <c r="AL66" s="105">
        <f t="shared" ref="AL66:AL126" si="58">M66/$C66</f>
        <v>13.808372881355931</v>
      </c>
      <c r="AM66" s="105">
        <f t="shared" ref="AM66:AM126" si="59">N66/$C66</f>
        <v>67.630949152542371</v>
      </c>
      <c r="AN66" s="105">
        <f t="shared" ref="AN66:AN126" si="60">O66/$C66</f>
        <v>0</v>
      </c>
      <c r="AO66" s="105">
        <f t="shared" ref="AO66:AO126" si="61">P66/$C66</f>
        <v>97.036305084746203</v>
      </c>
      <c r="AP66" s="105">
        <f t="shared" ref="AP66:AP126" si="62">Q66/$C66</f>
        <v>67.652169491525427</v>
      </c>
      <c r="AQ66" s="105">
        <f t="shared" ref="AQ66:AQ126" si="63">R66/$C66</f>
        <v>141.4488474576271</v>
      </c>
      <c r="AR66" s="105">
        <f t="shared" ref="AR66:AR126" si="64">S66/$C66</f>
        <v>0</v>
      </c>
      <c r="AS66" s="105">
        <f t="shared" ref="AS66:AS126" si="65">T66/$C66</f>
        <v>61.829525423728825</v>
      </c>
      <c r="AT66" s="105">
        <f t="shared" ref="AT66:AT126" si="66">U66/$C66</f>
        <v>0</v>
      </c>
      <c r="AU66" s="105">
        <f t="shared" ref="AU66:AU126" si="67">V66/$C66</f>
        <v>0</v>
      </c>
      <c r="AV66" s="105">
        <f t="shared" ref="AV66:AV126" si="68">W66/$C66</f>
        <v>41.58569491525423</v>
      </c>
      <c r="AW66" s="105">
        <f t="shared" ref="AW66:AW126" si="69">X66/$C66</f>
        <v>1158.9081016949149</v>
      </c>
      <c r="AX66" s="105">
        <f t="shared" ref="AX66:AX126" si="70">Y66/$C66</f>
        <v>3282.3164406779656</v>
      </c>
      <c r="AY66" s="105">
        <f t="shared" ref="AY66:AY126" si="71">Z66/$C66</f>
        <v>0</v>
      </c>
      <c r="AZ66" s="105">
        <f t="shared" ref="AZ66:AZ126" si="72">AA66/$C66</f>
        <v>14.758305084745762</v>
      </c>
      <c r="BA66" s="105">
        <f t="shared" ref="BA66:BA126" si="73">AB66/$C66</f>
        <v>10.735118644067796</v>
      </c>
      <c r="BB66" s="2"/>
      <c r="BC66" s="105">
        <f t="shared" ref="BC66:BC126" si="74">E66/$D66</f>
        <v>36.086014912336523</v>
      </c>
      <c r="BD66" s="105">
        <f t="shared" ref="BD66:BD126" si="75">F66/$D66</f>
        <v>0</v>
      </c>
      <c r="BE66" s="105">
        <f t="shared" ref="BE66:BE126" si="76">G66/$D66</f>
        <v>0</v>
      </c>
      <c r="BF66" s="105">
        <f t="shared" ref="BF66:BF126" si="77">H66/$D66</f>
        <v>18.469194861086201</v>
      </c>
      <c r="BG66" s="105">
        <f t="shared" ref="BG66:BG126" si="78">I66/$D66</f>
        <v>0</v>
      </c>
      <c r="BH66" s="105">
        <f t="shared" ref="BH66:BH126" si="79">J66/$D66</f>
        <v>0</v>
      </c>
      <c r="BI66" s="105">
        <f t="shared" ref="BI66:BI126" si="80">K66/$D66</f>
        <v>0</v>
      </c>
      <c r="BJ66" s="105">
        <f t="shared" ref="BJ66:BJ126" si="81">L66/$D66</f>
        <v>16.183720217264298</v>
      </c>
      <c r="BK66" s="105">
        <f t="shared" ref="BK66:BK126" si="82">M66/$D66</f>
        <v>2.3562822122086802</v>
      </c>
      <c r="BL66" s="105">
        <f t="shared" ref="BL66:BL126" si="83">N66/$D66</f>
        <v>11.540650288933751</v>
      </c>
      <c r="BM66" s="105">
        <f t="shared" ref="BM66:BM126" si="84">O66/$D66</f>
        <v>0</v>
      </c>
      <c r="BN66" s="105">
        <f t="shared" ref="BN66:BN126" si="85">P66/$D66</f>
        <v>16.558425932888778</v>
      </c>
      <c r="BO66" s="105">
        <f t="shared" ref="BO66:BO126" si="86">Q66/$D66</f>
        <v>11.544271360562712</v>
      </c>
      <c r="BP66" s="105">
        <f t="shared" ref="BP66:BP126" si="87">R66/$D66</f>
        <v>24.137051198250777</v>
      </c>
      <c r="BQ66" s="105">
        <f t="shared" ref="BQ66:BQ126" si="88">S66/$D66</f>
        <v>0</v>
      </c>
      <c r="BR66" s="105">
        <f t="shared" ref="BR66:BR126" si="89">T66/$D66</f>
        <v>10.550686326116258</v>
      </c>
      <c r="BS66" s="105">
        <f t="shared" ref="BS66:BS126" si="90">U66/$D66</f>
        <v>0</v>
      </c>
      <c r="BT66" s="105">
        <f t="shared" ref="BT66:BT126" si="91">V66/$D66</f>
        <v>0</v>
      </c>
      <c r="BU66" s="105">
        <f t="shared" ref="BU66:BU126" si="92">W66/$D66</f>
        <v>7.0962476211410408</v>
      </c>
      <c r="BV66" s="105">
        <f t="shared" ref="BV66:BV126" si="93">X66/$D66</f>
        <v>197.75787987991455</v>
      </c>
      <c r="BW66" s="105">
        <f t="shared" ref="BW66:BW126" si="94">Y66/$D66</f>
        <v>560.09957946979637</v>
      </c>
      <c r="BX66" s="105">
        <f t="shared" ref="BX66:BX126" si="95">Z66/$D66</f>
        <v>0</v>
      </c>
      <c r="BY66" s="105">
        <f t="shared" ref="BY66:BY126" si="96">AA66/$D66</f>
        <v>2.5183801199696894</v>
      </c>
      <c r="BZ66" s="105">
        <f t="shared" ref="BZ66:BZ126" si="97">AB66/$D66</f>
        <v>1.8318573320916027</v>
      </c>
    </row>
    <row r="67" spans="1:78" x14ac:dyDescent="0.25">
      <c r="A67" s="18" t="s">
        <v>222</v>
      </c>
      <c r="B67" s="21" t="s">
        <v>223</v>
      </c>
      <c r="C67" s="22">
        <f>_xlfn.XLOOKUP(A67,Rankings!K:K,Rankings!L:L)</f>
        <v>172</v>
      </c>
      <c r="D67" s="118">
        <f>_xlfn.XLOOKUP(A67,Rankings!K:K,Rankings!M:M)</f>
        <v>909.88</v>
      </c>
      <c r="E67" s="121">
        <v>23130.960000000006</v>
      </c>
      <c r="F67" s="121">
        <v>0</v>
      </c>
      <c r="G67" s="121">
        <v>0</v>
      </c>
      <c r="H67" s="121">
        <v>0</v>
      </c>
      <c r="I67" s="121">
        <v>0</v>
      </c>
      <c r="J67" s="121">
        <v>9347.6700000000019</v>
      </c>
      <c r="K67" s="121">
        <v>0</v>
      </c>
      <c r="L67" s="121">
        <v>23599.42</v>
      </c>
      <c r="M67" s="121">
        <v>4827.6399999999994</v>
      </c>
      <c r="N67" s="121">
        <v>8853.4599999999955</v>
      </c>
      <c r="O67" s="121">
        <v>0</v>
      </c>
      <c r="P67" s="121">
        <v>16863.109999999982</v>
      </c>
      <c r="Q67" s="121">
        <v>14258.02</v>
      </c>
      <c r="R67" s="121">
        <v>25898.540000000019</v>
      </c>
      <c r="S67" s="121">
        <v>0</v>
      </c>
      <c r="T67" s="121">
        <v>5784.59</v>
      </c>
      <c r="U67" s="121">
        <v>0</v>
      </c>
      <c r="V67" s="121">
        <v>0</v>
      </c>
      <c r="W67" s="121">
        <v>51130.45</v>
      </c>
      <c r="X67" s="121">
        <v>242686.96999999991</v>
      </c>
      <c r="Y67" s="121">
        <v>434711.27</v>
      </c>
      <c r="Z67" s="121">
        <v>0</v>
      </c>
      <c r="AA67" s="121">
        <v>2231</v>
      </c>
      <c r="AB67" s="121">
        <v>3599.62</v>
      </c>
      <c r="AC67" s="121">
        <f t="shared" si="50"/>
        <v>866922.71999999986</v>
      </c>
      <c r="AD67" s="153">
        <v>232.48319767441862</v>
      </c>
      <c r="AE67" s="105">
        <f t="shared" si="51"/>
        <v>0</v>
      </c>
      <c r="AF67" s="105">
        <f t="shared" si="52"/>
        <v>0</v>
      </c>
      <c r="AG67" s="105">
        <f t="shared" si="53"/>
        <v>0</v>
      </c>
      <c r="AH67" s="105">
        <f t="shared" si="54"/>
        <v>0</v>
      </c>
      <c r="AI67" s="105">
        <f t="shared" si="55"/>
        <v>54.346918604651172</v>
      </c>
      <c r="AJ67" s="105">
        <f t="shared" si="56"/>
        <v>0</v>
      </c>
      <c r="AK67" s="105">
        <f t="shared" si="57"/>
        <v>137.20593023255813</v>
      </c>
      <c r="AL67" s="105">
        <f t="shared" si="58"/>
        <v>28.067674418604646</v>
      </c>
      <c r="AM67" s="105">
        <f t="shared" si="59"/>
        <v>51.473604651162766</v>
      </c>
      <c r="AN67" s="105">
        <f t="shared" si="60"/>
        <v>0</v>
      </c>
      <c r="AO67" s="105">
        <f t="shared" si="61"/>
        <v>98.041337209302228</v>
      </c>
      <c r="AP67" s="105">
        <f t="shared" si="62"/>
        <v>82.89546511627907</v>
      </c>
      <c r="AQ67" s="105">
        <f t="shared" si="63"/>
        <v>150.57290697674429</v>
      </c>
      <c r="AR67" s="105">
        <f t="shared" si="64"/>
        <v>0</v>
      </c>
      <c r="AS67" s="105">
        <f t="shared" si="65"/>
        <v>33.631337209302323</v>
      </c>
      <c r="AT67" s="105">
        <f t="shared" si="66"/>
        <v>0</v>
      </c>
      <c r="AU67" s="105">
        <f t="shared" si="67"/>
        <v>0</v>
      </c>
      <c r="AV67" s="105">
        <f t="shared" si="68"/>
        <v>297.27005813953485</v>
      </c>
      <c r="AW67" s="105">
        <f t="shared" si="69"/>
        <v>1410.970755813953</v>
      </c>
      <c r="AX67" s="105">
        <f t="shared" si="70"/>
        <v>2527.391104651163</v>
      </c>
      <c r="AY67" s="105">
        <f t="shared" si="71"/>
        <v>0</v>
      </c>
      <c r="AZ67" s="105">
        <f t="shared" si="72"/>
        <v>12.970930232558139</v>
      </c>
      <c r="BA67" s="105">
        <f t="shared" si="73"/>
        <v>20.928023255813955</v>
      </c>
      <c r="BB67" s="2"/>
      <c r="BC67" s="105">
        <f t="shared" si="74"/>
        <v>25.421989712929186</v>
      </c>
      <c r="BD67" s="105">
        <f t="shared" si="75"/>
        <v>0</v>
      </c>
      <c r="BE67" s="105">
        <f t="shared" si="76"/>
        <v>0</v>
      </c>
      <c r="BF67" s="105">
        <f t="shared" si="77"/>
        <v>0</v>
      </c>
      <c r="BG67" s="105">
        <f t="shared" si="78"/>
        <v>0</v>
      </c>
      <c r="BH67" s="105">
        <f t="shared" si="79"/>
        <v>10.273519585000223</v>
      </c>
      <c r="BI67" s="105">
        <f t="shared" si="80"/>
        <v>0</v>
      </c>
      <c r="BJ67" s="105">
        <f t="shared" si="81"/>
        <v>25.93684881522838</v>
      </c>
      <c r="BK67" s="105">
        <f t="shared" si="82"/>
        <v>5.3057985668439791</v>
      </c>
      <c r="BL67" s="105">
        <f t="shared" si="83"/>
        <v>9.7303600474787828</v>
      </c>
      <c r="BM67" s="105">
        <f t="shared" si="84"/>
        <v>0</v>
      </c>
      <c r="BN67" s="105">
        <f t="shared" si="85"/>
        <v>18.533334066030665</v>
      </c>
      <c r="BO67" s="105">
        <f t="shared" si="86"/>
        <v>15.670220248824021</v>
      </c>
      <c r="BP67" s="105">
        <f t="shared" si="87"/>
        <v>28.463687519233325</v>
      </c>
      <c r="BQ67" s="105">
        <f t="shared" si="88"/>
        <v>0</v>
      </c>
      <c r="BR67" s="105">
        <f t="shared" si="89"/>
        <v>6.3575306633841828</v>
      </c>
      <c r="BS67" s="105">
        <f t="shared" si="90"/>
        <v>0</v>
      </c>
      <c r="BT67" s="105">
        <f t="shared" si="91"/>
        <v>0</v>
      </c>
      <c r="BU67" s="105">
        <f t="shared" si="92"/>
        <v>56.1947179847892</v>
      </c>
      <c r="BV67" s="105">
        <f t="shared" si="93"/>
        <v>266.72415043742023</v>
      </c>
      <c r="BW67" s="105">
        <f t="shared" si="94"/>
        <v>477.76769464105161</v>
      </c>
      <c r="BX67" s="105">
        <f t="shared" si="95"/>
        <v>0</v>
      </c>
      <c r="BY67" s="105">
        <f t="shared" si="96"/>
        <v>2.4519716885743175</v>
      </c>
      <c r="BZ67" s="105">
        <f t="shared" si="97"/>
        <v>3.9561480634808985</v>
      </c>
    </row>
    <row r="68" spans="1:78" x14ac:dyDescent="0.25">
      <c r="A68" s="18" t="s">
        <v>226</v>
      </c>
      <c r="B68" s="21" t="s">
        <v>227</v>
      </c>
      <c r="C68" s="22">
        <f>_xlfn.XLOOKUP(A68,Rankings!K:K,Rankings!L:L)</f>
        <v>49</v>
      </c>
      <c r="D68" s="118">
        <f>_xlfn.XLOOKUP(A68,Rankings!K:K,Rankings!M:M)</f>
        <v>564.04</v>
      </c>
      <c r="E68" s="121">
        <v>25928.139999999992</v>
      </c>
      <c r="F68" s="121">
        <v>631.70000000000005</v>
      </c>
      <c r="G68" s="121">
        <v>0</v>
      </c>
      <c r="H68" s="121">
        <v>0</v>
      </c>
      <c r="I68" s="121">
        <v>0</v>
      </c>
      <c r="J68" s="121">
        <v>0</v>
      </c>
      <c r="K68" s="121">
        <v>0</v>
      </c>
      <c r="L68" s="121">
        <v>10628.409999999998</v>
      </c>
      <c r="M68" s="121">
        <v>0</v>
      </c>
      <c r="N68" s="121">
        <v>11719.229999999996</v>
      </c>
      <c r="O68" s="121">
        <v>0</v>
      </c>
      <c r="P68" s="121">
        <v>8212.0000000000018</v>
      </c>
      <c r="Q68" s="121">
        <v>10069.129999999997</v>
      </c>
      <c r="R68" s="121">
        <v>5749.3400000000011</v>
      </c>
      <c r="S68" s="121">
        <v>0</v>
      </c>
      <c r="T68" s="121">
        <v>3995.5899999999997</v>
      </c>
      <c r="U68" s="121">
        <v>0</v>
      </c>
      <c r="V68" s="121">
        <v>0</v>
      </c>
      <c r="W68" s="121">
        <v>4499.67</v>
      </c>
      <c r="X68" s="121">
        <v>64722.839999999989</v>
      </c>
      <c r="Y68" s="121">
        <v>207116.06000000011</v>
      </c>
      <c r="Z68" s="121">
        <v>0</v>
      </c>
      <c r="AA68" s="121">
        <v>2130.4</v>
      </c>
      <c r="AB68" s="121">
        <v>3371.99</v>
      </c>
      <c r="AC68" s="121">
        <f t="shared" si="50"/>
        <v>358774.50000000012</v>
      </c>
      <c r="AD68" s="153">
        <v>497.4343750000001</v>
      </c>
      <c r="AE68" s="105">
        <f t="shared" si="51"/>
        <v>12.891836734693879</v>
      </c>
      <c r="AF68" s="105">
        <f t="shared" si="52"/>
        <v>0</v>
      </c>
      <c r="AG68" s="105">
        <f t="shared" si="53"/>
        <v>0</v>
      </c>
      <c r="AH68" s="105">
        <f t="shared" si="54"/>
        <v>0</v>
      </c>
      <c r="AI68" s="105">
        <f t="shared" si="55"/>
        <v>0</v>
      </c>
      <c r="AJ68" s="105">
        <f t="shared" si="56"/>
        <v>0</v>
      </c>
      <c r="AK68" s="105">
        <f t="shared" si="57"/>
        <v>216.9063265306122</v>
      </c>
      <c r="AL68" s="105">
        <f t="shared" si="58"/>
        <v>0</v>
      </c>
      <c r="AM68" s="105">
        <f t="shared" si="59"/>
        <v>239.16795918367339</v>
      </c>
      <c r="AN68" s="105">
        <f t="shared" si="60"/>
        <v>0</v>
      </c>
      <c r="AO68" s="105">
        <f t="shared" si="61"/>
        <v>167.59183673469391</v>
      </c>
      <c r="AP68" s="105">
        <f t="shared" si="62"/>
        <v>205.49244897959179</v>
      </c>
      <c r="AQ68" s="105">
        <f t="shared" si="63"/>
        <v>117.33346938775513</v>
      </c>
      <c r="AR68" s="105">
        <f t="shared" si="64"/>
        <v>0</v>
      </c>
      <c r="AS68" s="105">
        <f t="shared" si="65"/>
        <v>81.542653061224485</v>
      </c>
      <c r="AT68" s="105">
        <f t="shared" si="66"/>
        <v>0</v>
      </c>
      <c r="AU68" s="105">
        <f t="shared" si="67"/>
        <v>0</v>
      </c>
      <c r="AV68" s="105">
        <f t="shared" si="68"/>
        <v>91.83</v>
      </c>
      <c r="AW68" s="105">
        <f t="shared" si="69"/>
        <v>1320.8742857142854</v>
      </c>
      <c r="AX68" s="105">
        <f t="shared" si="70"/>
        <v>4226.8583673469411</v>
      </c>
      <c r="AY68" s="105">
        <f t="shared" si="71"/>
        <v>0</v>
      </c>
      <c r="AZ68" s="105">
        <f t="shared" si="72"/>
        <v>43.477551020408164</v>
      </c>
      <c r="BA68" s="105">
        <f t="shared" si="73"/>
        <v>68.816122448979584</v>
      </c>
      <c r="BB68" s="2"/>
      <c r="BC68" s="105">
        <f t="shared" si="74"/>
        <v>45.968619246861913</v>
      </c>
      <c r="BD68" s="105">
        <f t="shared" si="75"/>
        <v>1.1199560314871286</v>
      </c>
      <c r="BE68" s="105">
        <f t="shared" si="76"/>
        <v>0</v>
      </c>
      <c r="BF68" s="105">
        <f t="shared" si="77"/>
        <v>0</v>
      </c>
      <c r="BG68" s="105">
        <f t="shared" si="78"/>
        <v>0</v>
      </c>
      <c r="BH68" s="105">
        <f t="shared" si="79"/>
        <v>0</v>
      </c>
      <c r="BI68" s="105">
        <f t="shared" si="80"/>
        <v>0</v>
      </c>
      <c r="BJ68" s="105">
        <f t="shared" si="81"/>
        <v>18.843362172895539</v>
      </c>
      <c r="BK68" s="105">
        <f t="shared" si="82"/>
        <v>0</v>
      </c>
      <c r="BL68" s="105">
        <f t="shared" si="83"/>
        <v>20.777303028154027</v>
      </c>
      <c r="BM68" s="105">
        <f t="shared" si="84"/>
        <v>0</v>
      </c>
      <c r="BN68" s="105">
        <f t="shared" si="85"/>
        <v>14.559251116942065</v>
      </c>
      <c r="BO68" s="105">
        <f t="shared" si="86"/>
        <v>17.851801290688599</v>
      </c>
      <c r="BP68" s="105">
        <f t="shared" si="87"/>
        <v>10.193142330331185</v>
      </c>
      <c r="BQ68" s="105">
        <f t="shared" si="88"/>
        <v>0</v>
      </c>
      <c r="BR68" s="105">
        <f t="shared" si="89"/>
        <v>7.0838770299978728</v>
      </c>
      <c r="BS68" s="105">
        <f t="shared" si="90"/>
        <v>0</v>
      </c>
      <c r="BT68" s="105">
        <f t="shared" si="91"/>
        <v>0</v>
      </c>
      <c r="BU68" s="105">
        <f t="shared" si="92"/>
        <v>7.9775725125877601</v>
      </c>
      <c r="BV68" s="105">
        <f t="shared" si="93"/>
        <v>114.74867030707041</v>
      </c>
      <c r="BW68" s="105">
        <f t="shared" si="94"/>
        <v>367.20101411247452</v>
      </c>
      <c r="BX68" s="105">
        <f t="shared" si="95"/>
        <v>0</v>
      </c>
      <c r="BY68" s="105">
        <f t="shared" si="96"/>
        <v>3.777037089568116</v>
      </c>
      <c r="BZ68" s="105">
        <f t="shared" si="97"/>
        <v>5.9782816821502021</v>
      </c>
    </row>
    <row r="69" spans="1:78" x14ac:dyDescent="0.25">
      <c r="A69" s="18" t="s">
        <v>240</v>
      </c>
      <c r="B69" s="21" t="s">
        <v>241</v>
      </c>
      <c r="C69" s="22">
        <f>_xlfn.XLOOKUP(A69,Rankings!K:K,Rankings!L:L)</f>
        <v>126</v>
      </c>
      <c r="D69" s="118">
        <f>_xlfn.XLOOKUP(A69,Rankings!K:K,Rankings!M:M)</f>
        <v>1101.23</v>
      </c>
      <c r="E69" s="121">
        <v>41787.760000000009</v>
      </c>
      <c r="F69" s="121">
        <v>0</v>
      </c>
      <c r="G69" s="121">
        <v>0</v>
      </c>
      <c r="H69" s="121">
        <v>19657.410000000003</v>
      </c>
      <c r="I69" s="121">
        <v>0</v>
      </c>
      <c r="J69" s="121">
        <v>6407.1099999999988</v>
      </c>
      <c r="K69" s="121">
        <v>0</v>
      </c>
      <c r="L69" s="121">
        <v>17749.540000000005</v>
      </c>
      <c r="M69" s="121">
        <v>0</v>
      </c>
      <c r="N69" s="121">
        <v>24726.020000000004</v>
      </c>
      <c r="O69" s="121">
        <v>0</v>
      </c>
      <c r="P69" s="121">
        <v>17471.679999999986</v>
      </c>
      <c r="Q69" s="121">
        <v>18806.600000000002</v>
      </c>
      <c r="R69" s="121">
        <v>19456.32</v>
      </c>
      <c r="S69" s="121">
        <v>0</v>
      </c>
      <c r="T69" s="121">
        <v>2158.08</v>
      </c>
      <c r="U69" s="121">
        <v>0</v>
      </c>
      <c r="V69" s="121">
        <v>0</v>
      </c>
      <c r="W69" s="121">
        <v>25442.930000000004</v>
      </c>
      <c r="X69" s="121">
        <v>136035.78000000006</v>
      </c>
      <c r="Y69" s="121">
        <v>317930.58000000007</v>
      </c>
      <c r="Z69" s="121">
        <v>0</v>
      </c>
      <c r="AA69" s="121">
        <v>2600.2000000000003</v>
      </c>
      <c r="AB69" s="121">
        <v>2585.7700000000004</v>
      </c>
      <c r="AC69" s="121">
        <f t="shared" si="50"/>
        <v>652815.78000000014</v>
      </c>
      <c r="AD69" s="153">
        <v>289.76233576642335</v>
      </c>
      <c r="AE69" s="105">
        <f t="shared" si="51"/>
        <v>0</v>
      </c>
      <c r="AF69" s="105">
        <f t="shared" si="52"/>
        <v>0</v>
      </c>
      <c r="AG69" s="105">
        <f t="shared" si="53"/>
        <v>156.01119047619051</v>
      </c>
      <c r="AH69" s="105">
        <f t="shared" si="54"/>
        <v>0</v>
      </c>
      <c r="AI69" s="105">
        <f t="shared" si="55"/>
        <v>50.850079365079353</v>
      </c>
      <c r="AJ69" s="105">
        <f t="shared" si="56"/>
        <v>0</v>
      </c>
      <c r="AK69" s="105">
        <f t="shared" si="57"/>
        <v>140.86936507936511</v>
      </c>
      <c r="AL69" s="105">
        <f t="shared" si="58"/>
        <v>0</v>
      </c>
      <c r="AM69" s="105">
        <f t="shared" si="59"/>
        <v>196.23825396825401</v>
      </c>
      <c r="AN69" s="105">
        <f t="shared" si="60"/>
        <v>0</v>
      </c>
      <c r="AO69" s="105">
        <f t="shared" si="61"/>
        <v>138.66412698412688</v>
      </c>
      <c r="AP69" s="105">
        <f t="shared" si="62"/>
        <v>149.25873015873017</v>
      </c>
      <c r="AQ69" s="105">
        <f t="shared" si="63"/>
        <v>154.4152380952381</v>
      </c>
      <c r="AR69" s="105">
        <f t="shared" si="64"/>
        <v>0</v>
      </c>
      <c r="AS69" s="105">
        <f t="shared" si="65"/>
        <v>17.127619047619046</v>
      </c>
      <c r="AT69" s="105">
        <f t="shared" si="66"/>
        <v>0</v>
      </c>
      <c r="AU69" s="105">
        <f t="shared" si="67"/>
        <v>0</v>
      </c>
      <c r="AV69" s="105">
        <f t="shared" si="68"/>
        <v>201.92801587301591</v>
      </c>
      <c r="AW69" s="105">
        <f t="shared" si="69"/>
        <v>1079.6490476190481</v>
      </c>
      <c r="AX69" s="105">
        <f t="shared" si="70"/>
        <v>2523.2585714285719</v>
      </c>
      <c r="AY69" s="105">
        <f t="shared" si="71"/>
        <v>0</v>
      </c>
      <c r="AZ69" s="105">
        <f t="shared" si="72"/>
        <v>20.63650793650794</v>
      </c>
      <c r="BA69" s="105">
        <f t="shared" si="73"/>
        <v>20.52198412698413</v>
      </c>
      <c r="BB69" s="2"/>
      <c r="BC69" s="105">
        <f t="shared" si="74"/>
        <v>37.946441706092287</v>
      </c>
      <c r="BD69" s="105">
        <f t="shared" si="75"/>
        <v>0</v>
      </c>
      <c r="BE69" s="105">
        <f t="shared" si="76"/>
        <v>0</v>
      </c>
      <c r="BF69" s="105">
        <f t="shared" si="77"/>
        <v>17.850412720321824</v>
      </c>
      <c r="BG69" s="105">
        <f t="shared" si="78"/>
        <v>0</v>
      </c>
      <c r="BH69" s="105">
        <f t="shared" si="79"/>
        <v>5.8181397164988224</v>
      </c>
      <c r="BI69" s="105">
        <f t="shared" si="80"/>
        <v>0</v>
      </c>
      <c r="BJ69" s="105">
        <f t="shared" si="81"/>
        <v>16.117922686450608</v>
      </c>
      <c r="BK69" s="105">
        <f t="shared" si="82"/>
        <v>0</v>
      </c>
      <c r="BL69" s="105">
        <f t="shared" si="83"/>
        <v>22.453093359243759</v>
      </c>
      <c r="BM69" s="105">
        <f t="shared" si="84"/>
        <v>0</v>
      </c>
      <c r="BN69" s="105">
        <f t="shared" si="85"/>
        <v>15.865604823697126</v>
      </c>
      <c r="BO69" s="105">
        <f t="shared" si="86"/>
        <v>17.077812990928326</v>
      </c>
      <c r="BP69" s="105">
        <f t="shared" si="87"/>
        <v>17.667807814897888</v>
      </c>
      <c r="BQ69" s="105">
        <f t="shared" si="88"/>
        <v>0</v>
      </c>
      <c r="BR69" s="105">
        <f t="shared" si="89"/>
        <v>1.9596996086194527</v>
      </c>
      <c r="BS69" s="105">
        <f t="shared" si="90"/>
        <v>0</v>
      </c>
      <c r="BT69" s="105">
        <f t="shared" si="91"/>
        <v>0</v>
      </c>
      <c r="BU69" s="105">
        <f t="shared" si="92"/>
        <v>23.104101777103786</v>
      </c>
      <c r="BV69" s="105">
        <f t="shared" si="93"/>
        <v>123.53076105808964</v>
      </c>
      <c r="BW69" s="105">
        <f t="shared" si="94"/>
        <v>288.7049753457498</v>
      </c>
      <c r="BX69" s="105">
        <f t="shared" si="95"/>
        <v>0</v>
      </c>
      <c r="BY69" s="105">
        <f t="shared" si="96"/>
        <v>2.3611779555587846</v>
      </c>
      <c r="BZ69" s="105">
        <f t="shared" si="97"/>
        <v>2.3480744258692559</v>
      </c>
    </row>
    <row r="70" spans="1:78" x14ac:dyDescent="0.25">
      <c r="A70" s="18" t="s">
        <v>248</v>
      </c>
      <c r="B70" s="21" t="s">
        <v>249</v>
      </c>
      <c r="C70" s="22">
        <f>_xlfn.XLOOKUP(A70,Rankings!K:K,Rankings!L:L)</f>
        <v>92</v>
      </c>
      <c r="D70" s="118">
        <f>_xlfn.XLOOKUP(A70,Rankings!K:K,Rankings!M:M)</f>
        <v>1152.5899999999999</v>
      </c>
      <c r="E70" s="121">
        <v>36293.329999999994</v>
      </c>
      <c r="F70" s="121">
        <v>0</v>
      </c>
      <c r="G70" s="121">
        <v>0</v>
      </c>
      <c r="H70" s="121">
        <v>26125.879999999997</v>
      </c>
      <c r="I70" s="121">
        <v>0</v>
      </c>
      <c r="J70" s="121">
        <v>6314.51</v>
      </c>
      <c r="K70" s="121">
        <v>0</v>
      </c>
      <c r="L70" s="121">
        <v>11548.660000000002</v>
      </c>
      <c r="M70" s="121">
        <v>0</v>
      </c>
      <c r="N70" s="121">
        <v>11123.649999999998</v>
      </c>
      <c r="O70" s="121">
        <v>0</v>
      </c>
      <c r="P70" s="121">
        <v>9315.3899999999976</v>
      </c>
      <c r="Q70" s="121">
        <v>11960.45</v>
      </c>
      <c r="R70" s="121">
        <v>0</v>
      </c>
      <c r="S70" s="121">
        <v>0</v>
      </c>
      <c r="T70" s="121">
        <v>5214.0199999999977</v>
      </c>
      <c r="U70" s="121">
        <v>0</v>
      </c>
      <c r="V70" s="121">
        <v>0</v>
      </c>
      <c r="W70" s="121">
        <v>8612.85</v>
      </c>
      <c r="X70" s="121">
        <v>140919.87999999992</v>
      </c>
      <c r="Y70" s="121">
        <v>345878.96</v>
      </c>
      <c r="Z70" s="121">
        <v>0</v>
      </c>
      <c r="AA70" s="121">
        <v>4393.8999999999996</v>
      </c>
      <c r="AB70" s="121">
        <v>1185.83</v>
      </c>
      <c r="AC70" s="121">
        <f t="shared" si="50"/>
        <v>618887.30999999982</v>
      </c>
      <c r="AD70" s="153">
        <v>285.69405660377356</v>
      </c>
      <c r="AE70" s="105">
        <f t="shared" si="51"/>
        <v>0</v>
      </c>
      <c r="AF70" s="105">
        <f t="shared" si="52"/>
        <v>0</v>
      </c>
      <c r="AG70" s="105">
        <f t="shared" si="53"/>
        <v>283.97695652173911</v>
      </c>
      <c r="AH70" s="105">
        <f t="shared" si="54"/>
        <v>0</v>
      </c>
      <c r="AI70" s="105">
        <f t="shared" si="55"/>
        <v>68.635978260869564</v>
      </c>
      <c r="AJ70" s="105">
        <f t="shared" si="56"/>
        <v>0</v>
      </c>
      <c r="AK70" s="105">
        <f t="shared" si="57"/>
        <v>125.52891304347828</v>
      </c>
      <c r="AL70" s="105">
        <f t="shared" si="58"/>
        <v>0</v>
      </c>
      <c r="AM70" s="105">
        <f t="shared" si="59"/>
        <v>120.90923913043476</v>
      </c>
      <c r="AN70" s="105">
        <f t="shared" si="60"/>
        <v>0</v>
      </c>
      <c r="AO70" s="105">
        <f t="shared" si="61"/>
        <v>101.25423913043475</v>
      </c>
      <c r="AP70" s="105">
        <f t="shared" si="62"/>
        <v>130.00489130434784</v>
      </c>
      <c r="AQ70" s="105">
        <f t="shared" si="63"/>
        <v>0</v>
      </c>
      <c r="AR70" s="105">
        <f t="shared" si="64"/>
        <v>0</v>
      </c>
      <c r="AS70" s="105">
        <f t="shared" si="65"/>
        <v>56.674130434782583</v>
      </c>
      <c r="AT70" s="105">
        <f t="shared" si="66"/>
        <v>0</v>
      </c>
      <c r="AU70" s="105">
        <f t="shared" si="67"/>
        <v>0</v>
      </c>
      <c r="AV70" s="105">
        <f t="shared" si="68"/>
        <v>93.6179347826087</v>
      </c>
      <c r="AW70" s="105">
        <f t="shared" si="69"/>
        <v>1531.7378260869557</v>
      </c>
      <c r="AX70" s="105">
        <f t="shared" si="70"/>
        <v>3759.5539130434786</v>
      </c>
      <c r="AY70" s="105">
        <f t="shared" si="71"/>
        <v>0</v>
      </c>
      <c r="AZ70" s="105">
        <f t="shared" si="72"/>
        <v>47.759782608695652</v>
      </c>
      <c r="BA70" s="105">
        <f t="shared" si="73"/>
        <v>12.889456521739129</v>
      </c>
      <c r="BB70" s="2"/>
      <c r="BC70" s="105">
        <f t="shared" si="74"/>
        <v>31.488499813463587</v>
      </c>
      <c r="BD70" s="105">
        <f t="shared" si="75"/>
        <v>0</v>
      </c>
      <c r="BE70" s="105">
        <f t="shared" si="76"/>
        <v>0</v>
      </c>
      <c r="BF70" s="105">
        <f t="shared" si="77"/>
        <v>22.667106256344407</v>
      </c>
      <c r="BG70" s="105">
        <f t="shared" si="78"/>
        <v>0</v>
      </c>
      <c r="BH70" s="105">
        <f t="shared" si="79"/>
        <v>5.47853963681795</v>
      </c>
      <c r="BI70" s="105">
        <f t="shared" si="80"/>
        <v>0</v>
      </c>
      <c r="BJ70" s="105">
        <f t="shared" si="81"/>
        <v>10.019746831050073</v>
      </c>
      <c r="BK70" s="105">
        <f t="shared" si="82"/>
        <v>0</v>
      </c>
      <c r="BL70" s="105">
        <f t="shared" si="83"/>
        <v>9.6510033923598151</v>
      </c>
      <c r="BM70" s="105">
        <f t="shared" si="84"/>
        <v>0</v>
      </c>
      <c r="BN70" s="105">
        <f t="shared" si="85"/>
        <v>8.0821367528782986</v>
      </c>
      <c r="BO70" s="105">
        <f t="shared" si="86"/>
        <v>10.377020449596129</v>
      </c>
      <c r="BP70" s="105">
        <f t="shared" si="87"/>
        <v>0</v>
      </c>
      <c r="BQ70" s="105">
        <f t="shared" si="88"/>
        <v>0</v>
      </c>
      <c r="BR70" s="105">
        <f t="shared" si="89"/>
        <v>4.5237421806540032</v>
      </c>
      <c r="BS70" s="105">
        <f t="shared" si="90"/>
        <v>0</v>
      </c>
      <c r="BT70" s="105">
        <f t="shared" si="91"/>
        <v>0</v>
      </c>
      <c r="BU70" s="105">
        <f t="shared" si="92"/>
        <v>7.4726051761684564</v>
      </c>
      <c r="BV70" s="105">
        <f t="shared" si="93"/>
        <v>122.26366704552349</v>
      </c>
      <c r="BW70" s="105">
        <f t="shared" si="94"/>
        <v>300.08846163857055</v>
      </c>
      <c r="BX70" s="105">
        <f t="shared" si="95"/>
        <v>0</v>
      </c>
      <c r="BY70" s="105">
        <f t="shared" si="96"/>
        <v>3.8121968783348805</v>
      </c>
      <c r="BZ70" s="105">
        <f t="shared" si="97"/>
        <v>1.0288393964896452</v>
      </c>
    </row>
    <row r="71" spans="1:78" x14ac:dyDescent="0.25">
      <c r="A71" s="18" t="s">
        <v>252</v>
      </c>
      <c r="B71" s="21" t="s">
        <v>253</v>
      </c>
      <c r="C71" s="22">
        <f>_xlfn.XLOOKUP(A71,Rankings!K:K,Rankings!L:L)</f>
        <v>183</v>
      </c>
      <c r="D71" s="118">
        <f>_xlfn.XLOOKUP(A71,Rankings!K:K,Rankings!M:M)</f>
        <v>1487.72</v>
      </c>
      <c r="E71" s="121">
        <v>80555.189999999988</v>
      </c>
      <c r="F71" s="121">
        <v>89163.479999999981</v>
      </c>
      <c r="G71" s="121">
        <v>0</v>
      </c>
      <c r="H71" s="121">
        <v>37469.109999999993</v>
      </c>
      <c r="I71" s="121">
        <v>0</v>
      </c>
      <c r="J71" s="121">
        <v>22339.059999999998</v>
      </c>
      <c r="K71" s="121">
        <v>0</v>
      </c>
      <c r="L71" s="121">
        <v>20741.980000000003</v>
      </c>
      <c r="M71" s="121">
        <v>0</v>
      </c>
      <c r="N71" s="121">
        <v>19256.03</v>
      </c>
      <c r="O71" s="121">
        <v>0</v>
      </c>
      <c r="P71" s="121">
        <v>17790.420000000002</v>
      </c>
      <c r="Q71" s="121">
        <v>16065.08</v>
      </c>
      <c r="R71" s="121">
        <v>26226.150000000005</v>
      </c>
      <c r="S71" s="121">
        <v>0</v>
      </c>
      <c r="T71" s="121">
        <v>12314.680000000002</v>
      </c>
      <c r="U71" s="121">
        <v>0</v>
      </c>
      <c r="V71" s="121">
        <v>0</v>
      </c>
      <c r="W71" s="121">
        <v>27682.629999999997</v>
      </c>
      <c r="X71" s="121">
        <v>232017.57</v>
      </c>
      <c r="Y71" s="121">
        <v>572225.47999999986</v>
      </c>
      <c r="Z71" s="121">
        <v>1314.6100000000001</v>
      </c>
      <c r="AA71" s="121">
        <v>5484.95</v>
      </c>
      <c r="AB71" s="121">
        <v>3643.54</v>
      </c>
      <c r="AC71" s="121">
        <f t="shared" si="50"/>
        <v>1184289.96</v>
      </c>
      <c r="AD71" s="153">
        <v>377.90925133689836</v>
      </c>
      <c r="AE71" s="105">
        <f t="shared" si="51"/>
        <v>487.23213114754088</v>
      </c>
      <c r="AF71" s="105">
        <f t="shared" si="52"/>
        <v>0</v>
      </c>
      <c r="AG71" s="105">
        <f t="shared" si="53"/>
        <v>204.74923497267756</v>
      </c>
      <c r="AH71" s="105">
        <f t="shared" si="54"/>
        <v>0</v>
      </c>
      <c r="AI71" s="105">
        <f t="shared" si="55"/>
        <v>122.07136612021857</v>
      </c>
      <c r="AJ71" s="105">
        <f t="shared" si="56"/>
        <v>0</v>
      </c>
      <c r="AK71" s="105">
        <f t="shared" si="57"/>
        <v>113.34415300546449</v>
      </c>
      <c r="AL71" s="105">
        <f t="shared" si="58"/>
        <v>0</v>
      </c>
      <c r="AM71" s="105">
        <f t="shared" si="59"/>
        <v>105.22420765027321</v>
      </c>
      <c r="AN71" s="105">
        <f t="shared" si="60"/>
        <v>0</v>
      </c>
      <c r="AO71" s="105">
        <f t="shared" si="61"/>
        <v>97.215409836065589</v>
      </c>
      <c r="AP71" s="105">
        <f t="shared" si="62"/>
        <v>87.787322404371579</v>
      </c>
      <c r="AQ71" s="105">
        <f t="shared" si="63"/>
        <v>143.31229508196725</v>
      </c>
      <c r="AR71" s="105">
        <f t="shared" si="64"/>
        <v>0</v>
      </c>
      <c r="AS71" s="105">
        <f t="shared" si="65"/>
        <v>67.293333333333351</v>
      </c>
      <c r="AT71" s="105">
        <f t="shared" si="66"/>
        <v>0</v>
      </c>
      <c r="AU71" s="105">
        <f t="shared" si="67"/>
        <v>0</v>
      </c>
      <c r="AV71" s="105">
        <f t="shared" si="68"/>
        <v>151.27120218579233</v>
      </c>
      <c r="AW71" s="105">
        <f t="shared" si="69"/>
        <v>1267.8555737704919</v>
      </c>
      <c r="AX71" s="105">
        <f t="shared" si="70"/>
        <v>3126.91519125683</v>
      </c>
      <c r="AY71" s="105">
        <f t="shared" si="71"/>
        <v>7.1836612021857933</v>
      </c>
      <c r="AZ71" s="105">
        <f t="shared" si="72"/>
        <v>29.972404371584698</v>
      </c>
      <c r="BA71" s="105">
        <f t="shared" si="73"/>
        <v>19.910054644808742</v>
      </c>
      <c r="BB71" s="2"/>
      <c r="BC71" s="105">
        <f t="shared" si="74"/>
        <v>54.146741322291817</v>
      </c>
      <c r="BD71" s="105">
        <f t="shared" si="75"/>
        <v>59.93297125803241</v>
      </c>
      <c r="BE71" s="105">
        <f t="shared" si="76"/>
        <v>0</v>
      </c>
      <c r="BF71" s="105">
        <f t="shared" si="77"/>
        <v>25.185592719060033</v>
      </c>
      <c r="BG71" s="105">
        <f t="shared" si="78"/>
        <v>0</v>
      </c>
      <c r="BH71" s="105">
        <f t="shared" si="79"/>
        <v>15.015634662436478</v>
      </c>
      <c r="BI71" s="105">
        <f t="shared" si="80"/>
        <v>0</v>
      </c>
      <c r="BJ71" s="105">
        <f t="shared" si="81"/>
        <v>13.942126206544245</v>
      </c>
      <c r="BK71" s="105">
        <f t="shared" si="82"/>
        <v>0</v>
      </c>
      <c r="BL71" s="105">
        <f t="shared" si="83"/>
        <v>12.943315946549081</v>
      </c>
      <c r="BM71" s="105">
        <f t="shared" si="84"/>
        <v>0</v>
      </c>
      <c r="BN71" s="105">
        <f t="shared" si="85"/>
        <v>11.958177614067164</v>
      </c>
      <c r="BO71" s="105">
        <f t="shared" si="86"/>
        <v>10.79845669884118</v>
      </c>
      <c r="BP71" s="105">
        <f t="shared" si="87"/>
        <v>17.628417981878314</v>
      </c>
      <c r="BQ71" s="105">
        <f t="shared" si="88"/>
        <v>0</v>
      </c>
      <c r="BR71" s="105">
        <f t="shared" si="89"/>
        <v>8.2775522275697053</v>
      </c>
      <c r="BS71" s="105">
        <f t="shared" si="90"/>
        <v>0</v>
      </c>
      <c r="BT71" s="105">
        <f t="shared" si="91"/>
        <v>0</v>
      </c>
      <c r="BU71" s="105">
        <f t="shared" si="92"/>
        <v>18.607419406877636</v>
      </c>
      <c r="BV71" s="105">
        <f t="shared" si="93"/>
        <v>155.95513268625817</v>
      </c>
      <c r="BW71" s="105">
        <f t="shared" si="94"/>
        <v>384.63251149409825</v>
      </c>
      <c r="BX71" s="105">
        <f t="shared" si="95"/>
        <v>0.8836407388487082</v>
      </c>
      <c r="BY71" s="105">
        <f t="shared" si="96"/>
        <v>3.6868160675395907</v>
      </c>
      <c r="BZ71" s="105">
        <f t="shared" si="97"/>
        <v>2.4490764391148869</v>
      </c>
    </row>
    <row r="72" spans="1:78" x14ac:dyDescent="0.25">
      <c r="A72" s="18" t="s">
        <v>254</v>
      </c>
      <c r="B72" s="21" t="s">
        <v>255</v>
      </c>
      <c r="C72" s="22">
        <f>_xlfn.XLOOKUP(A72,Rankings!K:K,Rankings!L:L)</f>
        <v>376</v>
      </c>
      <c r="D72" s="118">
        <f>_xlfn.XLOOKUP(A72,Rankings!K:K,Rankings!M:M)</f>
        <v>2009.64</v>
      </c>
      <c r="E72" s="121">
        <v>120699.43000000001</v>
      </c>
      <c r="F72" s="121">
        <v>24716.350000000002</v>
      </c>
      <c r="G72" s="121">
        <v>0</v>
      </c>
      <c r="H72" s="121">
        <v>25323.689999999988</v>
      </c>
      <c r="I72" s="121">
        <v>0</v>
      </c>
      <c r="J72" s="121">
        <v>0</v>
      </c>
      <c r="K72" s="121">
        <v>0</v>
      </c>
      <c r="L72" s="121">
        <v>28198.930000000004</v>
      </c>
      <c r="M72" s="121">
        <v>9357.4100000000017</v>
      </c>
      <c r="N72" s="121">
        <v>17092.96</v>
      </c>
      <c r="O72" s="121">
        <v>0</v>
      </c>
      <c r="P72" s="121">
        <v>61552.630000000012</v>
      </c>
      <c r="Q72" s="121">
        <v>2808.41</v>
      </c>
      <c r="R72" s="121">
        <v>65585.610000000015</v>
      </c>
      <c r="S72" s="121">
        <v>0</v>
      </c>
      <c r="T72" s="121">
        <v>9520.0099999999966</v>
      </c>
      <c r="U72" s="121">
        <v>0</v>
      </c>
      <c r="V72" s="121">
        <v>0</v>
      </c>
      <c r="W72" s="121">
        <v>28665.37999999999</v>
      </c>
      <c r="X72" s="121">
        <v>421412.87999999989</v>
      </c>
      <c r="Y72" s="121">
        <v>1061535.42</v>
      </c>
      <c r="Z72" s="121">
        <v>0</v>
      </c>
      <c r="AA72" s="121">
        <v>10411.700000000001</v>
      </c>
      <c r="AB72" s="121">
        <v>3978.369999999999</v>
      </c>
      <c r="AC72" s="121">
        <f t="shared" si="50"/>
        <v>1890859.18</v>
      </c>
      <c r="AD72" s="153">
        <v>280.95344736842111</v>
      </c>
      <c r="AE72" s="105">
        <f t="shared" si="51"/>
        <v>65.734973404255328</v>
      </c>
      <c r="AF72" s="105">
        <f t="shared" si="52"/>
        <v>0</v>
      </c>
      <c r="AG72" s="105">
        <f t="shared" si="53"/>
        <v>67.350239361702094</v>
      </c>
      <c r="AH72" s="105">
        <f t="shared" si="54"/>
        <v>0</v>
      </c>
      <c r="AI72" s="105">
        <f t="shared" si="55"/>
        <v>0</v>
      </c>
      <c r="AJ72" s="105">
        <f t="shared" si="56"/>
        <v>0</v>
      </c>
      <c r="AK72" s="105">
        <f t="shared" si="57"/>
        <v>74.99715425531916</v>
      </c>
      <c r="AL72" s="105">
        <f t="shared" si="58"/>
        <v>24.886728723404261</v>
      </c>
      <c r="AM72" s="105">
        <f t="shared" si="59"/>
        <v>45.46</v>
      </c>
      <c r="AN72" s="105">
        <f t="shared" si="60"/>
        <v>0</v>
      </c>
      <c r="AO72" s="105">
        <f t="shared" si="61"/>
        <v>163.70380319148938</v>
      </c>
      <c r="AP72" s="105">
        <f t="shared" si="62"/>
        <v>7.4691755319148934</v>
      </c>
      <c r="AQ72" s="105">
        <f t="shared" si="63"/>
        <v>174.42981382978726</v>
      </c>
      <c r="AR72" s="105">
        <f t="shared" si="64"/>
        <v>0</v>
      </c>
      <c r="AS72" s="105">
        <f t="shared" si="65"/>
        <v>25.319175531914883</v>
      </c>
      <c r="AT72" s="105">
        <f t="shared" si="66"/>
        <v>0</v>
      </c>
      <c r="AU72" s="105">
        <f t="shared" si="67"/>
        <v>0</v>
      </c>
      <c r="AV72" s="105">
        <f t="shared" si="68"/>
        <v>76.237712765957426</v>
      </c>
      <c r="AW72" s="105">
        <f t="shared" si="69"/>
        <v>1120.7789361702125</v>
      </c>
      <c r="AX72" s="105">
        <f t="shared" si="70"/>
        <v>2823.2324999999996</v>
      </c>
      <c r="AY72" s="105">
        <f t="shared" si="71"/>
        <v>0</v>
      </c>
      <c r="AZ72" s="105">
        <f t="shared" si="72"/>
        <v>27.690691489361704</v>
      </c>
      <c r="BA72" s="105">
        <f t="shared" si="73"/>
        <v>10.580771276595742</v>
      </c>
      <c r="BB72" s="2"/>
      <c r="BC72" s="105">
        <f t="shared" si="74"/>
        <v>60.06022471686471</v>
      </c>
      <c r="BD72" s="105">
        <f t="shared" si="75"/>
        <v>12.298894329332617</v>
      </c>
      <c r="BE72" s="105">
        <f t="shared" si="76"/>
        <v>0</v>
      </c>
      <c r="BF72" s="105">
        <f t="shared" si="77"/>
        <v>12.601107661073618</v>
      </c>
      <c r="BG72" s="105">
        <f t="shared" si="78"/>
        <v>0</v>
      </c>
      <c r="BH72" s="105">
        <f t="shared" si="79"/>
        <v>0</v>
      </c>
      <c r="BI72" s="105">
        <f t="shared" si="80"/>
        <v>0</v>
      </c>
      <c r="BJ72" s="105">
        <f t="shared" si="81"/>
        <v>14.03183157182381</v>
      </c>
      <c r="BK72" s="105">
        <f t="shared" si="82"/>
        <v>4.6562618180370619</v>
      </c>
      <c r="BL72" s="105">
        <f t="shared" si="83"/>
        <v>8.505483569196473</v>
      </c>
      <c r="BM72" s="105">
        <f t="shared" si="84"/>
        <v>0</v>
      </c>
      <c r="BN72" s="105">
        <f t="shared" si="85"/>
        <v>30.628684739555347</v>
      </c>
      <c r="BO72" s="105">
        <f t="shared" si="86"/>
        <v>1.3974691984634062</v>
      </c>
      <c r="BP72" s="105">
        <f t="shared" si="87"/>
        <v>32.635501880933901</v>
      </c>
      <c r="BQ72" s="105">
        <f t="shared" si="88"/>
        <v>0</v>
      </c>
      <c r="BR72" s="105">
        <f t="shared" si="89"/>
        <v>4.7371718317708629</v>
      </c>
      <c r="BS72" s="105">
        <f t="shared" si="90"/>
        <v>0</v>
      </c>
      <c r="BT72" s="105">
        <f t="shared" si="91"/>
        <v>0</v>
      </c>
      <c r="BU72" s="105">
        <f t="shared" si="92"/>
        <v>14.263937819708996</v>
      </c>
      <c r="BV72" s="105">
        <f t="shared" si="93"/>
        <v>209.69570669373613</v>
      </c>
      <c r="BW72" s="105">
        <f t="shared" si="94"/>
        <v>528.22168149519314</v>
      </c>
      <c r="BX72" s="105">
        <f t="shared" si="95"/>
        <v>0</v>
      </c>
      <c r="BY72" s="105">
        <f t="shared" si="96"/>
        <v>5.1808781672339324</v>
      </c>
      <c r="BZ72" s="105">
        <f t="shared" si="97"/>
        <v>1.9796431201608242</v>
      </c>
    </row>
    <row r="73" spans="1:78" x14ac:dyDescent="0.25">
      <c r="A73" s="18" t="s">
        <v>274</v>
      </c>
      <c r="B73" s="21" t="s">
        <v>275</v>
      </c>
      <c r="C73" s="22">
        <f>_xlfn.XLOOKUP(A73,Rankings!K:K,Rankings!L:L)</f>
        <v>210</v>
      </c>
      <c r="D73" s="118">
        <f>_xlfn.XLOOKUP(A73,Rankings!K:K,Rankings!M:M)</f>
        <v>1510.88</v>
      </c>
      <c r="E73" s="121">
        <v>97334.929999999964</v>
      </c>
      <c r="F73" s="121">
        <v>0</v>
      </c>
      <c r="G73" s="121">
        <v>0</v>
      </c>
      <c r="H73" s="121">
        <v>39036.67</v>
      </c>
      <c r="I73" s="121">
        <v>49332.810000000005</v>
      </c>
      <c r="J73" s="121">
        <v>13580.419999999998</v>
      </c>
      <c r="K73" s="121">
        <v>0</v>
      </c>
      <c r="L73" s="121">
        <v>25638.77</v>
      </c>
      <c r="M73" s="121">
        <v>14434.159999999998</v>
      </c>
      <c r="N73" s="121">
        <v>12317.19</v>
      </c>
      <c r="O73" s="121">
        <v>0</v>
      </c>
      <c r="P73" s="121">
        <v>11876.179999999998</v>
      </c>
      <c r="Q73" s="121">
        <v>25213.4</v>
      </c>
      <c r="R73" s="121">
        <v>34769.649999999994</v>
      </c>
      <c r="S73" s="121">
        <v>0</v>
      </c>
      <c r="T73" s="121">
        <v>12404.739999999998</v>
      </c>
      <c r="U73" s="121">
        <v>0</v>
      </c>
      <c r="V73" s="121">
        <v>0</v>
      </c>
      <c r="W73" s="121">
        <v>4838.3099999999986</v>
      </c>
      <c r="X73" s="121">
        <v>241701.04</v>
      </c>
      <c r="Y73" s="121">
        <v>589574.86999999988</v>
      </c>
      <c r="Z73" s="121">
        <v>0</v>
      </c>
      <c r="AA73" s="121">
        <v>6021.33</v>
      </c>
      <c r="AB73" s="121">
        <v>2778.43</v>
      </c>
      <c r="AC73" s="121">
        <f t="shared" si="50"/>
        <v>1180852.8999999997</v>
      </c>
      <c r="AD73" s="153">
        <v>438.43970149253721</v>
      </c>
      <c r="AE73" s="105">
        <f t="shared" si="51"/>
        <v>0</v>
      </c>
      <c r="AF73" s="105">
        <f t="shared" si="52"/>
        <v>0</v>
      </c>
      <c r="AG73" s="105">
        <f t="shared" si="53"/>
        <v>185.88890476190474</v>
      </c>
      <c r="AH73" s="105">
        <f t="shared" si="54"/>
        <v>234.91814285714287</v>
      </c>
      <c r="AI73" s="105">
        <f t="shared" si="55"/>
        <v>64.668666666666653</v>
      </c>
      <c r="AJ73" s="105">
        <f t="shared" si="56"/>
        <v>0</v>
      </c>
      <c r="AK73" s="105">
        <f t="shared" si="57"/>
        <v>122.08938095238095</v>
      </c>
      <c r="AL73" s="105">
        <f t="shared" si="58"/>
        <v>68.734095238095222</v>
      </c>
      <c r="AM73" s="105">
        <f t="shared" si="59"/>
        <v>58.653285714285715</v>
      </c>
      <c r="AN73" s="105">
        <f t="shared" si="60"/>
        <v>0</v>
      </c>
      <c r="AO73" s="105">
        <f t="shared" si="61"/>
        <v>56.553238095238086</v>
      </c>
      <c r="AP73" s="105">
        <f t="shared" si="62"/>
        <v>120.06380952380952</v>
      </c>
      <c r="AQ73" s="105">
        <f t="shared" si="63"/>
        <v>165.56976190476189</v>
      </c>
      <c r="AR73" s="105">
        <f t="shared" si="64"/>
        <v>0</v>
      </c>
      <c r="AS73" s="105">
        <f t="shared" si="65"/>
        <v>59.070190476190469</v>
      </c>
      <c r="AT73" s="105">
        <f t="shared" si="66"/>
        <v>0</v>
      </c>
      <c r="AU73" s="105">
        <f t="shared" si="67"/>
        <v>0</v>
      </c>
      <c r="AV73" s="105">
        <f t="shared" si="68"/>
        <v>23.039571428571421</v>
      </c>
      <c r="AW73" s="105">
        <f t="shared" si="69"/>
        <v>1150.9573333333333</v>
      </c>
      <c r="AX73" s="105">
        <f t="shared" si="70"/>
        <v>2807.4993809523803</v>
      </c>
      <c r="AY73" s="105">
        <f t="shared" si="71"/>
        <v>0</v>
      </c>
      <c r="AZ73" s="105">
        <f t="shared" si="72"/>
        <v>28.672999999999998</v>
      </c>
      <c r="BA73" s="105">
        <f t="shared" si="73"/>
        <v>13.230619047619047</v>
      </c>
      <c r="BB73" s="2"/>
      <c r="BC73" s="105">
        <f t="shared" si="74"/>
        <v>64.422674203113388</v>
      </c>
      <c r="BD73" s="105">
        <f t="shared" si="75"/>
        <v>0</v>
      </c>
      <c r="BE73" s="105">
        <f t="shared" si="76"/>
        <v>0</v>
      </c>
      <c r="BF73" s="105">
        <f t="shared" si="77"/>
        <v>25.83704198877475</v>
      </c>
      <c r="BG73" s="105">
        <f t="shared" si="78"/>
        <v>32.651706290373824</v>
      </c>
      <c r="BH73" s="105">
        <f t="shared" si="79"/>
        <v>8.9884173461823558</v>
      </c>
      <c r="BI73" s="105">
        <f t="shared" si="80"/>
        <v>0</v>
      </c>
      <c r="BJ73" s="105">
        <f t="shared" si="81"/>
        <v>16.969428412580747</v>
      </c>
      <c r="BK73" s="105">
        <f t="shared" si="82"/>
        <v>9.5534787673408861</v>
      </c>
      <c r="BL73" s="105">
        <f t="shared" si="83"/>
        <v>8.1523284443503119</v>
      </c>
      <c r="BM73" s="105">
        <f t="shared" si="84"/>
        <v>0</v>
      </c>
      <c r="BN73" s="105">
        <f t="shared" si="85"/>
        <v>7.8604389494863902</v>
      </c>
      <c r="BO73" s="105">
        <f t="shared" si="86"/>
        <v>16.687890500900139</v>
      </c>
      <c r="BP73" s="105">
        <f t="shared" si="87"/>
        <v>23.012846817748592</v>
      </c>
      <c r="BQ73" s="105">
        <f t="shared" si="88"/>
        <v>0</v>
      </c>
      <c r="BR73" s="105">
        <f t="shared" si="89"/>
        <v>8.2102748067351463</v>
      </c>
      <c r="BS73" s="105">
        <f t="shared" si="90"/>
        <v>0</v>
      </c>
      <c r="BT73" s="105">
        <f t="shared" si="91"/>
        <v>0</v>
      </c>
      <c r="BU73" s="105">
        <f t="shared" si="92"/>
        <v>3.2023125595679329</v>
      </c>
      <c r="BV73" s="105">
        <f t="shared" si="93"/>
        <v>159.9736842105263</v>
      </c>
      <c r="BW73" s="105">
        <f t="shared" si="94"/>
        <v>390.21952107381117</v>
      </c>
      <c r="BX73" s="105">
        <f t="shared" si="95"/>
        <v>0</v>
      </c>
      <c r="BY73" s="105">
        <f t="shared" si="96"/>
        <v>3.9853131949592289</v>
      </c>
      <c r="BZ73" s="105">
        <f t="shared" si="97"/>
        <v>1.8389481626601714</v>
      </c>
    </row>
    <row r="74" spans="1:78" x14ac:dyDescent="0.25">
      <c r="A74" s="18" t="s">
        <v>280</v>
      </c>
      <c r="B74" s="21" t="s">
        <v>281</v>
      </c>
      <c r="C74" s="22">
        <f>_xlfn.XLOOKUP(A74,Rankings!K:K,Rankings!L:L)</f>
        <v>269</v>
      </c>
      <c r="D74" s="118">
        <f>_xlfn.XLOOKUP(A74,Rankings!K:K,Rankings!M:M)</f>
        <v>1194.08</v>
      </c>
      <c r="E74" s="121">
        <v>97700.25</v>
      </c>
      <c r="F74" s="121">
        <v>45967.180000000029</v>
      </c>
      <c r="G74" s="121">
        <v>0</v>
      </c>
      <c r="H74" s="121">
        <v>68594.060000000012</v>
      </c>
      <c r="I74" s="121">
        <v>1362.3000000000002</v>
      </c>
      <c r="J74" s="121">
        <v>35149.760000000002</v>
      </c>
      <c r="K74" s="121">
        <v>0</v>
      </c>
      <c r="L74" s="121">
        <v>13154</v>
      </c>
      <c r="M74" s="121">
        <v>7017.4000000000024</v>
      </c>
      <c r="N74" s="121">
        <v>16148.23</v>
      </c>
      <c r="O74" s="121">
        <v>0</v>
      </c>
      <c r="P74" s="121">
        <v>34244.579999999987</v>
      </c>
      <c r="Q74" s="121">
        <v>22299.78</v>
      </c>
      <c r="R74" s="121">
        <v>28372.629999999997</v>
      </c>
      <c r="S74" s="121">
        <v>0</v>
      </c>
      <c r="T74" s="121">
        <v>8137.38</v>
      </c>
      <c r="U74" s="121">
        <v>0</v>
      </c>
      <c r="V74" s="121">
        <v>0</v>
      </c>
      <c r="W74" s="121">
        <v>60752.390000000007</v>
      </c>
      <c r="X74" s="121">
        <v>322393.07000000018</v>
      </c>
      <c r="Y74" s="121">
        <v>666650.66</v>
      </c>
      <c r="Z74" s="121">
        <v>0</v>
      </c>
      <c r="AA74" s="121">
        <v>2277.25</v>
      </c>
      <c r="AB74" s="121">
        <v>2682.9999999999995</v>
      </c>
      <c r="AC74" s="121">
        <f t="shared" si="50"/>
        <v>1432903.9200000004</v>
      </c>
      <c r="AD74" s="153">
        <v>428.6357421875</v>
      </c>
      <c r="AE74" s="105">
        <f t="shared" si="51"/>
        <v>170.88171003717483</v>
      </c>
      <c r="AF74" s="105">
        <f t="shared" si="52"/>
        <v>0</v>
      </c>
      <c r="AG74" s="105">
        <f t="shared" si="53"/>
        <v>254.99650557620822</v>
      </c>
      <c r="AH74" s="105">
        <f t="shared" si="54"/>
        <v>5.0643122676579928</v>
      </c>
      <c r="AI74" s="105">
        <f t="shared" si="55"/>
        <v>130.6682527881041</v>
      </c>
      <c r="AJ74" s="105">
        <f t="shared" si="56"/>
        <v>0</v>
      </c>
      <c r="AK74" s="105">
        <f t="shared" si="57"/>
        <v>48.899628252788105</v>
      </c>
      <c r="AL74" s="105">
        <f t="shared" si="58"/>
        <v>26.086988847583651</v>
      </c>
      <c r="AM74" s="105">
        <f t="shared" si="59"/>
        <v>60.030594795539031</v>
      </c>
      <c r="AN74" s="105">
        <f t="shared" si="60"/>
        <v>0</v>
      </c>
      <c r="AO74" s="105">
        <f t="shared" si="61"/>
        <v>127.30327137546463</v>
      </c>
      <c r="AP74" s="105">
        <f t="shared" si="62"/>
        <v>82.898810408921932</v>
      </c>
      <c r="AQ74" s="105">
        <f t="shared" si="63"/>
        <v>105.47446096654274</v>
      </c>
      <c r="AR74" s="105">
        <f t="shared" si="64"/>
        <v>0</v>
      </c>
      <c r="AS74" s="105">
        <f t="shared" si="65"/>
        <v>30.250483271375465</v>
      </c>
      <c r="AT74" s="105">
        <f t="shared" si="66"/>
        <v>0</v>
      </c>
      <c r="AU74" s="105">
        <f t="shared" si="67"/>
        <v>0</v>
      </c>
      <c r="AV74" s="105">
        <f t="shared" si="68"/>
        <v>225.84531598513013</v>
      </c>
      <c r="AW74" s="105">
        <f t="shared" si="69"/>
        <v>1198.4872490706327</v>
      </c>
      <c r="AX74" s="105">
        <f t="shared" si="70"/>
        <v>2478.255241635688</v>
      </c>
      <c r="AY74" s="105">
        <f t="shared" si="71"/>
        <v>0</v>
      </c>
      <c r="AZ74" s="105">
        <f t="shared" si="72"/>
        <v>8.4656133828996278</v>
      </c>
      <c r="BA74" s="105">
        <f t="shared" si="73"/>
        <v>9.9739776951672852</v>
      </c>
      <c r="BB74" s="2"/>
      <c r="BC74" s="105">
        <f t="shared" si="74"/>
        <v>81.820522913037664</v>
      </c>
      <c r="BD74" s="105">
        <f t="shared" si="75"/>
        <v>38.495896422350292</v>
      </c>
      <c r="BE74" s="105">
        <f t="shared" si="76"/>
        <v>0</v>
      </c>
      <c r="BF74" s="105">
        <f t="shared" si="77"/>
        <v>57.445112555272694</v>
      </c>
      <c r="BG74" s="105">
        <f t="shared" si="78"/>
        <v>1.1408783331100096</v>
      </c>
      <c r="BH74" s="105">
        <f t="shared" si="79"/>
        <v>29.43668765911832</v>
      </c>
      <c r="BI74" s="105">
        <f t="shared" si="80"/>
        <v>0</v>
      </c>
      <c r="BJ74" s="105">
        <f t="shared" si="81"/>
        <v>11.016012327482246</v>
      </c>
      <c r="BK74" s="105">
        <f t="shared" si="82"/>
        <v>5.876825673321723</v>
      </c>
      <c r="BL74" s="105">
        <f t="shared" si="83"/>
        <v>13.523574634865335</v>
      </c>
      <c r="BM74" s="105">
        <f t="shared" si="84"/>
        <v>0</v>
      </c>
      <c r="BN74" s="105">
        <f t="shared" si="85"/>
        <v>28.678631247487598</v>
      </c>
      <c r="BO74" s="105">
        <f t="shared" si="86"/>
        <v>18.675281388181695</v>
      </c>
      <c r="BP74" s="105">
        <f t="shared" si="87"/>
        <v>23.761079659654293</v>
      </c>
      <c r="BQ74" s="105">
        <f t="shared" si="88"/>
        <v>0</v>
      </c>
      <c r="BR74" s="105">
        <f t="shared" si="89"/>
        <v>6.8147695296797544</v>
      </c>
      <c r="BS74" s="105">
        <f t="shared" si="90"/>
        <v>0</v>
      </c>
      <c r="BT74" s="105">
        <f t="shared" si="91"/>
        <v>0</v>
      </c>
      <c r="BU74" s="105">
        <f t="shared" si="92"/>
        <v>50.877989749430533</v>
      </c>
      <c r="BV74" s="105">
        <f t="shared" si="93"/>
        <v>269.99285642503031</v>
      </c>
      <c r="BW74" s="105">
        <f t="shared" si="94"/>
        <v>558.2964792978695</v>
      </c>
      <c r="BX74" s="105">
        <f t="shared" si="95"/>
        <v>0</v>
      </c>
      <c r="BY74" s="105">
        <f t="shared" si="96"/>
        <v>1.9071167760954042</v>
      </c>
      <c r="BZ74" s="105">
        <f t="shared" si="97"/>
        <v>2.2469181294385634</v>
      </c>
    </row>
    <row r="75" spans="1:78" x14ac:dyDescent="0.25">
      <c r="A75" s="18" t="s">
        <v>282</v>
      </c>
      <c r="B75" s="21" t="s">
        <v>283</v>
      </c>
      <c r="C75" s="22">
        <f>_xlfn.XLOOKUP(A75,Rankings!K:K,Rankings!L:L)</f>
        <v>177</v>
      </c>
      <c r="D75" s="118">
        <f>_xlfn.XLOOKUP(A75,Rankings!K:K,Rankings!M:M)</f>
        <v>1272.99</v>
      </c>
      <c r="E75" s="121">
        <v>55262.45</v>
      </c>
      <c r="F75" s="121">
        <v>0</v>
      </c>
      <c r="G75" s="121">
        <v>0</v>
      </c>
      <c r="H75" s="121">
        <v>0</v>
      </c>
      <c r="I75" s="121">
        <v>0</v>
      </c>
      <c r="J75" s="121">
        <v>0</v>
      </c>
      <c r="K75" s="121">
        <v>0</v>
      </c>
      <c r="L75" s="121">
        <v>14667.129999999997</v>
      </c>
      <c r="M75" s="121">
        <v>0</v>
      </c>
      <c r="N75" s="121">
        <v>11332.240000000002</v>
      </c>
      <c r="O75" s="121">
        <v>0</v>
      </c>
      <c r="P75" s="121">
        <v>10016.559999999987</v>
      </c>
      <c r="Q75" s="121">
        <v>4442.0800000000008</v>
      </c>
      <c r="R75" s="121">
        <v>17357.730000000007</v>
      </c>
      <c r="S75" s="121">
        <v>0</v>
      </c>
      <c r="T75" s="121">
        <v>6523.01</v>
      </c>
      <c r="U75" s="121">
        <v>0</v>
      </c>
      <c r="V75" s="121">
        <v>0</v>
      </c>
      <c r="W75" s="121">
        <v>13780.720000000001</v>
      </c>
      <c r="X75" s="121">
        <v>119461.86999999994</v>
      </c>
      <c r="Y75" s="121">
        <v>507951.08000000007</v>
      </c>
      <c r="Z75" s="121">
        <v>0</v>
      </c>
      <c r="AA75" s="121">
        <v>3213</v>
      </c>
      <c r="AB75" s="121">
        <v>5007.7000000000007</v>
      </c>
      <c r="AC75" s="121">
        <f t="shared" si="50"/>
        <v>769015.57</v>
      </c>
      <c r="AD75" s="153">
        <v>255.56836257309931</v>
      </c>
      <c r="AE75" s="105">
        <f t="shared" si="51"/>
        <v>0</v>
      </c>
      <c r="AF75" s="105">
        <f t="shared" si="52"/>
        <v>0</v>
      </c>
      <c r="AG75" s="105">
        <f t="shared" si="53"/>
        <v>0</v>
      </c>
      <c r="AH75" s="105">
        <f t="shared" si="54"/>
        <v>0</v>
      </c>
      <c r="AI75" s="105">
        <f t="shared" si="55"/>
        <v>0</v>
      </c>
      <c r="AJ75" s="105">
        <f t="shared" si="56"/>
        <v>0</v>
      </c>
      <c r="AK75" s="105">
        <f t="shared" si="57"/>
        <v>82.865141242937838</v>
      </c>
      <c r="AL75" s="105">
        <f t="shared" si="58"/>
        <v>0</v>
      </c>
      <c r="AM75" s="105">
        <f t="shared" si="59"/>
        <v>64.023954802259894</v>
      </c>
      <c r="AN75" s="105">
        <f t="shared" si="60"/>
        <v>0</v>
      </c>
      <c r="AO75" s="105">
        <f t="shared" si="61"/>
        <v>56.59073446327676</v>
      </c>
      <c r="AP75" s="105">
        <f t="shared" si="62"/>
        <v>25.096497175141248</v>
      </c>
      <c r="AQ75" s="105">
        <f t="shared" si="63"/>
        <v>98.066271186440716</v>
      </c>
      <c r="AR75" s="105">
        <f t="shared" si="64"/>
        <v>0</v>
      </c>
      <c r="AS75" s="105">
        <f t="shared" si="65"/>
        <v>36.853163841807913</v>
      </c>
      <c r="AT75" s="105">
        <f t="shared" si="66"/>
        <v>0</v>
      </c>
      <c r="AU75" s="105">
        <f t="shared" si="67"/>
        <v>0</v>
      </c>
      <c r="AV75" s="105">
        <f t="shared" si="68"/>
        <v>77.857175141242948</v>
      </c>
      <c r="AW75" s="105">
        <f t="shared" si="69"/>
        <v>674.92581920903922</v>
      </c>
      <c r="AX75" s="105">
        <f t="shared" si="70"/>
        <v>2869.7801129943509</v>
      </c>
      <c r="AY75" s="105">
        <f t="shared" si="71"/>
        <v>0</v>
      </c>
      <c r="AZ75" s="105">
        <f t="shared" si="72"/>
        <v>18.152542372881356</v>
      </c>
      <c r="BA75" s="105">
        <f t="shared" si="73"/>
        <v>28.29209039548023</v>
      </c>
      <c r="BB75" s="2"/>
      <c r="BC75" s="105">
        <f t="shared" si="74"/>
        <v>43.411535047408066</v>
      </c>
      <c r="BD75" s="105">
        <f t="shared" si="75"/>
        <v>0</v>
      </c>
      <c r="BE75" s="105">
        <f t="shared" si="76"/>
        <v>0</v>
      </c>
      <c r="BF75" s="105">
        <f t="shared" si="77"/>
        <v>0</v>
      </c>
      <c r="BG75" s="105">
        <f t="shared" si="78"/>
        <v>0</v>
      </c>
      <c r="BH75" s="105">
        <f t="shared" si="79"/>
        <v>0</v>
      </c>
      <c r="BI75" s="105">
        <f t="shared" si="80"/>
        <v>0</v>
      </c>
      <c r="BJ75" s="105">
        <f t="shared" si="81"/>
        <v>11.521795143716759</v>
      </c>
      <c r="BK75" s="105">
        <f t="shared" si="82"/>
        <v>0</v>
      </c>
      <c r="BL75" s="105">
        <f t="shared" si="83"/>
        <v>8.9020652165374443</v>
      </c>
      <c r="BM75" s="105">
        <f t="shared" si="84"/>
        <v>0</v>
      </c>
      <c r="BN75" s="105">
        <f t="shared" si="85"/>
        <v>7.8685299963078945</v>
      </c>
      <c r="BO75" s="105">
        <f t="shared" si="86"/>
        <v>3.4894853848027094</v>
      </c>
      <c r="BP75" s="105">
        <f t="shared" si="87"/>
        <v>13.635401692079283</v>
      </c>
      <c r="BQ75" s="105">
        <f t="shared" si="88"/>
        <v>0</v>
      </c>
      <c r="BR75" s="105">
        <f t="shared" si="89"/>
        <v>5.1241643689267002</v>
      </c>
      <c r="BS75" s="105">
        <f t="shared" si="90"/>
        <v>0</v>
      </c>
      <c r="BT75" s="105">
        <f t="shared" si="91"/>
        <v>0</v>
      </c>
      <c r="BU75" s="105">
        <f t="shared" si="92"/>
        <v>10.825473884319594</v>
      </c>
      <c r="BV75" s="105">
        <f t="shared" si="93"/>
        <v>93.843525872159191</v>
      </c>
      <c r="BW75" s="105">
        <f t="shared" si="94"/>
        <v>399.02205044815753</v>
      </c>
      <c r="BX75" s="105">
        <f t="shared" si="95"/>
        <v>0</v>
      </c>
      <c r="BY75" s="105">
        <f t="shared" si="96"/>
        <v>2.5239789786251268</v>
      </c>
      <c r="BZ75" s="105">
        <f t="shared" si="97"/>
        <v>3.9338093779212726</v>
      </c>
    </row>
    <row r="76" spans="1:78" x14ac:dyDescent="0.25">
      <c r="A76" s="18" t="s">
        <v>292</v>
      </c>
      <c r="B76" s="21" t="s">
        <v>293</v>
      </c>
      <c r="C76" s="22">
        <f>_xlfn.XLOOKUP(A76,Rankings!K:K,Rankings!L:L)</f>
        <v>247</v>
      </c>
      <c r="D76" s="118">
        <f>_xlfn.XLOOKUP(A76,Rankings!K:K,Rankings!M:M)</f>
        <v>1194.98</v>
      </c>
      <c r="E76" s="121">
        <v>57928.239999999976</v>
      </c>
      <c r="F76" s="121">
        <v>8812.7199999999993</v>
      </c>
      <c r="G76" s="121">
        <v>0</v>
      </c>
      <c r="H76" s="121">
        <v>5173.45</v>
      </c>
      <c r="I76" s="121">
        <v>0</v>
      </c>
      <c r="J76" s="121">
        <v>10950.619999999999</v>
      </c>
      <c r="K76" s="121">
        <v>0</v>
      </c>
      <c r="L76" s="121">
        <v>22247.03</v>
      </c>
      <c r="M76" s="121">
        <v>6203.7199999999975</v>
      </c>
      <c r="N76" s="121">
        <v>6414.74</v>
      </c>
      <c r="O76" s="121">
        <v>0</v>
      </c>
      <c r="P76" s="121">
        <v>20699.729999999963</v>
      </c>
      <c r="Q76" s="121">
        <v>33296.130000000005</v>
      </c>
      <c r="R76" s="121">
        <v>21570.879999999994</v>
      </c>
      <c r="S76" s="121">
        <v>0</v>
      </c>
      <c r="T76" s="121">
        <v>7168.07</v>
      </c>
      <c r="U76" s="121">
        <v>0</v>
      </c>
      <c r="V76" s="121">
        <v>0</v>
      </c>
      <c r="W76" s="121">
        <v>2342.2600000000002</v>
      </c>
      <c r="X76" s="121">
        <v>197088.29999999996</v>
      </c>
      <c r="Y76" s="121">
        <v>688950.24</v>
      </c>
      <c r="Z76" s="121">
        <v>0</v>
      </c>
      <c r="AA76" s="121">
        <v>10732.6</v>
      </c>
      <c r="AB76" s="121">
        <v>3378</v>
      </c>
      <c r="AC76" s="121">
        <f t="shared" si="50"/>
        <v>1102956.73</v>
      </c>
      <c r="AD76" s="153">
        <v>191.39705882352936</v>
      </c>
      <c r="AE76" s="105">
        <f t="shared" si="51"/>
        <v>35.679028340080968</v>
      </c>
      <c r="AF76" s="105">
        <f t="shared" si="52"/>
        <v>0</v>
      </c>
      <c r="AG76" s="105">
        <f t="shared" si="53"/>
        <v>20.945141700404857</v>
      </c>
      <c r="AH76" s="105">
        <f t="shared" si="54"/>
        <v>0</v>
      </c>
      <c r="AI76" s="105">
        <f t="shared" si="55"/>
        <v>44.3344939271255</v>
      </c>
      <c r="AJ76" s="105">
        <f t="shared" si="56"/>
        <v>0</v>
      </c>
      <c r="AK76" s="105">
        <f t="shared" si="57"/>
        <v>90.06894736842105</v>
      </c>
      <c r="AL76" s="105">
        <f t="shared" si="58"/>
        <v>25.116275303643715</v>
      </c>
      <c r="AM76" s="105">
        <f t="shared" si="59"/>
        <v>25.970607287449393</v>
      </c>
      <c r="AN76" s="105">
        <f t="shared" si="60"/>
        <v>0</v>
      </c>
      <c r="AO76" s="105">
        <f t="shared" si="61"/>
        <v>83.804574898785276</v>
      </c>
      <c r="AP76" s="105">
        <f t="shared" si="62"/>
        <v>134.80214574898787</v>
      </c>
      <c r="AQ76" s="105">
        <f t="shared" si="63"/>
        <v>87.331497975708473</v>
      </c>
      <c r="AR76" s="105">
        <f t="shared" si="64"/>
        <v>0</v>
      </c>
      <c r="AS76" s="105">
        <f t="shared" si="65"/>
        <v>29.020526315789471</v>
      </c>
      <c r="AT76" s="105">
        <f t="shared" si="66"/>
        <v>0</v>
      </c>
      <c r="AU76" s="105">
        <f t="shared" si="67"/>
        <v>0</v>
      </c>
      <c r="AV76" s="105">
        <f t="shared" si="68"/>
        <v>9.482834008097166</v>
      </c>
      <c r="AW76" s="105">
        <f t="shared" si="69"/>
        <v>797.92834008097145</v>
      </c>
      <c r="AX76" s="105">
        <f t="shared" si="70"/>
        <v>2789.2722267206477</v>
      </c>
      <c r="AY76" s="105">
        <f t="shared" si="71"/>
        <v>0</v>
      </c>
      <c r="AZ76" s="105">
        <f t="shared" si="72"/>
        <v>43.451821862348183</v>
      </c>
      <c r="BA76" s="105">
        <f t="shared" si="73"/>
        <v>13.676113360323887</v>
      </c>
      <c r="BB76" s="2"/>
      <c r="BC76" s="105">
        <f t="shared" si="74"/>
        <v>48.476325963614435</v>
      </c>
      <c r="BD76" s="105">
        <f t="shared" si="75"/>
        <v>7.3747845152220117</v>
      </c>
      <c r="BE76" s="105">
        <f t="shared" si="76"/>
        <v>0</v>
      </c>
      <c r="BF76" s="105">
        <f t="shared" si="77"/>
        <v>4.3293193191517849</v>
      </c>
      <c r="BG76" s="105">
        <f t="shared" si="78"/>
        <v>0</v>
      </c>
      <c r="BH76" s="105">
        <f t="shared" si="79"/>
        <v>9.1638521146797434</v>
      </c>
      <c r="BI76" s="105">
        <f t="shared" si="80"/>
        <v>0</v>
      </c>
      <c r="BJ76" s="105">
        <f t="shared" si="81"/>
        <v>18.617073089089356</v>
      </c>
      <c r="BK76" s="105">
        <f t="shared" si="82"/>
        <v>5.1914843763075513</v>
      </c>
      <c r="BL76" s="105">
        <f t="shared" si="83"/>
        <v>5.3680731058260385</v>
      </c>
      <c r="BM76" s="105">
        <f t="shared" si="84"/>
        <v>0</v>
      </c>
      <c r="BN76" s="105">
        <f t="shared" si="85"/>
        <v>17.322239702756502</v>
      </c>
      <c r="BO76" s="105">
        <f t="shared" si="86"/>
        <v>27.863336624880755</v>
      </c>
      <c r="BP76" s="105">
        <f t="shared" si="87"/>
        <v>18.051247719627103</v>
      </c>
      <c r="BQ76" s="105">
        <f t="shared" si="88"/>
        <v>0</v>
      </c>
      <c r="BR76" s="105">
        <f t="shared" si="89"/>
        <v>5.9984853302984149</v>
      </c>
      <c r="BS76" s="105">
        <f t="shared" si="90"/>
        <v>0</v>
      </c>
      <c r="BT76" s="105">
        <f t="shared" si="91"/>
        <v>0</v>
      </c>
      <c r="BU76" s="105">
        <f t="shared" si="92"/>
        <v>1.9600830139416561</v>
      </c>
      <c r="BV76" s="105">
        <f t="shared" si="93"/>
        <v>164.93020803695455</v>
      </c>
      <c r="BW76" s="105">
        <f t="shared" si="94"/>
        <v>576.53704664513214</v>
      </c>
      <c r="BX76" s="105">
        <f t="shared" si="95"/>
        <v>0</v>
      </c>
      <c r="BY76" s="105">
        <f t="shared" si="96"/>
        <v>8.9814055465363438</v>
      </c>
      <c r="BZ76" s="105">
        <f t="shared" si="97"/>
        <v>2.82682555356575</v>
      </c>
    </row>
    <row r="77" spans="1:78" x14ac:dyDescent="0.25">
      <c r="A77" s="18" t="s">
        <v>300</v>
      </c>
      <c r="B77" s="21" t="s">
        <v>301</v>
      </c>
      <c r="C77" s="22">
        <f>_xlfn.XLOOKUP(A77,Rankings!K:K,Rankings!L:L)</f>
        <v>143</v>
      </c>
      <c r="D77" s="118">
        <f>_xlfn.XLOOKUP(A77,Rankings!K:K,Rankings!M:M)</f>
        <v>1139.03</v>
      </c>
      <c r="E77" s="121">
        <v>38296.829999999994</v>
      </c>
      <c r="F77" s="121">
        <v>39679.870000000003</v>
      </c>
      <c r="G77" s="121">
        <v>0</v>
      </c>
      <c r="H77" s="121">
        <v>21532.420000000006</v>
      </c>
      <c r="I77" s="121">
        <v>0</v>
      </c>
      <c r="J77" s="121">
        <v>0</v>
      </c>
      <c r="K77" s="121">
        <v>0</v>
      </c>
      <c r="L77" s="121">
        <v>20015.12</v>
      </c>
      <c r="M77" s="121">
        <v>0</v>
      </c>
      <c r="N77" s="121">
        <v>19226.179999999997</v>
      </c>
      <c r="O77" s="121">
        <v>0</v>
      </c>
      <c r="P77" s="121">
        <v>8612.5399999999991</v>
      </c>
      <c r="Q77" s="121">
        <v>14536.160000000002</v>
      </c>
      <c r="R77" s="121">
        <v>29670.799999999992</v>
      </c>
      <c r="S77" s="121">
        <v>0</v>
      </c>
      <c r="T77" s="121">
        <v>6288.6300000000047</v>
      </c>
      <c r="U77" s="121">
        <v>0</v>
      </c>
      <c r="V77" s="121">
        <v>0</v>
      </c>
      <c r="W77" s="121">
        <v>23604.489999999987</v>
      </c>
      <c r="X77" s="121">
        <v>202518.56</v>
      </c>
      <c r="Y77" s="121">
        <v>451218.80000000005</v>
      </c>
      <c r="Z77" s="121">
        <v>0</v>
      </c>
      <c r="AA77" s="121">
        <v>8042.5</v>
      </c>
      <c r="AB77" s="121">
        <v>3327.74</v>
      </c>
      <c r="AC77" s="121">
        <f t="shared" si="50"/>
        <v>886570.64</v>
      </c>
      <c r="AD77" s="153">
        <v>190.91256410256423</v>
      </c>
      <c r="AE77" s="105">
        <f t="shared" si="51"/>
        <v>277.4816083916084</v>
      </c>
      <c r="AF77" s="105">
        <f t="shared" si="52"/>
        <v>0</v>
      </c>
      <c r="AG77" s="105">
        <f t="shared" si="53"/>
        <v>150.57636363636368</v>
      </c>
      <c r="AH77" s="105">
        <f t="shared" si="54"/>
        <v>0</v>
      </c>
      <c r="AI77" s="105">
        <f t="shared" si="55"/>
        <v>0</v>
      </c>
      <c r="AJ77" s="105">
        <f t="shared" si="56"/>
        <v>0</v>
      </c>
      <c r="AK77" s="105">
        <f t="shared" si="57"/>
        <v>139.96587412587411</v>
      </c>
      <c r="AL77" s="105">
        <f t="shared" si="58"/>
        <v>0</v>
      </c>
      <c r="AM77" s="105">
        <f t="shared" si="59"/>
        <v>134.44881118881116</v>
      </c>
      <c r="AN77" s="105">
        <f t="shared" si="60"/>
        <v>0</v>
      </c>
      <c r="AO77" s="105">
        <f t="shared" si="61"/>
        <v>60.227552447552441</v>
      </c>
      <c r="AP77" s="105">
        <f t="shared" si="62"/>
        <v>101.65146853146854</v>
      </c>
      <c r="AQ77" s="105">
        <f t="shared" si="63"/>
        <v>207.48811188811183</v>
      </c>
      <c r="AR77" s="105">
        <f t="shared" si="64"/>
        <v>0</v>
      </c>
      <c r="AS77" s="105">
        <f t="shared" si="65"/>
        <v>43.976433566433599</v>
      </c>
      <c r="AT77" s="105">
        <f t="shared" si="66"/>
        <v>0</v>
      </c>
      <c r="AU77" s="105">
        <f t="shared" si="67"/>
        <v>0</v>
      </c>
      <c r="AV77" s="105">
        <f t="shared" si="68"/>
        <v>165.06636363636355</v>
      </c>
      <c r="AW77" s="105">
        <f t="shared" si="69"/>
        <v>1416.2137062937063</v>
      </c>
      <c r="AX77" s="105">
        <f t="shared" si="70"/>
        <v>3155.3762237762239</v>
      </c>
      <c r="AY77" s="105">
        <f t="shared" si="71"/>
        <v>0</v>
      </c>
      <c r="AZ77" s="105">
        <f t="shared" si="72"/>
        <v>56.24125874125874</v>
      </c>
      <c r="BA77" s="105">
        <f t="shared" si="73"/>
        <v>23.27090909090909</v>
      </c>
      <c r="BB77" s="2"/>
      <c r="BC77" s="105">
        <f t="shared" si="74"/>
        <v>33.622318990720167</v>
      </c>
      <c r="BD77" s="105">
        <f t="shared" si="75"/>
        <v>34.836545130505783</v>
      </c>
      <c r="BE77" s="105">
        <f t="shared" si="76"/>
        <v>0</v>
      </c>
      <c r="BF77" s="105">
        <f t="shared" si="77"/>
        <v>18.904172848827518</v>
      </c>
      <c r="BG77" s="105">
        <f t="shared" si="78"/>
        <v>0</v>
      </c>
      <c r="BH77" s="105">
        <f t="shared" si="79"/>
        <v>0</v>
      </c>
      <c r="BI77" s="105">
        <f t="shared" si="80"/>
        <v>0</v>
      </c>
      <c r="BJ77" s="105">
        <f t="shared" si="81"/>
        <v>17.572074484429734</v>
      </c>
      <c r="BK77" s="105">
        <f t="shared" si="82"/>
        <v>0</v>
      </c>
      <c r="BL77" s="105">
        <f t="shared" si="83"/>
        <v>16.879432499582975</v>
      </c>
      <c r="BM77" s="105">
        <f t="shared" si="84"/>
        <v>0</v>
      </c>
      <c r="BN77" s="105">
        <f t="shared" si="85"/>
        <v>7.5612933812103273</v>
      </c>
      <c r="BO77" s="105">
        <f t="shared" si="86"/>
        <v>12.761876333371379</v>
      </c>
      <c r="BP77" s="105">
        <f t="shared" si="87"/>
        <v>26.04918219888852</v>
      </c>
      <c r="BQ77" s="105">
        <f t="shared" si="88"/>
        <v>0</v>
      </c>
      <c r="BR77" s="105">
        <f t="shared" si="89"/>
        <v>5.521039832137876</v>
      </c>
      <c r="BS77" s="105">
        <f t="shared" si="90"/>
        <v>0</v>
      </c>
      <c r="BT77" s="105">
        <f t="shared" si="91"/>
        <v>0</v>
      </c>
      <c r="BU77" s="105">
        <f t="shared" si="92"/>
        <v>20.723325987901976</v>
      </c>
      <c r="BV77" s="105">
        <f t="shared" si="93"/>
        <v>177.79914488643846</v>
      </c>
      <c r="BW77" s="105">
        <f t="shared" si="94"/>
        <v>396.14303398505751</v>
      </c>
      <c r="BX77" s="105">
        <f t="shared" si="95"/>
        <v>0</v>
      </c>
      <c r="BY77" s="105">
        <f t="shared" si="96"/>
        <v>7.0608324627094987</v>
      </c>
      <c r="BZ77" s="105">
        <f t="shared" si="97"/>
        <v>2.9215560608588009</v>
      </c>
    </row>
    <row r="78" spans="1:78" x14ac:dyDescent="0.25">
      <c r="A78" s="18" t="s">
        <v>343</v>
      </c>
      <c r="B78" s="21" t="s">
        <v>344</v>
      </c>
      <c r="C78" s="22">
        <f>_xlfn.XLOOKUP(A78,Rankings!K:K,Rankings!L:L)</f>
        <v>197</v>
      </c>
      <c r="D78" s="118">
        <f>_xlfn.XLOOKUP(A78,Rankings!K:K,Rankings!M:M)</f>
        <v>1291.1500000000001</v>
      </c>
      <c r="E78" s="121">
        <v>97766.48000000001</v>
      </c>
      <c r="F78" s="121">
        <v>36165.710000000006</v>
      </c>
      <c r="G78" s="121">
        <v>0</v>
      </c>
      <c r="H78" s="121">
        <v>30857.489999999994</v>
      </c>
      <c r="I78" s="121">
        <v>0</v>
      </c>
      <c r="J78" s="121">
        <v>29010.449999999997</v>
      </c>
      <c r="K78" s="121">
        <v>0</v>
      </c>
      <c r="L78" s="121">
        <v>18857.98</v>
      </c>
      <c r="M78" s="121">
        <v>0</v>
      </c>
      <c r="N78" s="121">
        <v>23755.980000000007</v>
      </c>
      <c r="O78" s="121">
        <v>0</v>
      </c>
      <c r="P78" s="121">
        <v>57726.570000000123</v>
      </c>
      <c r="Q78" s="121">
        <v>72574.27999999997</v>
      </c>
      <c r="R78" s="121">
        <v>42777.030000000021</v>
      </c>
      <c r="S78" s="121">
        <v>0</v>
      </c>
      <c r="T78" s="121">
        <v>12724.939999999995</v>
      </c>
      <c r="U78" s="121">
        <v>0</v>
      </c>
      <c r="V78" s="121">
        <v>0</v>
      </c>
      <c r="W78" s="121">
        <v>57054.000000000022</v>
      </c>
      <c r="X78" s="121">
        <v>197253.12</v>
      </c>
      <c r="Y78" s="121">
        <v>665278.96000000008</v>
      </c>
      <c r="Z78" s="121">
        <v>2005.5999999999997</v>
      </c>
      <c r="AA78" s="121">
        <v>3986</v>
      </c>
      <c r="AB78" s="121">
        <v>4500.1000000000004</v>
      </c>
      <c r="AC78" s="121">
        <f t="shared" si="50"/>
        <v>1352294.6900000004</v>
      </c>
      <c r="AD78" s="153">
        <v>356.5328292682928</v>
      </c>
      <c r="AE78" s="105">
        <f t="shared" si="51"/>
        <v>183.58228426395942</v>
      </c>
      <c r="AF78" s="105">
        <f t="shared" si="52"/>
        <v>0</v>
      </c>
      <c r="AG78" s="105">
        <f t="shared" si="53"/>
        <v>156.63700507614212</v>
      </c>
      <c r="AH78" s="105">
        <f t="shared" si="54"/>
        <v>0</v>
      </c>
      <c r="AI78" s="105">
        <f t="shared" si="55"/>
        <v>147.26116751269035</v>
      </c>
      <c r="AJ78" s="105">
        <f t="shared" si="56"/>
        <v>0</v>
      </c>
      <c r="AK78" s="105">
        <f t="shared" si="57"/>
        <v>95.725786802030456</v>
      </c>
      <c r="AL78" s="105">
        <f t="shared" si="58"/>
        <v>0</v>
      </c>
      <c r="AM78" s="105">
        <f t="shared" si="59"/>
        <v>120.58873096446705</v>
      </c>
      <c r="AN78" s="105">
        <f t="shared" si="60"/>
        <v>0</v>
      </c>
      <c r="AO78" s="105">
        <f t="shared" si="61"/>
        <v>293.02827411167573</v>
      </c>
      <c r="AP78" s="105">
        <f t="shared" si="62"/>
        <v>368.3973604060912</v>
      </c>
      <c r="AQ78" s="105">
        <f t="shared" si="63"/>
        <v>217.14228426395948</v>
      </c>
      <c r="AR78" s="105">
        <f t="shared" si="64"/>
        <v>0</v>
      </c>
      <c r="AS78" s="105">
        <f t="shared" si="65"/>
        <v>64.593604060913677</v>
      </c>
      <c r="AT78" s="105">
        <f t="shared" si="66"/>
        <v>0</v>
      </c>
      <c r="AU78" s="105">
        <f t="shared" si="67"/>
        <v>0</v>
      </c>
      <c r="AV78" s="105">
        <f t="shared" si="68"/>
        <v>289.61421319796966</v>
      </c>
      <c r="AW78" s="105">
        <f t="shared" si="69"/>
        <v>1001.2848730964466</v>
      </c>
      <c r="AX78" s="105">
        <f t="shared" si="70"/>
        <v>3377.0505583756349</v>
      </c>
      <c r="AY78" s="105">
        <f t="shared" si="71"/>
        <v>10.180710659898475</v>
      </c>
      <c r="AZ78" s="105">
        <f t="shared" si="72"/>
        <v>20.233502538071065</v>
      </c>
      <c r="BA78" s="105">
        <f t="shared" si="73"/>
        <v>22.843147208121831</v>
      </c>
      <c r="BB78" s="2"/>
      <c r="BC78" s="105">
        <f t="shared" si="74"/>
        <v>75.720466251016532</v>
      </c>
      <c r="BD78" s="105">
        <f t="shared" si="75"/>
        <v>28.010463540254815</v>
      </c>
      <c r="BE78" s="105">
        <f t="shared" si="76"/>
        <v>0</v>
      </c>
      <c r="BF78" s="105">
        <f t="shared" si="77"/>
        <v>23.899229369167017</v>
      </c>
      <c r="BG78" s="105">
        <f t="shared" si="78"/>
        <v>0</v>
      </c>
      <c r="BH78" s="105">
        <f t="shared" si="79"/>
        <v>22.468690702087283</v>
      </c>
      <c r="BI78" s="105">
        <f t="shared" si="80"/>
        <v>0</v>
      </c>
      <c r="BJ78" s="105">
        <f t="shared" si="81"/>
        <v>14.605568679084536</v>
      </c>
      <c r="BK78" s="105">
        <f t="shared" si="82"/>
        <v>0</v>
      </c>
      <c r="BL78" s="105">
        <f t="shared" si="83"/>
        <v>18.399086086047326</v>
      </c>
      <c r="BM78" s="105">
        <f t="shared" si="84"/>
        <v>0</v>
      </c>
      <c r="BN78" s="105">
        <f t="shared" si="85"/>
        <v>44.709421833249522</v>
      </c>
      <c r="BO78" s="105">
        <f t="shared" si="86"/>
        <v>56.209022964024292</v>
      </c>
      <c r="BP78" s="105">
        <f t="shared" si="87"/>
        <v>33.130953026371856</v>
      </c>
      <c r="BQ78" s="105">
        <f t="shared" si="88"/>
        <v>0</v>
      </c>
      <c r="BR78" s="105">
        <f t="shared" si="89"/>
        <v>9.855508655074928</v>
      </c>
      <c r="BS78" s="105">
        <f t="shared" si="90"/>
        <v>0</v>
      </c>
      <c r="BT78" s="105">
        <f t="shared" si="91"/>
        <v>0</v>
      </c>
      <c r="BU78" s="105">
        <f t="shared" si="92"/>
        <v>44.188514115323564</v>
      </c>
      <c r="BV78" s="105">
        <f t="shared" si="93"/>
        <v>152.77320218409943</v>
      </c>
      <c r="BW78" s="105">
        <f t="shared" si="94"/>
        <v>515.26078302288659</v>
      </c>
      <c r="BX78" s="105">
        <f t="shared" si="95"/>
        <v>1.553343918212446</v>
      </c>
      <c r="BY78" s="105">
        <f t="shared" si="96"/>
        <v>3.0871703520117721</v>
      </c>
      <c r="BZ78" s="105">
        <f t="shared" si="97"/>
        <v>3.4853425241064167</v>
      </c>
    </row>
    <row r="79" spans="1:78" x14ac:dyDescent="0.25">
      <c r="A79" s="18" t="s">
        <v>381</v>
      </c>
      <c r="B79" s="21" t="s">
        <v>382</v>
      </c>
      <c r="C79" s="22">
        <f>_xlfn.XLOOKUP(A79,Rankings!K:K,Rankings!L:L)</f>
        <v>180</v>
      </c>
      <c r="D79" s="118">
        <f>_xlfn.XLOOKUP(A79,Rankings!K:K,Rankings!M:M)</f>
        <v>1071.7</v>
      </c>
      <c r="E79" s="121">
        <v>87664.419999999984</v>
      </c>
      <c r="F79" s="121">
        <v>0</v>
      </c>
      <c r="G79" s="121">
        <v>0</v>
      </c>
      <c r="H79" s="121">
        <v>19866.429999999997</v>
      </c>
      <c r="I79" s="121">
        <v>43.39</v>
      </c>
      <c r="J79" s="121">
        <v>16395.339999999993</v>
      </c>
      <c r="K79" s="121">
        <v>0</v>
      </c>
      <c r="L79" s="121">
        <v>17131.89</v>
      </c>
      <c r="M79" s="121">
        <v>0</v>
      </c>
      <c r="N79" s="121">
        <v>9266.1200000000008</v>
      </c>
      <c r="O79" s="121">
        <v>0</v>
      </c>
      <c r="P79" s="121">
        <v>7604.1600000000008</v>
      </c>
      <c r="Q79" s="121">
        <v>6859.73</v>
      </c>
      <c r="R79" s="121">
        <v>25317.030000000021</v>
      </c>
      <c r="S79" s="121">
        <v>0</v>
      </c>
      <c r="T79" s="121">
        <v>8595.89</v>
      </c>
      <c r="U79" s="121">
        <v>0</v>
      </c>
      <c r="V79" s="121">
        <v>0</v>
      </c>
      <c r="W79" s="121">
        <v>44211.469999999994</v>
      </c>
      <c r="X79" s="121">
        <v>280880.67999999982</v>
      </c>
      <c r="Y79" s="121">
        <v>517332.31999999989</v>
      </c>
      <c r="Z79" s="121">
        <v>0</v>
      </c>
      <c r="AA79" s="121">
        <v>5230.75</v>
      </c>
      <c r="AB79" s="121">
        <v>3573.66</v>
      </c>
      <c r="AC79" s="121">
        <f t="shared" si="50"/>
        <v>1049973.2799999996</v>
      </c>
      <c r="AD79" s="153">
        <v>432.62617486338786</v>
      </c>
      <c r="AE79" s="105">
        <f t="shared" si="51"/>
        <v>0</v>
      </c>
      <c r="AF79" s="105">
        <f t="shared" si="52"/>
        <v>0</v>
      </c>
      <c r="AG79" s="105">
        <f t="shared" si="53"/>
        <v>110.36905555555553</v>
      </c>
      <c r="AH79" s="105">
        <f t="shared" si="54"/>
        <v>0.24105555555555555</v>
      </c>
      <c r="AI79" s="105">
        <f t="shared" si="55"/>
        <v>91.085222222222185</v>
      </c>
      <c r="AJ79" s="105">
        <f t="shared" si="56"/>
        <v>0</v>
      </c>
      <c r="AK79" s="105">
        <f t="shared" si="57"/>
        <v>95.177166666666665</v>
      </c>
      <c r="AL79" s="105">
        <f t="shared" si="58"/>
        <v>0</v>
      </c>
      <c r="AM79" s="105">
        <f t="shared" si="59"/>
        <v>51.478444444444449</v>
      </c>
      <c r="AN79" s="105">
        <f t="shared" si="60"/>
        <v>0</v>
      </c>
      <c r="AO79" s="105">
        <f t="shared" si="61"/>
        <v>42.245333333333335</v>
      </c>
      <c r="AP79" s="105">
        <f t="shared" si="62"/>
        <v>38.109611111111107</v>
      </c>
      <c r="AQ79" s="105">
        <f t="shared" si="63"/>
        <v>140.65016666666679</v>
      </c>
      <c r="AR79" s="105">
        <f t="shared" si="64"/>
        <v>0</v>
      </c>
      <c r="AS79" s="105">
        <f t="shared" si="65"/>
        <v>47.75494444444444</v>
      </c>
      <c r="AT79" s="105">
        <f t="shared" si="66"/>
        <v>0</v>
      </c>
      <c r="AU79" s="105">
        <f t="shared" si="67"/>
        <v>0</v>
      </c>
      <c r="AV79" s="105">
        <f t="shared" si="68"/>
        <v>245.61927777777774</v>
      </c>
      <c r="AW79" s="105">
        <f t="shared" si="69"/>
        <v>1560.4482222222211</v>
      </c>
      <c r="AX79" s="105">
        <f t="shared" si="70"/>
        <v>2874.0684444444437</v>
      </c>
      <c r="AY79" s="105">
        <f t="shared" si="71"/>
        <v>0</v>
      </c>
      <c r="AZ79" s="105">
        <f t="shared" si="72"/>
        <v>29.059722222222224</v>
      </c>
      <c r="BA79" s="105">
        <f t="shared" si="73"/>
        <v>19.853666666666665</v>
      </c>
      <c r="BB79" s="2"/>
      <c r="BC79" s="105">
        <f t="shared" si="74"/>
        <v>81.799402817952767</v>
      </c>
      <c r="BD79" s="105">
        <f t="shared" si="75"/>
        <v>0</v>
      </c>
      <c r="BE79" s="105">
        <f t="shared" si="76"/>
        <v>0</v>
      </c>
      <c r="BF79" s="105">
        <f t="shared" si="77"/>
        <v>18.537305216011941</v>
      </c>
      <c r="BG79" s="105">
        <f t="shared" si="78"/>
        <v>4.0487076607259496E-2</v>
      </c>
      <c r="BH79" s="105">
        <f t="shared" si="79"/>
        <v>15.298441728095542</v>
      </c>
      <c r="BI79" s="105">
        <f t="shared" si="80"/>
        <v>0</v>
      </c>
      <c r="BJ79" s="105">
        <f t="shared" si="81"/>
        <v>15.985714285714284</v>
      </c>
      <c r="BK79" s="105">
        <f t="shared" si="82"/>
        <v>0</v>
      </c>
      <c r="BL79" s="105">
        <f t="shared" si="83"/>
        <v>8.6461882989642636</v>
      </c>
      <c r="BM79" s="105">
        <f t="shared" si="84"/>
        <v>0</v>
      </c>
      <c r="BN79" s="105">
        <f t="shared" si="85"/>
        <v>7.0954184939815255</v>
      </c>
      <c r="BO79" s="105">
        <f t="shared" si="86"/>
        <v>6.4007931324064566</v>
      </c>
      <c r="BP79" s="105">
        <f t="shared" si="87"/>
        <v>23.623243444993953</v>
      </c>
      <c r="BQ79" s="105">
        <f t="shared" si="88"/>
        <v>0</v>
      </c>
      <c r="BR79" s="105">
        <f t="shared" si="89"/>
        <v>8.0207987309881492</v>
      </c>
      <c r="BS79" s="105">
        <f t="shared" si="90"/>
        <v>0</v>
      </c>
      <c r="BT79" s="105">
        <f t="shared" si="91"/>
        <v>0</v>
      </c>
      <c r="BU79" s="105">
        <f t="shared" si="92"/>
        <v>41.253587757768024</v>
      </c>
      <c r="BV79" s="105">
        <f t="shared" si="93"/>
        <v>262.0889054772789</v>
      </c>
      <c r="BW79" s="105">
        <f t="shared" si="94"/>
        <v>482.72120929364547</v>
      </c>
      <c r="BX79" s="105">
        <f t="shared" si="95"/>
        <v>0</v>
      </c>
      <c r="BY79" s="105">
        <f t="shared" si="96"/>
        <v>4.8807968647942523</v>
      </c>
      <c r="BZ79" s="105">
        <f t="shared" si="97"/>
        <v>3.3345712419520384</v>
      </c>
    </row>
    <row r="80" spans="1:78" x14ac:dyDescent="0.25">
      <c r="A80" s="18" t="s">
        <v>440</v>
      </c>
      <c r="B80" s="21" t="s">
        <v>441</v>
      </c>
      <c r="C80" s="22">
        <f>_xlfn.XLOOKUP(A80,Rankings!K:K,Rankings!L:L)</f>
        <v>227</v>
      </c>
      <c r="D80" s="118">
        <f>_xlfn.XLOOKUP(A80,Rankings!K:K,Rankings!M:M)</f>
        <v>1069.1400000000001</v>
      </c>
      <c r="E80" s="121">
        <v>74723.78</v>
      </c>
      <c r="F80" s="121">
        <v>0</v>
      </c>
      <c r="G80" s="121">
        <v>0</v>
      </c>
      <c r="H80" s="121">
        <v>12796.199999999999</v>
      </c>
      <c r="I80" s="121">
        <v>0</v>
      </c>
      <c r="J80" s="121">
        <v>15403.919999999998</v>
      </c>
      <c r="K80" s="121">
        <v>0</v>
      </c>
      <c r="L80" s="121">
        <v>5697.07</v>
      </c>
      <c r="M80" s="121">
        <v>13068.199999999997</v>
      </c>
      <c r="N80" s="121">
        <v>19172.850000000002</v>
      </c>
      <c r="O80" s="121">
        <v>0</v>
      </c>
      <c r="P80" s="121">
        <v>20110.920000000013</v>
      </c>
      <c r="Q80" s="121">
        <v>17915.21</v>
      </c>
      <c r="R80" s="121">
        <v>30903.729999999978</v>
      </c>
      <c r="S80" s="121">
        <v>0</v>
      </c>
      <c r="T80" s="121">
        <v>16728.679999999997</v>
      </c>
      <c r="U80" s="121">
        <v>0</v>
      </c>
      <c r="V80" s="121">
        <v>0</v>
      </c>
      <c r="W80" s="121">
        <v>7912.5399999999991</v>
      </c>
      <c r="X80" s="121">
        <v>317977.63999999996</v>
      </c>
      <c r="Y80" s="121">
        <v>636683.53999999992</v>
      </c>
      <c r="Z80" s="121">
        <v>0</v>
      </c>
      <c r="AA80" s="121">
        <v>4740.57</v>
      </c>
      <c r="AB80" s="121">
        <v>1740.9900000000002</v>
      </c>
      <c r="AC80" s="121">
        <f t="shared" si="50"/>
        <v>1195575.8399999999</v>
      </c>
      <c r="AD80" s="153">
        <v>277.43190697674413</v>
      </c>
      <c r="AE80" s="105">
        <f t="shared" si="51"/>
        <v>0</v>
      </c>
      <c r="AF80" s="105">
        <f t="shared" si="52"/>
        <v>0</v>
      </c>
      <c r="AG80" s="105">
        <f t="shared" si="53"/>
        <v>56.370925110132156</v>
      </c>
      <c r="AH80" s="105">
        <f t="shared" si="54"/>
        <v>0</v>
      </c>
      <c r="AI80" s="105">
        <f t="shared" si="55"/>
        <v>67.858678414096914</v>
      </c>
      <c r="AJ80" s="105">
        <f t="shared" si="56"/>
        <v>0</v>
      </c>
      <c r="AK80" s="105">
        <f t="shared" si="57"/>
        <v>25.097224669603523</v>
      </c>
      <c r="AL80" s="105">
        <f t="shared" si="58"/>
        <v>57.569162995594702</v>
      </c>
      <c r="AM80" s="105">
        <f t="shared" si="59"/>
        <v>84.461894273127768</v>
      </c>
      <c r="AN80" s="105">
        <f t="shared" si="60"/>
        <v>0</v>
      </c>
      <c r="AO80" s="105">
        <f t="shared" si="61"/>
        <v>88.594361233480228</v>
      </c>
      <c r="AP80" s="105">
        <f t="shared" si="62"/>
        <v>78.921629955947139</v>
      </c>
      <c r="AQ80" s="105">
        <f t="shared" si="63"/>
        <v>136.13977973568271</v>
      </c>
      <c r="AR80" s="105">
        <f t="shared" si="64"/>
        <v>0</v>
      </c>
      <c r="AS80" s="105">
        <f t="shared" si="65"/>
        <v>73.694625550660774</v>
      </c>
      <c r="AT80" s="105">
        <f t="shared" si="66"/>
        <v>0</v>
      </c>
      <c r="AU80" s="105">
        <f t="shared" si="67"/>
        <v>0</v>
      </c>
      <c r="AV80" s="105">
        <f t="shared" si="68"/>
        <v>34.857004405286339</v>
      </c>
      <c r="AW80" s="105">
        <f t="shared" si="69"/>
        <v>1400.7825550660791</v>
      </c>
      <c r="AX80" s="105">
        <f t="shared" si="70"/>
        <v>2804.7733039647574</v>
      </c>
      <c r="AY80" s="105">
        <f t="shared" si="71"/>
        <v>0</v>
      </c>
      <c r="AZ80" s="105">
        <f t="shared" si="72"/>
        <v>20.883568281938324</v>
      </c>
      <c r="BA80" s="105">
        <f t="shared" si="73"/>
        <v>7.6695594713656394</v>
      </c>
      <c r="BB80" s="2"/>
      <c r="BC80" s="105">
        <f t="shared" si="74"/>
        <v>69.89148287408571</v>
      </c>
      <c r="BD80" s="105">
        <f t="shared" si="75"/>
        <v>0</v>
      </c>
      <c r="BE80" s="105">
        <f t="shared" si="76"/>
        <v>0</v>
      </c>
      <c r="BF80" s="105">
        <f t="shared" si="77"/>
        <v>11.968685111397944</v>
      </c>
      <c r="BG80" s="105">
        <f t="shared" si="78"/>
        <v>0</v>
      </c>
      <c r="BH80" s="105">
        <f t="shared" si="79"/>
        <v>14.407766990291259</v>
      </c>
      <c r="BI80" s="105">
        <f t="shared" si="80"/>
        <v>0</v>
      </c>
      <c r="BJ80" s="105">
        <f t="shared" si="81"/>
        <v>5.3286473240174335</v>
      </c>
      <c r="BK80" s="105">
        <f t="shared" si="82"/>
        <v>12.223095198009611</v>
      </c>
      <c r="BL80" s="105">
        <f t="shared" si="83"/>
        <v>17.932964812840225</v>
      </c>
      <c r="BM80" s="105">
        <f t="shared" si="84"/>
        <v>0</v>
      </c>
      <c r="BN80" s="105">
        <f t="shared" si="85"/>
        <v>18.810370952354241</v>
      </c>
      <c r="BO80" s="105">
        <f t="shared" si="86"/>
        <v>16.756654881493535</v>
      </c>
      <c r="BP80" s="105">
        <f t="shared" si="87"/>
        <v>28.905222889425122</v>
      </c>
      <c r="BQ80" s="105">
        <f t="shared" si="88"/>
        <v>0</v>
      </c>
      <c r="BR80" s="105">
        <f t="shared" si="89"/>
        <v>15.646856351834179</v>
      </c>
      <c r="BS80" s="105">
        <f t="shared" si="90"/>
        <v>0</v>
      </c>
      <c r="BT80" s="105">
        <f t="shared" si="91"/>
        <v>0</v>
      </c>
      <c r="BU80" s="105">
        <f t="shared" si="92"/>
        <v>7.4008455394055019</v>
      </c>
      <c r="BV80" s="105">
        <f t="shared" si="93"/>
        <v>297.41440784181674</v>
      </c>
      <c r="BW80" s="105">
        <f t="shared" si="94"/>
        <v>595.50997998391222</v>
      </c>
      <c r="BX80" s="105">
        <f t="shared" si="95"/>
        <v>0</v>
      </c>
      <c r="BY80" s="105">
        <f t="shared" si="96"/>
        <v>4.4340030304730895</v>
      </c>
      <c r="BZ80" s="105">
        <f t="shared" si="97"/>
        <v>1.6284022672428307</v>
      </c>
    </row>
    <row r="81" spans="1:79" x14ac:dyDescent="0.25">
      <c r="A81" s="18" t="s">
        <v>24</v>
      </c>
      <c r="B81" s="21" t="s">
        <v>25</v>
      </c>
      <c r="C81" s="22">
        <f>_xlfn.XLOOKUP(A81,Rankings!K:K,Rankings!L:L)</f>
        <v>399</v>
      </c>
      <c r="D81" s="118">
        <f>_xlfn.XLOOKUP(A81,Rankings!K:K,Rankings!M:M)</f>
        <v>1549.55</v>
      </c>
      <c r="E81" s="121">
        <v>108736.66000000003</v>
      </c>
      <c r="F81" s="121">
        <v>0</v>
      </c>
      <c r="G81" s="121">
        <v>0</v>
      </c>
      <c r="H81" s="121">
        <v>27692.89</v>
      </c>
      <c r="I81" s="121">
        <v>0</v>
      </c>
      <c r="J81" s="121">
        <v>0</v>
      </c>
      <c r="K81" s="121">
        <v>0</v>
      </c>
      <c r="L81" s="121">
        <v>8748.18</v>
      </c>
      <c r="M81" s="121">
        <v>30168.429999999997</v>
      </c>
      <c r="N81" s="121">
        <v>10587.650000000001</v>
      </c>
      <c r="O81" s="121">
        <v>0</v>
      </c>
      <c r="P81" s="121">
        <v>27033.71</v>
      </c>
      <c r="Q81" s="121">
        <v>16435.699999999997</v>
      </c>
      <c r="R81" s="121">
        <v>51151.309999999983</v>
      </c>
      <c r="S81" s="121">
        <v>0</v>
      </c>
      <c r="T81" s="121">
        <v>12800.999999999996</v>
      </c>
      <c r="U81" s="121">
        <v>0</v>
      </c>
      <c r="V81" s="121">
        <v>0</v>
      </c>
      <c r="W81" s="121">
        <v>54269.549999999996</v>
      </c>
      <c r="X81" s="121">
        <v>569725.69999999995</v>
      </c>
      <c r="Y81" s="121">
        <v>1050141.8399999996</v>
      </c>
      <c r="Z81" s="121">
        <v>0</v>
      </c>
      <c r="AA81" s="121">
        <v>5273.34</v>
      </c>
      <c r="AB81" s="121">
        <v>5693.99</v>
      </c>
      <c r="AC81" s="121">
        <f t="shared" si="50"/>
        <v>1978459.9499999997</v>
      </c>
      <c r="AD81" s="153">
        <v>212.42509900990103</v>
      </c>
      <c r="AE81" s="105">
        <f t="shared" si="51"/>
        <v>0</v>
      </c>
      <c r="AF81" s="105">
        <f t="shared" si="52"/>
        <v>0</v>
      </c>
      <c r="AG81" s="105">
        <f t="shared" si="53"/>
        <v>69.405739348370929</v>
      </c>
      <c r="AH81" s="105">
        <f t="shared" si="54"/>
        <v>0</v>
      </c>
      <c r="AI81" s="105">
        <f t="shared" si="55"/>
        <v>0</v>
      </c>
      <c r="AJ81" s="105">
        <f t="shared" si="56"/>
        <v>0</v>
      </c>
      <c r="AK81" s="105">
        <f t="shared" si="57"/>
        <v>21.925263157894737</v>
      </c>
      <c r="AL81" s="105">
        <f t="shared" si="58"/>
        <v>75.610100250626559</v>
      </c>
      <c r="AM81" s="105">
        <f t="shared" si="59"/>
        <v>26.535463659147872</v>
      </c>
      <c r="AN81" s="105">
        <f t="shared" si="60"/>
        <v>0</v>
      </c>
      <c r="AO81" s="105">
        <f t="shared" si="61"/>
        <v>67.753659147869669</v>
      </c>
      <c r="AP81" s="105">
        <f t="shared" si="62"/>
        <v>41.192230576441098</v>
      </c>
      <c r="AQ81" s="105">
        <f t="shared" si="63"/>
        <v>128.19877192982452</v>
      </c>
      <c r="AR81" s="105">
        <f t="shared" si="64"/>
        <v>0</v>
      </c>
      <c r="AS81" s="105">
        <f t="shared" si="65"/>
        <v>32.082706766917283</v>
      </c>
      <c r="AT81" s="105">
        <f t="shared" si="66"/>
        <v>0</v>
      </c>
      <c r="AU81" s="105">
        <f t="shared" si="67"/>
        <v>0</v>
      </c>
      <c r="AV81" s="105">
        <f t="shared" si="68"/>
        <v>136.01390977443609</v>
      </c>
      <c r="AW81" s="105">
        <f t="shared" si="69"/>
        <v>1427.8839598997492</v>
      </c>
      <c r="AX81" s="105">
        <f t="shared" si="70"/>
        <v>2631.9344360902246</v>
      </c>
      <c r="AY81" s="105">
        <f t="shared" si="71"/>
        <v>0</v>
      </c>
      <c r="AZ81" s="105">
        <f t="shared" si="72"/>
        <v>13.216390977443609</v>
      </c>
      <c r="BA81" s="105">
        <f t="shared" si="73"/>
        <v>14.270651629072681</v>
      </c>
      <c r="BB81" s="2"/>
      <c r="BC81" s="105">
        <f t="shared" si="74"/>
        <v>70.173056693878891</v>
      </c>
      <c r="BD81" s="105">
        <f t="shared" si="75"/>
        <v>0</v>
      </c>
      <c r="BE81" s="105">
        <f t="shared" si="76"/>
        <v>0</v>
      </c>
      <c r="BF81" s="105">
        <f t="shared" si="77"/>
        <v>17.871569165241521</v>
      </c>
      <c r="BG81" s="105">
        <f t="shared" si="78"/>
        <v>0</v>
      </c>
      <c r="BH81" s="105">
        <f t="shared" si="79"/>
        <v>0</v>
      </c>
      <c r="BI81" s="105">
        <f t="shared" si="80"/>
        <v>0</v>
      </c>
      <c r="BJ81" s="105">
        <f t="shared" si="81"/>
        <v>5.6456261495272821</v>
      </c>
      <c r="BK81" s="105">
        <f t="shared" si="82"/>
        <v>19.469155561291988</v>
      </c>
      <c r="BL81" s="105">
        <f t="shared" si="83"/>
        <v>6.8327256300216206</v>
      </c>
      <c r="BM81" s="105">
        <f t="shared" si="84"/>
        <v>0</v>
      </c>
      <c r="BN81" s="105">
        <f t="shared" si="85"/>
        <v>17.446168242392954</v>
      </c>
      <c r="BO81" s="105">
        <f t="shared" si="86"/>
        <v>10.606756800361394</v>
      </c>
      <c r="BP81" s="105">
        <f t="shared" si="87"/>
        <v>33.010428834177652</v>
      </c>
      <c r="BQ81" s="105">
        <f t="shared" si="88"/>
        <v>0</v>
      </c>
      <c r="BR81" s="105">
        <f t="shared" si="89"/>
        <v>8.2611080636313741</v>
      </c>
      <c r="BS81" s="105">
        <f t="shared" si="90"/>
        <v>0</v>
      </c>
      <c r="BT81" s="105">
        <f t="shared" si="91"/>
        <v>0</v>
      </c>
      <c r="BU81" s="105">
        <f t="shared" si="92"/>
        <v>35.022780807331159</v>
      </c>
      <c r="BV81" s="105">
        <f t="shared" si="93"/>
        <v>367.6717111419444</v>
      </c>
      <c r="BW81" s="105">
        <f t="shared" si="94"/>
        <v>677.70761834080838</v>
      </c>
      <c r="BX81" s="105">
        <f t="shared" si="95"/>
        <v>0</v>
      </c>
      <c r="BY81" s="105">
        <f t="shared" si="96"/>
        <v>3.4031428479235908</v>
      </c>
      <c r="BZ81" s="105">
        <f t="shared" si="97"/>
        <v>3.6746087573811752</v>
      </c>
    </row>
    <row r="82" spans="1:79" x14ac:dyDescent="0.25">
      <c r="A82" s="18" t="s">
        <v>26</v>
      </c>
      <c r="B82" s="21" t="s">
        <v>27</v>
      </c>
      <c r="C82" s="22">
        <f>_xlfn.XLOOKUP(A82,Rankings!K:K,Rankings!L:L)</f>
        <v>297.22000000000003</v>
      </c>
      <c r="D82" s="118">
        <f>_xlfn.XLOOKUP(A82,Rankings!K:K,Rankings!M:M)</f>
        <v>2074.44</v>
      </c>
      <c r="E82" s="121">
        <v>76287.090000000011</v>
      </c>
      <c r="F82" s="121">
        <v>10667.79</v>
      </c>
      <c r="G82" s="121">
        <v>0</v>
      </c>
      <c r="H82" s="121">
        <v>46656.470000000016</v>
      </c>
      <c r="I82" s="121">
        <v>466.15999999999997</v>
      </c>
      <c r="J82" s="121">
        <v>39581.320000000007</v>
      </c>
      <c r="K82" s="121">
        <v>0</v>
      </c>
      <c r="L82" s="121">
        <v>23004.519999999997</v>
      </c>
      <c r="M82" s="121">
        <v>1594.1299999999999</v>
      </c>
      <c r="N82" s="121">
        <v>17031.740000000002</v>
      </c>
      <c r="O82" s="121">
        <v>0</v>
      </c>
      <c r="P82" s="121">
        <v>22195.249999999996</v>
      </c>
      <c r="Q82" s="121">
        <v>21438.6</v>
      </c>
      <c r="R82" s="121">
        <v>43780.529999999984</v>
      </c>
      <c r="S82" s="121">
        <v>0</v>
      </c>
      <c r="T82" s="121">
        <v>8606.7199999999993</v>
      </c>
      <c r="U82" s="121">
        <v>0</v>
      </c>
      <c r="V82" s="121">
        <v>0</v>
      </c>
      <c r="W82" s="121">
        <v>15666.419999999996</v>
      </c>
      <c r="X82" s="121">
        <v>1064874.1499999999</v>
      </c>
      <c r="Y82" s="121">
        <v>820067.98999999976</v>
      </c>
      <c r="Z82" s="121">
        <v>0</v>
      </c>
      <c r="AA82" s="121">
        <v>6269</v>
      </c>
      <c r="AB82" s="121">
        <v>2673.14</v>
      </c>
      <c r="AC82" s="121">
        <f t="shared" si="50"/>
        <v>2220861.02</v>
      </c>
      <c r="AD82" s="153">
        <v>216.63421094435279</v>
      </c>
      <c r="AE82" s="105">
        <f t="shared" si="51"/>
        <v>35.891898257183229</v>
      </c>
      <c r="AF82" s="105">
        <f t="shared" si="52"/>
        <v>0</v>
      </c>
      <c r="AG82" s="105">
        <f t="shared" si="53"/>
        <v>156.97621290626475</v>
      </c>
      <c r="AH82" s="105">
        <f t="shared" si="54"/>
        <v>1.5684005114056925</v>
      </c>
      <c r="AI82" s="105">
        <f t="shared" si="55"/>
        <v>133.17179193863132</v>
      </c>
      <c r="AJ82" s="105">
        <f t="shared" si="56"/>
        <v>0</v>
      </c>
      <c r="AK82" s="105">
        <f t="shared" si="57"/>
        <v>77.398963730569932</v>
      </c>
      <c r="AL82" s="105">
        <f t="shared" si="58"/>
        <v>5.3634681380795364</v>
      </c>
      <c r="AM82" s="105">
        <f t="shared" si="59"/>
        <v>57.303478904515174</v>
      </c>
      <c r="AN82" s="105">
        <f t="shared" si="60"/>
        <v>0</v>
      </c>
      <c r="AO82" s="105">
        <f t="shared" si="61"/>
        <v>74.676165803108788</v>
      </c>
      <c r="AP82" s="105">
        <f t="shared" si="62"/>
        <v>72.130408451651959</v>
      </c>
      <c r="AQ82" s="105">
        <f t="shared" si="63"/>
        <v>147.30008074826722</v>
      </c>
      <c r="AR82" s="105">
        <f t="shared" si="64"/>
        <v>0</v>
      </c>
      <c r="AS82" s="105">
        <f t="shared" si="65"/>
        <v>28.957405289011501</v>
      </c>
      <c r="AT82" s="105">
        <f t="shared" si="66"/>
        <v>0</v>
      </c>
      <c r="AU82" s="105">
        <f t="shared" si="67"/>
        <v>0</v>
      </c>
      <c r="AV82" s="105">
        <f t="shared" si="68"/>
        <v>52.709844559585477</v>
      </c>
      <c r="AW82" s="105">
        <f t="shared" si="69"/>
        <v>3582.7809366798997</v>
      </c>
      <c r="AX82" s="105">
        <f t="shared" si="70"/>
        <v>2759.1278850682984</v>
      </c>
      <c r="AY82" s="105">
        <f t="shared" si="71"/>
        <v>0</v>
      </c>
      <c r="AZ82" s="105">
        <f t="shared" si="72"/>
        <v>21.09212031491824</v>
      </c>
      <c r="BA82" s="105">
        <f t="shared" si="73"/>
        <v>8.9938092995087793</v>
      </c>
      <c r="BB82" s="2"/>
      <c r="BC82" s="105">
        <f t="shared" si="74"/>
        <v>36.774787412506512</v>
      </c>
      <c r="BD82" s="105">
        <f t="shared" si="75"/>
        <v>5.1424914675767921</v>
      </c>
      <c r="BE82" s="105">
        <f t="shared" si="76"/>
        <v>0</v>
      </c>
      <c r="BF82" s="105">
        <f t="shared" si="77"/>
        <v>22.491115674591704</v>
      </c>
      <c r="BG82" s="105">
        <f t="shared" si="78"/>
        <v>0.22471606795086865</v>
      </c>
      <c r="BH82" s="105">
        <f t="shared" si="79"/>
        <v>19.080484371685856</v>
      </c>
      <c r="BI82" s="105">
        <f t="shared" si="80"/>
        <v>0</v>
      </c>
      <c r="BJ82" s="105">
        <f t="shared" si="81"/>
        <v>11.089508493858581</v>
      </c>
      <c r="BK82" s="105">
        <f t="shared" si="82"/>
        <v>0.76846281406066208</v>
      </c>
      <c r="BL82" s="105">
        <f t="shared" si="83"/>
        <v>8.2102832571682001</v>
      </c>
      <c r="BM82" s="105">
        <f t="shared" si="84"/>
        <v>0</v>
      </c>
      <c r="BN82" s="105">
        <f t="shared" si="85"/>
        <v>10.699393571277065</v>
      </c>
      <c r="BO82" s="105">
        <f t="shared" si="86"/>
        <v>10.334644530572104</v>
      </c>
      <c r="BP82" s="105">
        <f t="shared" si="87"/>
        <v>21.104746341181226</v>
      </c>
      <c r="BQ82" s="105">
        <f t="shared" si="88"/>
        <v>0</v>
      </c>
      <c r="BR82" s="105">
        <f t="shared" si="89"/>
        <v>4.1489365804747305</v>
      </c>
      <c r="BS82" s="105">
        <f t="shared" si="90"/>
        <v>0</v>
      </c>
      <c r="BT82" s="105">
        <f t="shared" si="91"/>
        <v>0</v>
      </c>
      <c r="BU82" s="105">
        <f t="shared" si="92"/>
        <v>7.5521200902412202</v>
      </c>
      <c r="BV82" s="105">
        <f t="shared" si="93"/>
        <v>513.33089894140096</v>
      </c>
      <c r="BW82" s="105">
        <f t="shared" si="94"/>
        <v>395.32017797574275</v>
      </c>
      <c r="BX82" s="105">
        <f t="shared" si="95"/>
        <v>0</v>
      </c>
      <c r="BY82" s="105">
        <f t="shared" si="96"/>
        <v>3.0220204006864502</v>
      </c>
      <c r="BZ82" s="105">
        <f t="shared" si="97"/>
        <v>1.2886080098725439</v>
      </c>
    </row>
    <row r="83" spans="1:79" x14ac:dyDescent="0.25">
      <c r="A83" s="18" t="s">
        <v>28</v>
      </c>
      <c r="B83" s="21" t="s">
        <v>29</v>
      </c>
      <c r="C83" s="22">
        <f>_xlfn.XLOOKUP(A83,Rankings!K:K,Rankings!L:L)</f>
        <v>229.00789718482253</v>
      </c>
      <c r="D83" s="118">
        <f>_xlfn.XLOOKUP(A83,Rankings!K:K,Rankings!M:M)</f>
        <v>1237.5</v>
      </c>
      <c r="E83" s="121">
        <v>43719.53</v>
      </c>
      <c r="F83" s="121">
        <v>10346.239999999998</v>
      </c>
      <c r="G83" s="121">
        <v>0</v>
      </c>
      <c r="H83" s="121">
        <v>0</v>
      </c>
      <c r="I83" s="121">
        <v>0</v>
      </c>
      <c r="J83" s="121">
        <v>0</v>
      </c>
      <c r="K83" s="121">
        <v>0</v>
      </c>
      <c r="L83" s="121">
        <v>20715.219999999998</v>
      </c>
      <c r="M83" s="121">
        <v>22447.460000000006</v>
      </c>
      <c r="N83" s="121">
        <v>15209.449999999999</v>
      </c>
      <c r="O83" s="121">
        <v>0</v>
      </c>
      <c r="P83" s="121">
        <v>7290.9899999999989</v>
      </c>
      <c r="Q83" s="121">
        <v>12922.32</v>
      </c>
      <c r="R83" s="121">
        <v>25724.850000000013</v>
      </c>
      <c r="S83" s="121">
        <v>0</v>
      </c>
      <c r="T83" s="121">
        <v>4895.37</v>
      </c>
      <c r="U83" s="121">
        <v>0</v>
      </c>
      <c r="V83" s="121">
        <v>0</v>
      </c>
      <c r="W83" s="121">
        <v>10910.890000000001</v>
      </c>
      <c r="X83" s="121">
        <v>219524.31999999992</v>
      </c>
      <c r="Y83" s="121">
        <v>602879.38000000012</v>
      </c>
      <c r="Z83" s="121">
        <v>0</v>
      </c>
      <c r="AA83" s="121">
        <v>4816.3999999999996</v>
      </c>
      <c r="AB83" s="121">
        <v>3125.6900000000005</v>
      </c>
      <c r="AC83" s="121">
        <f t="shared" si="50"/>
        <v>1004528.11</v>
      </c>
      <c r="AD83" s="153">
        <v>155.02727359547535</v>
      </c>
      <c r="AE83" s="105">
        <f t="shared" si="51"/>
        <v>45.178529331021224</v>
      </c>
      <c r="AF83" s="105">
        <f t="shared" si="52"/>
        <v>0</v>
      </c>
      <c r="AG83" s="105">
        <f t="shared" si="53"/>
        <v>0</v>
      </c>
      <c r="AH83" s="105">
        <f t="shared" si="54"/>
        <v>0</v>
      </c>
      <c r="AI83" s="105">
        <f t="shared" si="55"/>
        <v>0</v>
      </c>
      <c r="AJ83" s="105">
        <f t="shared" si="56"/>
        <v>0</v>
      </c>
      <c r="AK83" s="105">
        <f t="shared" si="57"/>
        <v>90.45635654774658</v>
      </c>
      <c r="AL83" s="105">
        <f t="shared" si="58"/>
        <v>98.020462507821804</v>
      </c>
      <c r="AM83" s="105">
        <f t="shared" si="59"/>
        <v>66.41452188753604</v>
      </c>
      <c r="AN83" s="105">
        <f t="shared" si="60"/>
        <v>0</v>
      </c>
      <c r="AO83" s="105">
        <f t="shared" si="61"/>
        <v>31.837286353997438</v>
      </c>
      <c r="AP83" s="105">
        <f t="shared" si="62"/>
        <v>56.427399049784498</v>
      </c>
      <c r="AQ83" s="105">
        <f t="shared" si="63"/>
        <v>112.33171570165801</v>
      </c>
      <c r="AR83" s="105">
        <f t="shared" si="64"/>
        <v>0</v>
      </c>
      <c r="AS83" s="105">
        <f t="shared" si="65"/>
        <v>21.376424394872092</v>
      </c>
      <c r="AT83" s="105">
        <f t="shared" si="66"/>
        <v>0</v>
      </c>
      <c r="AU83" s="105">
        <f t="shared" si="67"/>
        <v>0</v>
      </c>
      <c r="AV83" s="105">
        <f t="shared" si="68"/>
        <v>47.644164826308526</v>
      </c>
      <c r="AW83" s="105">
        <f t="shared" si="69"/>
        <v>958.58842729266746</v>
      </c>
      <c r="AX83" s="105">
        <f t="shared" si="70"/>
        <v>2632.5702624719611</v>
      </c>
      <c r="AY83" s="105">
        <f t="shared" si="71"/>
        <v>0</v>
      </c>
      <c r="AZ83" s="105">
        <f t="shared" si="72"/>
        <v>21.031589125124746</v>
      </c>
      <c r="BA83" s="105">
        <f t="shared" si="73"/>
        <v>13.648830622977989</v>
      </c>
      <c r="BB83" s="2"/>
      <c r="BC83" s="105">
        <f t="shared" si="74"/>
        <v>35.328913131313129</v>
      </c>
      <c r="BD83" s="105">
        <f t="shared" si="75"/>
        <v>8.3605979797979781</v>
      </c>
      <c r="BE83" s="105">
        <f t="shared" si="76"/>
        <v>0</v>
      </c>
      <c r="BF83" s="105">
        <f t="shared" si="77"/>
        <v>0</v>
      </c>
      <c r="BG83" s="105">
        <f t="shared" si="78"/>
        <v>0</v>
      </c>
      <c r="BH83" s="105">
        <f t="shared" si="79"/>
        <v>0</v>
      </c>
      <c r="BI83" s="105">
        <f t="shared" si="80"/>
        <v>0</v>
      </c>
      <c r="BJ83" s="105">
        <f t="shared" si="81"/>
        <v>16.739571717171714</v>
      </c>
      <c r="BK83" s="105">
        <f t="shared" si="82"/>
        <v>18.139361616161622</v>
      </c>
      <c r="BL83" s="105">
        <f t="shared" si="83"/>
        <v>12.290464646464645</v>
      </c>
      <c r="BM83" s="105">
        <f t="shared" si="84"/>
        <v>0</v>
      </c>
      <c r="BN83" s="105">
        <f t="shared" si="85"/>
        <v>5.8917090909090897</v>
      </c>
      <c r="BO83" s="105">
        <f t="shared" si="86"/>
        <v>10.442278787878788</v>
      </c>
      <c r="BP83" s="105">
        <f t="shared" si="87"/>
        <v>20.787757575757585</v>
      </c>
      <c r="BQ83" s="105">
        <f t="shared" si="88"/>
        <v>0</v>
      </c>
      <c r="BR83" s="105">
        <f t="shared" si="89"/>
        <v>3.9558545454545455</v>
      </c>
      <c r="BS83" s="105">
        <f t="shared" si="90"/>
        <v>0</v>
      </c>
      <c r="BT83" s="105">
        <f t="shared" si="91"/>
        <v>0</v>
      </c>
      <c r="BU83" s="105">
        <f t="shared" si="92"/>
        <v>8.8168808080808088</v>
      </c>
      <c r="BV83" s="105">
        <f t="shared" si="93"/>
        <v>177.39338989898982</v>
      </c>
      <c r="BW83" s="105">
        <f t="shared" si="94"/>
        <v>487.17525656565664</v>
      </c>
      <c r="BX83" s="105">
        <f t="shared" si="95"/>
        <v>0</v>
      </c>
      <c r="BY83" s="105">
        <f t="shared" si="96"/>
        <v>3.892040404040404</v>
      </c>
      <c r="BZ83" s="105">
        <f t="shared" si="97"/>
        <v>2.5258101010101015</v>
      </c>
    </row>
    <row r="84" spans="1:79" x14ac:dyDescent="0.25">
      <c r="A84" s="18" t="s">
        <v>30</v>
      </c>
      <c r="B84" s="21" t="s">
        <v>31</v>
      </c>
      <c r="C84" s="22">
        <f>_xlfn.XLOOKUP(A84,Rankings!K:K,Rankings!L:L)</f>
        <v>468.5515789473684</v>
      </c>
      <c r="D84" s="118">
        <f>_xlfn.XLOOKUP(A84,Rankings!K:K,Rankings!M:M)</f>
        <v>2796.9900000000002</v>
      </c>
      <c r="E84" s="121">
        <v>197089.44000000006</v>
      </c>
      <c r="F84" s="121">
        <v>0</v>
      </c>
      <c r="G84" s="121">
        <v>0</v>
      </c>
      <c r="H84" s="121">
        <v>0</v>
      </c>
      <c r="I84" s="121">
        <v>0</v>
      </c>
      <c r="J84" s="121">
        <v>59084.929999999993</v>
      </c>
      <c r="K84" s="121">
        <v>0</v>
      </c>
      <c r="L84" s="121">
        <v>45357.120000000003</v>
      </c>
      <c r="M84" s="121">
        <v>48610.560000000005</v>
      </c>
      <c r="N84" s="121">
        <v>27236.02</v>
      </c>
      <c r="O84" s="121">
        <v>0</v>
      </c>
      <c r="P84" s="121">
        <v>37558.670000000027</v>
      </c>
      <c r="Q84" s="121">
        <v>19127.669999999998</v>
      </c>
      <c r="R84" s="121">
        <v>28016.440000000006</v>
      </c>
      <c r="S84" s="121">
        <v>1992.09</v>
      </c>
      <c r="T84" s="121">
        <v>12713.939999999999</v>
      </c>
      <c r="U84" s="121">
        <v>0</v>
      </c>
      <c r="V84" s="121">
        <v>0</v>
      </c>
      <c r="W84" s="121">
        <v>15454.269999999999</v>
      </c>
      <c r="X84" s="121">
        <v>996741.99000000022</v>
      </c>
      <c r="Y84" s="121">
        <v>1197221.840000001</v>
      </c>
      <c r="Z84" s="121">
        <v>0</v>
      </c>
      <c r="AA84" s="121">
        <v>21300.89</v>
      </c>
      <c r="AB84" s="121">
        <v>10688.66</v>
      </c>
      <c r="AC84" s="121">
        <f t="shared" si="50"/>
        <v>2718194.5300000017</v>
      </c>
      <c r="AD84" s="153">
        <v>333.63340866592478</v>
      </c>
      <c r="AE84" s="105">
        <f t="shared" si="51"/>
        <v>0</v>
      </c>
      <c r="AF84" s="105">
        <f t="shared" si="52"/>
        <v>0</v>
      </c>
      <c r="AG84" s="105">
        <f t="shared" si="53"/>
        <v>0</v>
      </c>
      <c r="AH84" s="105">
        <f t="shared" si="54"/>
        <v>0</v>
      </c>
      <c r="AI84" s="105">
        <f t="shared" si="55"/>
        <v>126.10122909571264</v>
      </c>
      <c r="AJ84" s="105">
        <f t="shared" si="56"/>
        <v>0</v>
      </c>
      <c r="AK84" s="105">
        <f t="shared" si="57"/>
        <v>96.802832469154666</v>
      </c>
      <c r="AL84" s="105">
        <f t="shared" si="58"/>
        <v>103.74644368760167</v>
      </c>
      <c r="AM84" s="105">
        <f t="shared" si="59"/>
        <v>58.128114862375433</v>
      </c>
      <c r="AN84" s="105">
        <f t="shared" si="60"/>
        <v>0</v>
      </c>
      <c r="AO84" s="105">
        <f t="shared" si="61"/>
        <v>80.159093870472105</v>
      </c>
      <c r="AP84" s="105">
        <f t="shared" si="62"/>
        <v>40.822976294246097</v>
      </c>
      <c r="AQ84" s="105">
        <f t="shared" si="63"/>
        <v>59.793715908376107</v>
      </c>
      <c r="AR84" s="105">
        <f t="shared" si="64"/>
        <v>4.2515916913039966</v>
      </c>
      <c r="AS84" s="105">
        <f t="shared" si="65"/>
        <v>27.134558010801484</v>
      </c>
      <c r="AT84" s="105">
        <f t="shared" si="66"/>
        <v>0</v>
      </c>
      <c r="AU84" s="105">
        <f t="shared" si="67"/>
        <v>0</v>
      </c>
      <c r="AV84" s="105">
        <f t="shared" si="68"/>
        <v>32.983071009426588</v>
      </c>
      <c r="AW84" s="105">
        <f t="shared" si="69"/>
        <v>2127.2833873257796</v>
      </c>
      <c r="AX84" s="105">
        <f t="shared" si="70"/>
        <v>2555.154851232468</v>
      </c>
      <c r="AY84" s="105">
        <f t="shared" si="71"/>
        <v>0</v>
      </c>
      <c r="AZ84" s="105">
        <f t="shared" si="72"/>
        <v>45.461142288440975</v>
      </c>
      <c r="BA84" s="105">
        <f t="shared" si="73"/>
        <v>22.812131001698404</v>
      </c>
      <c r="BB84" s="2"/>
      <c r="BC84" s="105">
        <f t="shared" si="74"/>
        <v>70.464835412354006</v>
      </c>
      <c r="BD84" s="105">
        <f t="shared" si="75"/>
        <v>0</v>
      </c>
      <c r="BE84" s="105">
        <f t="shared" si="76"/>
        <v>0</v>
      </c>
      <c r="BF84" s="105">
        <f t="shared" si="77"/>
        <v>0</v>
      </c>
      <c r="BG84" s="105">
        <f t="shared" si="78"/>
        <v>0</v>
      </c>
      <c r="BH84" s="105">
        <f t="shared" si="79"/>
        <v>21.124469519018653</v>
      </c>
      <c r="BI84" s="105">
        <f t="shared" si="80"/>
        <v>0</v>
      </c>
      <c r="BJ84" s="105">
        <f t="shared" si="81"/>
        <v>16.216404062939088</v>
      </c>
      <c r="BK84" s="105">
        <f t="shared" si="82"/>
        <v>17.379597352868618</v>
      </c>
      <c r="BL84" s="105">
        <f t="shared" si="83"/>
        <v>9.7376179392847302</v>
      </c>
      <c r="BM84" s="105">
        <f t="shared" si="84"/>
        <v>0</v>
      </c>
      <c r="BN84" s="105">
        <f t="shared" si="85"/>
        <v>13.428246078820456</v>
      </c>
      <c r="BO84" s="105">
        <f t="shared" si="86"/>
        <v>6.8386622762326628</v>
      </c>
      <c r="BP84" s="105">
        <f t="shared" si="87"/>
        <v>10.016639315835954</v>
      </c>
      <c r="BQ84" s="105">
        <f t="shared" si="88"/>
        <v>0.71222635762015585</v>
      </c>
      <c r="BR84" s="105">
        <f t="shared" si="89"/>
        <v>4.5455793549494272</v>
      </c>
      <c r="BS84" s="105">
        <f t="shared" si="90"/>
        <v>0</v>
      </c>
      <c r="BT84" s="105">
        <f t="shared" si="91"/>
        <v>0</v>
      </c>
      <c r="BU84" s="105">
        <f t="shared" si="92"/>
        <v>5.5253218638607926</v>
      </c>
      <c r="BV84" s="105">
        <f t="shared" si="93"/>
        <v>356.36237169242656</v>
      </c>
      <c r="BW84" s="105">
        <f t="shared" si="94"/>
        <v>428.03937089514119</v>
      </c>
      <c r="BX84" s="105">
        <f t="shared" si="95"/>
        <v>0</v>
      </c>
      <c r="BY84" s="105">
        <f t="shared" si="96"/>
        <v>7.6156475353862536</v>
      </c>
      <c r="BZ84" s="105">
        <f t="shared" si="97"/>
        <v>3.8214866695983893</v>
      </c>
    </row>
    <row r="85" spans="1:79" x14ac:dyDescent="0.25">
      <c r="A85" s="18" t="s">
        <v>32</v>
      </c>
      <c r="B85" s="21" t="s">
        <v>33</v>
      </c>
      <c r="C85" s="22">
        <f>_xlfn.XLOOKUP(A85,Rankings!K:K,Rankings!L:L)</f>
        <v>241.13549816401468</v>
      </c>
      <c r="D85" s="118">
        <f>_xlfn.XLOOKUP(A85,Rankings!K:K,Rankings!M:M)</f>
        <v>1144.19</v>
      </c>
      <c r="E85" s="121">
        <v>50797.57</v>
      </c>
      <c r="F85" s="121">
        <v>0</v>
      </c>
      <c r="G85" s="121">
        <v>0</v>
      </c>
      <c r="H85" s="121">
        <v>36827.869999999988</v>
      </c>
      <c r="I85" s="121">
        <v>0</v>
      </c>
      <c r="J85" s="121">
        <v>5721.2400000000007</v>
      </c>
      <c r="K85" s="121">
        <v>0</v>
      </c>
      <c r="L85" s="121">
        <v>20905.13</v>
      </c>
      <c r="M85" s="121">
        <v>29574.269999999997</v>
      </c>
      <c r="N85" s="121">
        <v>16657.070000000003</v>
      </c>
      <c r="O85" s="121">
        <v>0</v>
      </c>
      <c r="P85" s="121">
        <v>23603.76999999999</v>
      </c>
      <c r="Q85" s="121">
        <v>50842.23</v>
      </c>
      <c r="R85" s="121">
        <v>36381.390000000007</v>
      </c>
      <c r="S85" s="121">
        <v>0</v>
      </c>
      <c r="T85" s="121">
        <v>0</v>
      </c>
      <c r="U85" s="121">
        <v>0</v>
      </c>
      <c r="V85" s="121">
        <v>0</v>
      </c>
      <c r="W85" s="121">
        <v>3614.42</v>
      </c>
      <c r="X85" s="121">
        <v>333065.9200000001</v>
      </c>
      <c r="Y85" s="121">
        <v>589046.31000000029</v>
      </c>
      <c r="Z85" s="121">
        <v>0</v>
      </c>
      <c r="AA85" s="121">
        <v>2280</v>
      </c>
      <c r="AB85" s="121">
        <v>5404.17</v>
      </c>
      <c r="AC85" s="121">
        <f t="shared" si="50"/>
        <v>1204721.3600000003</v>
      </c>
      <c r="AD85" s="153">
        <v>199.10333333333338</v>
      </c>
      <c r="AE85" s="105">
        <f t="shared" si="51"/>
        <v>0</v>
      </c>
      <c r="AF85" s="105">
        <f t="shared" si="52"/>
        <v>0</v>
      </c>
      <c r="AG85" s="105">
        <f t="shared" si="53"/>
        <v>152.72687049565195</v>
      </c>
      <c r="AH85" s="105">
        <f t="shared" si="54"/>
        <v>0</v>
      </c>
      <c r="AI85" s="105">
        <f t="shared" si="55"/>
        <v>23.726245383035842</v>
      </c>
      <c r="AJ85" s="105">
        <f t="shared" si="56"/>
        <v>0</v>
      </c>
      <c r="AK85" s="105">
        <f t="shared" si="57"/>
        <v>86.694535475572437</v>
      </c>
      <c r="AL85" s="105">
        <f t="shared" si="58"/>
        <v>122.6458577238772</v>
      </c>
      <c r="AM85" s="105">
        <f t="shared" si="59"/>
        <v>69.077635299761042</v>
      </c>
      <c r="AN85" s="105">
        <f t="shared" si="60"/>
        <v>0</v>
      </c>
      <c r="AO85" s="105">
        <f t="shared" si="61"/>
        <v>97.885919658105507</v>
      </c>
      <c r="AP85" s="105">
        <f t="shared" si="62"/>
        <v>210.84506589493645</v>
      </c>
      <c r="AQ85" s="105">
        <f t="shared" si="63"/>
        <v>150.87529740334725</v>
      </c>
      <c r="AR85" s="105">
        <f t="shared" si="64"/>
        <v>0</v>
      </c>
      <c r="AS85" s="105">
        <f t="shared" si="65"/>
        <v>0</v>
      </c>
      <c r="AT85" s="105">
        <f t="shared" si="66"/>
        <v>0</v>
      </c>
      <c r="AU85" s="105">
        <f t="shared" si="67"/>
        <v>0</v>
      </c>
      <c r="AV85" s="105">
        <f t="shared" si="68"/>
        <v>14.989165956567527</v>
      </c>
      <c r="AW85" s="105">
        <f t="shared" si="69"/>
        <v>1381.2396869641173</v>
      </c>
      <c r="AX85" s="105">
        <f t="shared" si="70"/>
        <v>2442.8021360809553</v>
      </c>
      <c r="AY85" s="105">
        <f t="shared" si="71"/>
        <v>0</v>
      </c>
      <c r="AZ85" s="105">
        <f t="shared" si="72"/>
        <v>9.4552648505082306</v>
      </c>
      <c r="BA85" s="105">
        <f t="shared" si="73"/>
        <v>22.411341511917133</v>
      </c>
      <c r="BB85" s="2"/>
      <c r="BC85" s="105">
        <f t="shared" si="74"/>
        <v>44.396096802104545</v>
      </c>
      <c r="BD85" s="105">
        <f t="shared" si="75"/>
        <v>0</v>
      </c>
      <c r="BE85" s="105">
        <f t="shared" si="76"/>
        <v>0</v>
      </c>
      <c r="BF85" s="105">
        <f t="shared" si="77"/>
        <v>32.18684833812565</v>
      </c>
      <c r="BG85" s="105">
        <f t="shared" si="78"/>
        <v>0</v>
      </c>
      <c r="BH85" s="105">
        <f t="shared" si="79"/>
        <v>5.0002534544087958</v>
      </c>
      <c r="BI85" s="105">
        <f t="shared" si="80"/>
        <v>0</v>
      </c>
      <c r="BJ85" s="105">
        <f t="shared" si="81"/>
        <v>18.270680568786652</v>
      </c>
      <c r="BK85" s="105">
        <f t="shared" si="82"/>
        <v>25.847341787640161</v>
      </c>
      <c r="BL85" s="105">
        <f t="shared" si="83"/>
        <v>14.557958031445828</v>
      </c>
      <c r="BM85" s="105">
        <f t="shared" si="84"/>
        <v>0</v>
      </c>
      <c r="BN85" s="105">
        <f t="shared" si="85"/>
        <v>20.629239898967818</v>
      </c>
      <c r="BO85" s="105">
        <f t="shared" si="86"/>
        <v>44.435128781059092</v>
      </c>
      <c r="BP85" s="105">
        <f t="shared" si="87"/>
        <v>31.79663342626662</v>
      </c>
      <c r="BQ85" s="105">
        <f t="shared" si="88"/>
        <v>0</v>
      </c>
      <c r="BR85" s="105">
        <f t="shared" si="89"/>
        <v>0</v>
      </c>
      <c r="BS85" s="105">
        <f t="shared" si="90"/>
        <v>0</v>
      </c>
      <c r="BT85" s="105">
        <f t="shared" si="91"/>
        <v>0</v>
      </c>
      <c r="BU85" s="105">
        <f t="shared" si="92"/>
        <v>3.1589333939293298</v>
      </c>
      <c r="BV85" s="105">
        <f t="shared" si="93"/>
        <v>291.09319256417211</v>
      </c>
      <c r="BW85" s="105">
        <f t="shared" si="94"/>
        <v>514.81511811849452</v>
      </c>
      <c r="BX85" s="105">
        <f t="shared" si="95"/>
        <v>0</v>
      </c>
      <c r="BY85" s="105">
        <f t="shared" si="96"/>
        <v>1.992676041566523</v>
      </c>
      <c r="BZ85" s="105">
        <f t="shared" si="97"/>
        <v>4.7231403875230509</v>
      </c>
    </row>
    <row r="86" spans="1:79" x14ac:dyDescent="0.25">
      <c r="A86" s="18" t="s">
        <v>34</v>
      </c>
      <c r="B86" s="21" t="s">
        <v>35</v>
      </c>
      <c r="C86" s="22">
        <f>_xlfn.XLOOKUP(A86,Rankings!K:K,Rankings!L:L)</f>
        <v>187</v>
      </c>
      <c r="D86" s="118">
        <f>_xlfn.XLOOKUP(A86,Rankings!K:K,Rankings!M:M)</f>
        <v>833.61</v>
      </c>
      <c r="E86" s="121">
        <v>50023.62</v>
      </c>
      <c r="F86" s="121">
        <v>0</v>
      </c>
      <c r="G86" s="121">
        <v>0</v>
      </c>
      <c r="H86" s="121">
        <v>0</v>
      </c>
      <c r="I86" s="121">
        <v>0</v>
      </c>
      <c r="J86" s="121">
        <v>0</v>
      </c>
      <c r="K86" s="121">
        <v>0</v>
      </c>
      <c r="L86" s="121">
        <v>15457.23</v>
      </c>
      <c r="M86" s="121">
        <v>0</v>
      </c>
      <c r="N86" s="121">
        <v>11164.710000000003</v>
      </c>
      <c r="O86" s="121">
        <v>0</v>
      </c>
      <c r="P86" s="121">
        <v>22844.989999999998</v>
      </c>
      <c r="Q86" s="121">
        <v>25974.489999999998</v>
      </c>
      <c r="R86" s="121">
        <v>22169.120000000006</v>
      </c>
      <c r="S86" s="121">
        <v>0</v>
      </c>
      <c r="T86" s="121">
        <v>5141.3100000000004</v>
      </c>
      <c r="U86" s="121">
        <v>0</v>
      </c>
      <c r="V86" s="121">
        <v>0</v>
      </c>
      <c r="W86" s="121">
        <v>43363.379999999968</v>
      </c>
      <c r="X86" s="121">
        <v>122802.52999999996</v>
      </c>
      <c r="Y86" s="121">
        <v>477454.2</v>
      </c>
      <c r="Z86" s="121">
        <v>0</v>
      </c>
      <c r="AA86" s="121">
        <v>2680.9000000000005</v>
      </c>
      <c r="AB86" s="121">
        <v>3112.16</v>
      </c>
      <c r="AC86" s="121">
        <f t="shared" si="50"/>
        <v>802188.64</v>
      </c>
      <c r="AD86" s="153">
        <v>246.52088082901565</v>
      </c>
      <c r="AE86" s="105">
        <f t="shared" si="51"/>
        <v>0</v>
      </c>
      <c r="AF86" s="105">
        <f t="shared" si="52"/>
        <v>0</v>
      </c>
      <c r="AG86" s="105">
        <f t="shared" si="53"/>
        <v>0</v>
      </c>
      <c r="AH86" s="105">
        <f t="shared" si="54"/>
        <v>0</v>
      </c>
      <c r="AI86" s="105">
        <f t="shared" si="55"/>
        <v>0</v>
      </c>
      <c r="AJ86" s="105">
        <f t="shared" si="56"/>
        <v>0</v>
      </c>
      <c r="AK86" s="105">
        <f t="shared" si="57"/>
        <v>82.658983957219249</v>
      </c>
      <c r="AL86" s="105">
        <f t="shared" si="58"/>
        <v>0</v>
      </c>
      <c r="AM86" s="105">
        <f t="shared" si="59"/>
        <v>59.704331550802152</v>
      </c>
      <c r="AN86" s="105">
        <f t="shared" si="60"/>
        <v>0</v>
      </c>
      <c r="AO86" s="105">
        <f t="shared" si="61"/>
        <v>122.16572192513368</v>
      </c>
      <c r="AP86" s="105">
        <f t="shared" si="62"/>
        <v>138.90101604278073</v>
      </c>
      <c r="AQ86" s="105">
        <f t="shared" si="63"/>
        <v>118.55144385026742</v>
      </c>
      <c r="AR86" s="105">
        <f t="shared" si="64"/>
        <v>0</v>
      </c>
      <c r="AS86" s="105">
        <f t="shared" si="65"/>
        <v>27.493636363636366</v>
      </c>
      <c r="AT86" s="105">
        <f t="shared" si="66"/>
        <v>0</v>
      </c>
      <c r="AU86" s="105">
        <f t="shared" si="67"/>
        <v>0</v>
      </c>
      <c r="AV86" s="105">
        <f t="shared" si="68"/>
        <v>231.8897326203207</v>
      </c>
      <c r="AW86" s="105">
        <f t="shared" si="69"/>
        <v>656.69802139037404</v>
      </c>
      <c r="AX86" s="105">
        <f t="shared" si="70"/>
        <v>2553.231016042781</v>
      </c>
      <c r="AY86" s="105">
        <f t="shared" si="71"/>
        <v>0</v>
      </c>
      <c r="AZ86" s="105">
        <f t="shared" si="72"/>
        <v>14.33636363636364</v>
      </c>
      <c r="BA86" s="105">
        <f t="shared" si="73"/>
        <v>16.642566844919784</v>
      </c>
      <c r="BB86" s="2"/>
      <c r="BC86" s="105">
        <f t="shared" si="74"/>
        <v>60.008421204160221</v>
      </c>
      <c r="BD86" s="105">
        <f t="shared" si="75"/>
        <v>0</v>
      </c>
      <c r="BE86" s="105">
        <f t="shared" si="76"/>
        <v>0</v>
      </c>
      <c r="BF86" s="105">
        <f t="shared" si="77"/>
        <v>0</v>
      </c>
      <c r="BG86" s="105">
        <f t="shared" si="78"/>
        <v>0</v>
      </c>
      <c r="BH86" s="105">
        <f t="shared" si="79"/>
        <v>0</v>
      </c>
      <c r="BI86" s="105">
        <f t="shared" si="80"/>
        <v>0</v>
      </c>
      <c r="BJ86" s="105">
        <f t="shared" si="81"/>
        <v>18.542519883398711</v>
      </c>
      <c r="BK86" s="105">
        <f t="shared" si="82"/>
        <v>0</v>
      </c>
      <c r="BL86" s="105">
        <f t="shared" si="83"/>
        <v>13.393205455788681</v>
      </c>
      <c r="BM86" s="105">
        <f t="shared" si="84"/>
        <v>0</v>
      </c>
      <c r="BN86" s="105">
        <f t="shared" si="85"/>
        <v>27.404889576660544</v>
      </c>
      <c r="BO86" s="105">
        <f t="shared" si="86"/>
        <v>31.159043197658374</v>
      </c>
      <c r="BP86" s="105">
        <f t="shared" si="87"/>
        <v>26.59411475390171</v>
      </c>
      <c r="BQ86" s="105">
        <f t="shared" si="88"/>
        <v>0</v>
      </c>
      <c r="BR86" s="105">
        <f t="shared" si="89"/>
        <v>6.1675243819052081</v>
      </c>
      <c r="BS86" s="105">
        <f t="shared" si="90"/>
        <v>0</v>
      </c>
      <c r="BT86" s="105">
        <f t="shared" si="91"/>
        <v>0</v>
      </c>
      <c r="BU86" s="105">
        <f t="shared" si="92"/>
        <v>52.018785763126601</v>
      </c>
      <c r="BV86" s="105">
        <f t="shared" si="93"/>
        <v>147.31412770960037</v>
      </c>
      <c r="BW86" s="105">
        <f t="shared" si="94"/>
        <v>572.7548853780545</v>
      </c>
      <c r="BX86" s="105">
        <f t="shared" si="95"/>
        <v>0</v>
      </c>
      <c r="BY86" s="105">
        <f t="shared" si="96"/>
        <v>3.2160122839217387</v>
      </c>
      <c r="BZ86" s="105">
        <f t="shared" si="97"/>
        <v>3.7333525269610486</v>
      </c>
    </row>
    <row r="87" spans="1:79" x14ac:dyDescent="0.25">
      <c r="A87" s="18" t="s">
        <v>36</v>
      </c>
      <c r="B87" s="21" t="s">
        <v>37</v>
      </c>
      <c r="C87" s="22">
        <f>_xlfn.XLOOKUP(A87,Rankings!K:K,Rankings!L:L)</f>
        <v>149.9</v>
      </c>
      <c r="D87" s="118">
        <f>_xlfn.XLOOKUP(A87,Rankings!K:K,Rankings!M:M)</f>
        <v>1433.67</v>
      </c>
      <c r="E87" s="121">
        <v>33304.51</v>
      </c>
      <c r="F87" s="121">
        <v>1550.15</v>
      </c>
      <c r="G87" s="121">
        <v>0</v>
      </c>
      <c r="H87" s="121">
        <v>40307.949999999975</v>
      </c>
      <c r="I87" s="121">
        <v>0</v>
      </c>
      <c r="J87" s="121">
        <v>21822.119999999995</v>
      </c>
      <c r="K87" s="121">
        <v>0</v>
      </c>
      <c r="L87" s="121">
        <v>6099.42</v>
      </c>
      <c r="M87" s="121">
        <v>11454.61</v>
      </c>
      <c r="N87" s="121">
        <v>8740.6999999999989</v>
      </c>
      <c r="O87" s="121">
        <v>0</v>
      </c>
      <c r="P87" s="121">
        <v>21646.440000000017</v>
      </c>
      <c r="Q87" s="121">
        <v>33037.520000000011</v>
      </c>
      <c r="R87" s="121">
        <v>24606.250000000004</v>
      </c>
      <c r="S87" s="121">
        <v>0</v>
      </c>
      <c r="T87" s="121">
        <v>4903.7599999999984</v>
      </c>
      <c r="U87" s="121">
        <v>0</v>
      </c>
      <c r="V87" s="121">
        <v>0</v>
      </c>
      <c r="W87" s="121">
        <v>48617.149999999994</v>
      </c>
      <c r="X87" s="121">
        <v>173830.33000000002</v>
      </c>
      <c r="Y87" s="121">
        <v>407936.95</v>
      </c>
      <c r="Z87" s="121">
        <v>0</v>
      </c>
      <c r="AA87" s="121">
        <v>11717.3</v>
      </c>
      <c r="AB87" s="121">
        <v>6362.88</v>
      </c>
      <c r="AC87" s="121">
        <f t="shared" si="50"/>
        <v>855938.04000000015</v>
      </c>
      <c r="AD87" s="153">
        <v>175.21300485524182</v>
      </c>
      <c r="AE87" s="105">
        <f t="shared" si="51"/>
        <v>10.341227484989993</v>
      </c>
      <c r="AF87" s="105">
        <f t="shared" si="52"/>
        <v>0</v>
      </c>
      <c r="AG87" s="105">
        <f t="shared" si="53"/>
        <v>268.89893262174763</v>
      </c>
      <c r="AH87" s="105">
        <f t="shared" si="54"/>
        <v>0</v>
      </c>
      <c r="AI87" s="105">
        <f t="shared" si="55"/>
        <v>145.57785190126748</v>
      </c>
      <c r="AJ87" s="105">
        <f t="shared" si="56"/>
        <v>0</v>
      </c>
      <c r="AK87" s="105">
        <f t="shared" si="57"/>
        <v>40.689926617745165</v>
      </c>
      <c r="AL87" s="105">
        <f t="shared" si="58"/>
        <v>76.41501000667111</v>
      </c>
      <c r="AM87" s="105">
        <f t="shared" si="59"/>
        <v>58.31020680453635</v>
      </c>
      <c r="AN87" s="105">
        <f t="shared" si="60"/>
        <v>0</v>
      </c>
      <c r="AO87" s="105">
        <f t="shared" si="61"/>
        <v>144.40587058038705</v>
      </c>
      <c r="AP87" s="105">
        <f t="shared" si="62"/>
        <v>220.39706470980661</v>
      </c>
      <c r="AQ87" s="105">
        <f t="shared" si="63"/>
        <v>164.15110073382257</v>
      </c>
      <c r="AR87" s="105">
        <f t="shared" si="64"/>
        <v>0</v>
      </c>
      <c r="AS87" s="105">
        <f t="shared" si="65"/>
        <v>32.713542361574369</v>
      </c>
      <c r="AT87" s="105">
        <f t="shared" si="66"/>
        <v>0</v>
      </c>
      <c r="AU87" s="105">
        <f t="shared" si="67"/>
        <v>0</v>
      </c>
      <c r="AV87" s="105">
        <f t="shared" si="68"/>
        <v>324.33055370246825</v>
      </c>
      <c r="AW87" s="105">
        <f t="shared" si="69"/>
        <v>1159.6419613075384</v>
      </c>
      <c r="AX87" s="105">
        <f t="shared" si="70"/>
        <v>2721.3939292861905</v>
      </c>
      <c r="AY87" s="105">
        <f t="shared" si="71"/>
        <v>0</v>
      </c>
      <c r="AZ87" s="105">
        <f t="shared" si="72"/>
        <v>78.167444963308867</v>
      </c>
      <c r="BA87" s="105">
        <f t="shared" si="73"/>
        <v>42.447498332221478</v>
      </c>
      <c r="BB87" s="2"/>
      <c r="BC87" s="105">
        <f t="shared" si="74"/>
        <v>23.230248244017105</v>
      </c>
      <c r="BD87" s="105">
        <f t="shared" si="75"/>
        <v>1.0812460329085494</v>
      </c>
      <c r="BE87" s="105">
        <f t="shared" si="76"/>
        <v>0</v>
      </c>
      <c r="BF87" s="105">
        <f t="shared" si="77"/>
        <v>28.115221773490394</v>
      </c>
      <c r="BG87" s="105">
        <f t="shared" si="78"/>
        <v>0</v>
      </c>
      <c r="BH87" s="105">
        <f t="shared" si="79"/>
        <v>15.221159681098156</v>
      </c>
      <c r="BI87" s="105">
        <f t="shared" si="80"/>
        <v>0</v>
      </c>
      <c r="BJ87" s="105">
        <f t="shared" si="81"/>
        <v>4.2544100106719114</v>
      </c>
      <c r="BK87" s="105">
        <f t="shared" si="82"/>
        <v>7.9897117188753342</v>
      </c>
      <c r="BL87" s="105">
        <f t="shared" si="83"/>
        <v>6.0967307678894018</v>
      </c>
      <c r="BM87" s="105">
        <f t="shared" si="84"/>
        <v>0</v>
      </c>
      <c r="BN87" s="105">
        <f t="shared" si="85"/>
        <v>15.098621021574013</v>
      </c>
      <c r="BO87" s="105">
        <f t="shared" si="86"/>
        <v>23.044019893001884</v>
      </c>
      <c r="BP87" s="105">
        <f t="shared" si="87"/>
        <v>17.163119825343351</v>
      </c>
      <c r="BQ87" s="105">
        <f t="shared" si="88"/>
        <v>0</v>
      </c>
      <c r="BR87" s="105">
        <f t="shared" si="89"/>
        <v>3.4204245049418613</v>
      </c>
      <c r="BS87" s="105">
        <f t="shared" si="90"/>
        <v>0</v>
      </c>
      <c r="BT87" s="105">
        <f t="shared" si="91"/>
        <v>0</v>
      </c>
      <c r="BU87" s="105">
        <f t="shared" si="92"/>
        <v>33.91097672407178</v>
      </c>
      <c r="BV87" s="105">
        <f t="shared" si="93"/>
        <v>121.24849512091346</v>
      </c>
      <c r="BW87" s="105">
        <f t="shared" si="94"/>
        <v>284.54034052466744</v>
      </c>
      <c r="BX87" s="105">
        <f t="shared" si="95"/>
        <v>0</v>
      </c>
      <c r="BY87" s="105">
        <f t="shared" si="96"/>
        <v>8.1729407743762508</v>
      </c>
      <c r="BZ87" s="105">
        <f t="shared" si="97"/>
        <v>4.4381761493230663</v>
      </c>
    </row>
    <row r="88" spans="1:79" x14ac:dyDescent="0.25">
      <c r="A88" s="18" t="s">
        <v>38</v>
      </c>
      <c r="B88" s="21" t="s">
        <v>39</v>
      </c>
      <c r="C88" s="22">
        <f>_xlfn.XLOOKUP(A88,Rankings!K:K,Rankings!L:L)</f>
        <v>67</v>
      </c>
      <c r="D88" s="118">
        <f>_xlfn.XLOOKUP(A88,Rankings!K:K,Rankings!M:M)</f>
        <v>476.46000000000004</v>
      </c>
      <c r="E88" s="121">
        <v>29824.529999999992</v>
      </c>
      <c r="F88" s="121">
        <v>0</v>
      </c>
      <c r="G88" s="121">
        <v>0</v>
      </c>
      <c r="H88" s="121">
        <v>11937.349999999995</v>
      </c>
      <c r="I88" s="121">
        <v>15.8</v>
      </c>
      <c r="J88" s="121">
        <v>9712.6799999999985</v>
      </c>
      <c r="K88" s="121">
        <v>0</v>
      </c>
      <c r="L88" s="121">
        <v>13463.519999999999</v>
      </c>
      <c r="M88" s="121">
        <v>0</v>
      </c>
      <c r="N88" s="121">
        <v>6336.69</v>
      </c>
      <c r="O88" s="121">
        <v>0</v>
      </c>
      <c r="P88" s="121">
        <v>10503.179999999997</v>
      </c>
      <c r="Q88" s="121">
        <v>6665.4</v>
      </c>
      <c r="R88" s="121">
        <v>5193.8300000000017</v>
      </c>
      <c r="S88" s="121">
        <v>0</v>
      </c>
      <c r="T88" s="121">
        <v>1663.0700000000002</v>
      </c>
      <c r="U88" s="121">
        <v>0</v>
      </c>
      <c r="V88" s="121">
        <v>0</v>
      </c>
      <c r="W88" s="121">
        <v>26488.030000000002</v>
      </c>
      <c r="X88" s="121">
        <v>81721.759999999995</v>
      </c>
      <c r="Y88" s="121">
        <v>320695.86</v>
      </c>
      <c r="Z88" s="121">
        <v>0</v>
      </c>
      <c r="AA88" s="121">
        <v>539.82999999999993</v>
      </c>
      <c r="AB88" s="121">
        <v>1448.3600000000004</v>
      </c>
      <c r="AC88" s="121">
        <f t="shared" si="50"/>
        <v>526209.8899999999</v>
      </c>
      <c r="AD88" s="153">
        <v>307.42342105263162</v>
      </c>
      <c r="AE88" s="105">
        <f t="shared" si="51"/>
        <v>0</v>
      </c>
      <c r="AF88" s="105">
        <f t="shared" si="52"/>
        <v>0</v>
      </c>
      <c r="AG88" s="105">
        <f t="shared" si="53"/>
        <v>178.16940298507456</v>
      </c>
      <c r="AH88" s="105">
        <f t="shared" si="54"/>
        <v>0.23582089552238808</v>
      </c>
      <c r="AI88" s="105">
        <f t="shared" si="55"/>
        <v>144.96537313432833</v>
      </c>
      <c r="AJ88" s="105">
        <f t="shared" si="56"/>
        <v>0</v>
      </c>
      <c r="AK88" s="105">
        <f t="shared" si="57"/>
        <v>200.94805970149253</v>
      </c>
      <c r="AL88" s="105">
        <f t="shared" si="58"/>
        <v>0</v>
      </c>
      <c r="AM88" s="105">
        <f t="shared" si="59"/>
        <v>94.577462686567159</v>
      </c>
      <c r="AN88" s="105">
        <f t="shared" si="60"/>
        <v>0</v>
      </c>
      <c r="AO88" s="105">
        <f t="shared" si="61"/>
        <v>156.76388059701489</v>
      </c>
      <c r="AP88" s="105">
        <f t="shared" si="62"/>
        <v>99.483582089552229</v>
      </c>
      <c r="AQ88" s="105">
        <f t="shared" si="63"/>
        <v>77.519850746268688</v>
      </c>
      <c r="AR88" s="105">
        <f t="shared" si="64"/>
        <v>0</v>
      </c>
      <c r="AS88" s="105">
        <f t="shared" si="65"/>
        <v>24.821940298507464</v>
      </c>
      <c r="AT88" s="105">
        <f t="shared" si="66"/>
        <v>0</v>
      </c>
      <c r="AU88" s="105">
        <f t="shared" si="67"/>
        <v>0</v>
      </c>
      <c r="AV88" s="105">
        <f t="shared" si="68"/>
        <v>395.34373134328359</v>
      </c>
      <c r="AW88" s="105">
        <f t="shared" si="69"/>
        <v>1219.7277611940299</v>
      </c>
      <c r="AX88" s="105">
        <f t="shared" si="70"/>
        <v>4786.5053731343278</v>
      </c>
      <c r="AY88" s="105">
        <f t="shared" si="71"/>
        <v>0</v>
      </c>
      <c r="AZ88" s="105">
        <f t="shared" si="72"/>
        <v>8.0571641791044772</v>
      </c>
      <c r="BA88" s="105">
        <f t="shared" si="73"/>
        <v>21.617313432835825</v>
      </c>
      <c r="BB88" s="2"/>
      <c r="BC88" s="105">
        <f t="shared" si="74"/>
        <v>62.596083616672942</v>
      </c>
      <c r="BD88" s="105">
        <f t="shared" si="75"/>
        <v>0</v>
      </c>
      <c r="BE88" s="105">
        <f t="shared" si="76"/>
        <v>0</v>
      </c>
      <c r="BF88" s="105">
        <f t="shared" si="77"/>
        <v>25.054254292070674</v>
      </c>
      <c r="BG88" s="105">
        <f t="shared" si="78"/>
        <v>3.3161230743399238E-2</v>
      </c>
      <c r="BH88" s="105">
        <f t="shared" si="79"/>
        <v>20.385090039037898</v>
      </c>
      <c r="BI88" s="105">
        <f t="shared" si="80"/>
        <v>0</v>
      </c>
      <c r="BJ88" s="105">
        <f t="shared" si="81"/>
        <v>28.25739831255509</v>
      </c>
      <c r="BK88" s="105">
        <f t="shared" si="82"/>
        <v>0</v>
      </c>
      <c r="BL88" s="105">
        <f t="shared" si="83"/>
        <v>13.299521470847498</v>
      </c>
      <c r="BM88" s="105">
        <f t="shared" si="84"/>
        <v>0</v>
      </c>
      <c r="BN88" s="105">
        <f t="shared" si="85"/>
        <v>22.044200982244043</v>
      </c>
      <c r="BO88" s="105">
        <f t="shared" si="86"/>
        <v>13.989421987155268</v>
      </c>
      <c r="BP88" s="105">
        <f t="shared" si="87"/>
        <v>10.900873105822107</v>
      </c>
      <c r="BQ88" s="105">
        <f t="shared" si="88"/>
        <v>0</v>
      </c>
      <c r="BR88" s="105">
        <f t="shared" si="89"/>
        <v>3.4904713931914535</v>
      </c>
      <c r="BS88" s="105">
        <f t="shared" si="90"/>
        <v>0</v>
      </c>
      <c r="BT88" s="105">
        <f t="shared" si="91"/>
        <v>0</v>
      </c>
      <c r="BU88" s="105">
        <f t="shared" si="92"/>
        <v>55.593397137220336</v>
      </c>
      <c r="BV88" s="105">
        <f t="shared" si="93"/>
        <v>171.51861646308188</v>
      </c>
      <c r="BW88" s="105">
        <f t="shared" si="94"/>
        <v>673.08034252613015</v>
      </c>
      <c r="BX88" s="105">
        <f t="shared" si="95"/>
        <v>0</v>
      </c>
      <c r="BY88" s="105">
        <f t="shared" si="96"/>
        <v>1.1330017210258991</v>
      </c>
      <c r="BZ88" s="105">
        <f t="shared" si="97"/>
        <v>3.0398354531335268</v>
      </c>
    </row>
    <row r="89" spans="1:79" x14ac:dyDescent="0.25">
      <c r="A89" s="18" t="s">
        <v>40</v>
      </c>
      <c r="B89" s="21" t="s">
        <v>41</v>
      </c>
      <c r="C89" s="22">
        <f>_xlfn.XLOOKUP(A89,Rankings!K:K,Rankings!L:L)</f>
        <v>201</v>
      </c>
      <c r="D89" s="118">
        <f>_xlfn.XLOOKUP(A89,Rankings!K:K,Rankings!M:M)</f>
        <v>833.94</v>
      </c>
      <c r="E89" s="121">
        <v>37377.800000000003</v>
      </c>
      <c r="F89" s="121">
        <v>0</v>
      </c>
      <c r="G89" s="121">
        <v>0</v>
      </c>
      <c r="H89" s="121">
        <v>0</v>
      </c>
      <c r="I89" s="121">
        <v>0</v>
      </c>
      <c r="J89" s="121">
        <v>0</v>
      </c>
      <c r="K89" s="121">
        <v>0</v>
      </c>
      <c r="L89" s="121">
        <v>8343.1099999999988</v>
      </c>
      <c r="M89" s="121">
        <v>3276.58</v>
      </c>
      <c r="N89" s="121">
        <v>8242.52</v>
      </c>
      <c r="O89" s="121">
        <v>0</v>
      </c>
      <c r="P89" s="121">
        <v>18133.330000000002</v>
      </c>
      <c r="Q89" s="121">
        <v>16543.650000000001</v>
      </c>
      <c r="R89" s="121">
        <v>39976.15</v>
      </c>
      <c r="S89" s="121">
        <v>0</v>
      </c>
      <c r="T89" s="121">
        <v>5021.199999999998</v>
      </c>
      <c r="U89" s="121">
        <v>0</v>
      </c>
      <c r="V89" s="121">
        <v>0</v>
      </c>
      <c r="W89" s="121">
        <v>1887.0399999999997</v>
      </c>
      <c r="X89" s="121">
        <v>247078.84</v>
      </c>
      <c r="Y89" s="121">
        <v>536996.91999999981</v>
      </c>
      <c r="Z89" s="121">
        <v>0</v>
      </c>
      <c r="AA89" s="121">
        <v>3211.5</v>
      </c>
      <c r="AB89" s="121">
        <v>5204.3400000000011</v>
      </c>
      <c r="AC89" s="121">
        <f t="shared" si="50"/>
        <v>931292.97999999986</v>
      </c>
      <c r="AD89" s="153">
        <v>190.64155000000002</v>
      </c>
      <c r="AE89" s="105">
        <f t="shared" si="51"/>
        <v>0</v>
      </c>
      <c r="AF89" s="105">
        <f t="shared" si="52"/>
        <v>0</v>
      </c>
      <c r="AG89" s="105">
        <f t="shared" si="53"/>
        <v>0</v>
      </c>
      <c r="AH89" s="105">
        <f t="shared" si="54"/>
        <v>0</v>
      </c>
      <c r="AI89" s="105">
        <f t="shared" si="55"/>
        <v>0</v>
      </c>
      <c r="AJ89" s="105">
        <f t="shared" si="56"/>
        <v>0</v>
      </c>
      <c r="AK89" s="105">
        <f t="shared" si="57"/>
        <v>41.508009950248749</v>
      </c>
      <c r="AL89" s="105">
        <f t="shared" si="58"/>
        <v>16.301393034825871</v>
      </c>
      <c r="AM89" s="105">
        <f t="shared" si="59"/>
        <v>41.007562189054731</v>
      </c>
      <c r="AN89" s="105">
        <f t="shared" si="60"/>
        <v>0</v>
      </c>
      <c r="AO89" s="105">
        <f t="shared" si="61"/>
        <v>90.21557213930349</v>
      </c>
      <c r="AP89" s="105">
        <f t="shared" si="62"/>
        <v>82.306716417910451</v>
      </c>
      <c r="AQ89" s="105">
        <f t="shared" si="63"/>
        <v>198.8863184079602</v>
      </c>
      <c r="AR89" s="105">
        <f t="shared" si="64"/>
        <v>0</v>
      </c>
      <c r="AS89" s="105">
        <f t="shared" si="65"/>
        <v>24.981094527363172</v>
      </c>
      <c r="AT89" s="105">
        <f t="shared" si="66"/>
        <v>0</v>
      </c>
      <c r="AU89" s="105">
        <f t="shared" si="67"/>
        <v>0</v>
      </c>
      <c r="AV89" s="105">
        <f t="shared" si="68"/>
        <v>9.3882587064676599</v>
      </c>
      <c r="AW89" s="105">
        <f t="shared" si="69"/>
        <v>1229.2479601990049</v>
      </c>
      <c r="AX89" s="105">
        <f t="shared" si="70"/>
        <v>2671.6264676616906</v>
      </c>
      <c r="AY89" s="105">
        <f t="shared" si="71"/>
        <v>0</v>
      </c>
      <c r="AZ89" s="105">
        <f t="shared" si="72"/>
        <v>15.977611940298507</v>
      </c>
      <c r="BA89" s="105">
        <f t="shared" si="73"/>
        <v>25.892238805970155</v>
      </c>
      <c r="BB89" s="2"/>
      <c r="BC89" s="105">
        <f t="shared" si="74"/>
        <v>44.820730508190039</v>
      </c>
      <c r="BD89" s="105">
        <f t="shared" si="75"/>
        <v>0</v>
      </c>
      <c r="BE89" s="105">
        <f t="shared" si="76"/>
        <v>0</v>
      </c>
      <c r="BF89" s="105">
        <f t="shared" si="77"/>
        <v>0</v>
      </c>
      <c r="BG89" s="105">
        <f t="shared" si="78"/>
        <v>0</v>
      </c>
      <c r="BH89" s="105">
        <f t="shared" si="79"/>
        <v>0</v>
      </c>
      <c r="BI89" s="105">
        <f t="shared" si="80"/>
        <v>0</v>
      </c>
      <c r="BJ89" s="105">
        <f t="shared" si="81"/>
        <v>10.00444876130177</v>
      </c>
      <c r="BK89" s="105">
        <f t="shared" si="82"/>
        <v>3.9290356620380358</v>
      </c>
      <c r="BL89" s="105">
        <f t="shared" si="83"/>
        <v>9.8838285727990023</v>
      </c>
      <c r="BM89" s="105">
        <f t="shared" si="84"/>
        <v>0</v>
      </c>
      <c r="BN89" s="105">
        <f t="shared" si="85"/>
        <v>21.744166246972206</v>
      </c>
      <c r="BO89" s="105">
        <f t="shared" si="86"/>
        <v>19.837937981149725</v>
      </c>
      <c r="BP89" s="105">
        <f t="shared" si="87"/>
        <v>47.936482240928605</v>
      </c>
      <c r="BQ89" s="105">
        <f t="shared" si="88"/>
        <v>0</v>
      </c>
      <c r="BR89" s="105">
        <f t="shared" si="89"/>
        <v>6.0210566707436959</v>
      </c>
      <c r="BS89" s="105">
        <f t="shared" si="90"/>
        <v>0</v>
      </c>
      <c r="BT89" s="105">
        <f t="shared" si="91"/>
        <v>0</v>
      </c>
      <c r="BU89" s="105">
        <f t="shared" si="92"/>
        <v>2.2628006811041557</v>
      </c>
      <c r="BV89" s="105">
        <f t="shared" si="93"/>
        <v>296.27891694846147</v>
      </c>
      <c r="BW89" s="105">
        <f t="shared" si="94"/>
        <v>643.92752476197302</v>
      </c>
      <c r="BX89" s="105">
        <f t="shared" si="95"/>
        <v>0</v>
      </c>
      <c r="BY89" s="105">
        <f t="shared" si="96"/>
        <v>3.8509964745665153</v>
      </c>
      <c r="BZ89" s="105">
        <f t="shared" si="97"/>
        <v>6.2406647960284918</v>
      </c>
    </row>
    <row r="90" spans="1:79" x14ac:dyDescent="0.25">
      <c r="A90" s="18" t="s">
        <v>42</v>
      </c>
      <c r="B90" s="21" t="s">
        <v>43</v>
      </c>
      <c r="C90" s="22">
        <f>_xlfn.XLOOKUP(A90,Rankings!K:K,Rankings!L:L)</f>
        <v>113.87894736842105</v>
      </c>
      <c r="D90" s="118">
        <f>_xlfn.XLOOKUP(A90,Rankings!K:K,Rankings!M:M)</f>
        <v>1060.6400000000001</v>
      </c>
      <c r="E90" s="121">
        <v>36727.39</v>
      </c>
      <c r="F90" s="121">
        <v>0</v>
      </c>
      <c r="G90" s="121">
        <v>0</v>
      </c>
      <c r="H90" s="121">
        <v>0</v>
      </c>
      <c r="I90" s="121">
        <v>0</v>
      </c>
      <c r="J90" s="121">
        <v>0</v>
      </c>
      <c r="K90" s="121">
        <v>0</v>
      </c>
      <c r="L90" s="121">
        <v>11358.85</v>
      </c>
      <c r="M90" s="121">
        <v>0</v>
      </c>
      <c r="N90" s="121">
        <v>15974.200000000003</v>
      </c>
      <c r="O90" s="121">
        <v>0</v>
      </c>
      <c r="P90" s="121">
        <v>7901.7599999999957</v>
      </c>
      <c r="Q90" s="121">
        <v>13692.919999999998</v>
      </c>
      <c r="R90" s="121">
        <v>17092.930000000011</v>
      </c>
      <c r="S90" s="121">
        <v>0</v>
      </c>
      <c r="T90" s="121">
        <v>5453.63</v>
      </c>
      <c r="U90" s="121">
        <v>0</v>
      </c>
      <c r="V90" s="121">
        <v>0</v>
      </c>
      <c r="W90" s="121">
        <v>27298.620000000003</v>
      </c>
      <c r="X90" s="121">
        <v>119656.75</v>
      </c>
      <c r="Y90" s="121">
        <v>309077.14999999985</v>
      </c>
      <c r="Z90" s="121">
        <v>0</v>
      </c>
      <c r="AA90" s="121">
        <v>1495.1</v>
      </c>
      <c r="AB90" s="121">
        <v>0</v>
      </c>
      <c r="AC90" s="121">
        <f t="shared" si="50"/>
        <v>565729.29999999981</v>
      </c>
      <c r="AD90" s="153">
        <v>443.11323189847758</v>
      </c>
      <c r="AE90" s="105">
        <f t="shared" si="51"/>
        <v>0</v>
      </c>
      <c r="AF90" s="105">
        <f t="shared" si="52"/>
        <v>0</v>
      </c>
      <c r="AG90" s="105">
        <f t="shared" si="53"/>
        <v>0</v>
      </c>
      <c r="AH90" s="105">
        <f t="shared" si="54"/>
        <v>0</v>
      </c>
      <c r="AI90" s="105">
        <f t="shared" si="55"/>
        <v>0</v>
      </c>
      <c r="AJ90" s="105">
        <f t="shared" si="56"/>
        <v>0</v>
      </c>
      <c r="AK90" s="105">
        <f t="shared" si="57"/>
        <v>99.744950778758607</v>
      </c>
      <c r="AL90" s="105">
        <f t="shared" si="58"/>
        <v>0</v>
      </c>
      <c r="AM90" s="105">
        <f t="shared" si="59"/>
        <v>140.27351296390444</v>
      </c>
      <c r="AN90" s="105">
        <f t="shared" si="60"/>
        <v>0</v>
      </c>
      <c r="AO90" s="105">
        <f t="shared" si="61"/>
        <v>69.387364237186262</v>
      </c>
      <c r="AP90" s="105">
        <f t="shared" si="62"/>
        <v>120.24101307944723</v>
      </c>
      <c r="AQ90" s="105">
        <f t="shared" si="63"/>
        <v>150.09736562370026</v>
      </c>
      <c r="AR90" s="105">
        <f t="shared" si="64"/>
        <v>0</v>
      </c>
      <c r="AS90" s="105">
        <f t="shared" si="65"/>
        <v>47.889712067292137</v>
      </c>
      <c r="AT90" s="105">
        <f t="shared" si="66"/>
        <v>0</v>
      </c>
      <c r="AU90" s="105">
        <f t="shared" si="67"/>
        <v>0</v>
      </c>
      <c r="AV90" s="105">
        <f t="shared" si="68"/>
        <v>239.71612515598284</v>
      </c>
      <c r="AW90" s="105">
        <f t="shared" si="69"/>
        <v>1050.736354392938</v>
      </c>
      <c r="AX90" s="105">
        <f t="shared" si="70"/>
        <v>2714.0850626242072</v>
      </c>
      <c r="AY90" s="105">
        <f t="shared" si="71"/>
        <v>0</v>
      </c>
      <c r="AZ90" s="105">
        <f t="shared" si="72"/>
        <v>13.128853353052641</v>
      </c>
      <c r="BA90" s="105">
        <f t="shared" si="73"/>
        <v>0</v>
      </c>
      <c r="BB90" s="2"/>
      <c r="BC90" s="105">
        <f t="shared" si="74"/>
        <v>34.627573917634635</v>
      </c>
      <c r="BD90" s="105">
        <f t="shared" si="75"/>
        <v>0</v>
      </c>
      <c r="BE90" s="105">
        <f t="shared" si="76"/>
        <v>0</v>
      </c>
      <c r="BF90" s="105">
        <f t="shared" si="77"/>
        <v>0</v>
      </c>
      <c r="BG90" s="105">
        <f t="shared" si="78"/>
        <v>0</v>
      </c>
      <c r="BH90" s="105">
        <f t="shared" si="79"/>
        <v>0</v>
      </c>
      <c r="BI90" s="105">
        <f t="shared" si="80"/>
        <v>0</v>
      </c>
      <c r="BJ90" s="105">
        <f t="shared" si="81"/>
        <v>10.709430155377884</v>
      </c>
      <c r="BK90" s="105">
        <f t="shared" si="82"/>
        <v>0</v>
      </c>
      <c r="BL90" s="105">
        <f t="shared" si="83"/>
        <v>15.060906622416654</v>
      </c>
      <c r="BM90" s="105">
        <f t="shared" si="84"/>
        <v>0</v>
      </c>
      <c r="BN90" s="105">
        <f t="shared" si="85"/>
        <v>7.4499924573842158</v>
      </c>
      <c r="BO90" s="105">
        <f t="shared" si="86"/>
        <v>12.910054306833606</v>
      </c>
      <c r="BP90" s="105">
        <f t="shared" si="87"/>
        <v>16.115675441243031</v>
      </c>
      <c r="BQ90" s="105">
        <f t="shared" si="88"/>
        <v>0</v>
      </c>
      <c r="BR90" s="105">
        <f t="shared" si="89"/>
        <v>5.1418294614572329</v>
      </c>
      <c r="BS90" s="105">
        <f t="shared" si="90"/>
        <v>0</v>
      </c>
      <c r="BT90" s="105">
        <f t="shared" si="91"/>
        <v>0</v>
      </c>
      <c r="BU90" s="105">
        <f t="shared" si="92"/>
        <v>25.737875245135012</v>
      </c>
      <c r="BV90" s="105">
        <f t="shared" si="93"/>
        <v>112.81561132900889</v>
      </c>
      <c r="BW90" s="105">
        <f t="shared" si="94"/>
        <v>291.40627357067416</v>
      </c>
      <c r="BX90" s="105">
        <f t="shared" si="95"/>
        <v>0</v>
      </c>
      <c r="BY90" s="105">
        <f t="shared" si="96"/>
        <v>1.4096206064263084</v>
      </c>
      <c r="BZ90" s="105">
        <f t="shared" si="97"/>
        <v>0</v>
      </c>
    </row>
    <row r="91" spans="1:79" x14ac:dyDescent="0.25">
      <c r="A91" s="18" t="s">
        <v>44</v>
      </c>
      <c r="B91" s="21" t="s">
        <v>45</v>
      </c>
      <c r="C91" s="22">
        <f>_xlfn.XLOOKUP(A91,Rankings!K:K,Rankings!L:L)</f>
        <v>137</v>
      </c>
      <c r="D91" s="118">
        <f>_xlfn.XLOOKUP(A91,Rankings!K:K,Rankings!M:M)</f>
        <v>751.77</v>
      </c>
      <c r="E91" s="121">
        <v>41496.579999999994</v>
      </c>
      <c r="F91" s="121">
        <v>12654.319999999998</v>
      </c>
      <c r="G91" s="121">
        <v>0</v>
      </c>
      <c r="H91" s="121">
        <v>14902.129999999997</v>
      </c>
      <c r="I91" s="121">
        <v>20.549999999999997</v>
      </c>
      <c r="J91" s="121">
        <v>5065.4800000000005</v>
      </c>
      <c r="K91" s="121">
        <v>0</v>
      </c>
      <c r="L91" s="121">
        <v>7223.0599999999995</v>
      </c>
      <c r="M91" s="121">
        <v>13643.559999999998</v>
      </c>
      <c r="N91" s="121">
        <v>9274.029999999997</v>
      </c>
      <c r="O91" s="121">
        <v>0</v>
      </c>
      <c r="P91" s="121">
        <v>7673.8699999999908</v>
      </c>
      <c r="Q91" s="121">
        <v>13602.789999999999</v>
      </c>
      <c r="R91" s="121">
        <v>27309.74</v>
      </c>
      <c r="S91" s="121">
        <v>0</v>
      </c>
      <c r="T91" s="121">
        <v>4364.2599999999993</v>
      </c>
      <c r="U91" s="121">
        <v>0</v>
      </c>
      <c r="V91" s="121">
        <v>0</v>
      </c>
      <c r="W91" s="121">
        <v>4160.6499999999996</v>
      </c>
      <c r="X91" s="121">
        <v>134820.71999999997</v>
      </c>
      <c r="Y91" s="121">
        <v>443607.94</v>
      </c>
      <c r="Z91" s="121">
        <v>0</v>
      </c>
      <c r="AA91" s="121">
        <v>6499.66</v>
      </c>
      <c r="AB91" s="121">
        <v>2929.7899999999995</v>
      </c>
      <c r="AC91" s="121">
        <f t="shared" si="50"/>
        <v>749249.13</v>
      </c>
      <c r="AD91" s="153">
        <v>235.03244604316552</v>
      </c>
      <c r="AE91" s="105">
        <f t="shared" si="51"/>
        <v>92.367299270072976</v>
      </c>
      <c r="AF91" s="105">
        <f t="shared" si="52"/>
        <v>0</v>
      </c>
      <c r="AG91" s="105">
        <f t="shared" si="53"/>
        <v>108.7746715328467</v>
      </c>
      <c r="AH91" s="105">
        <f t="shared" si="54"/>
        <v>0.14999999999999997</v>
      </c>
      <c r="AI91" s="105">
        <f t="shared" si="55"/>
        <v>36.974306569343071</v>
      </c>
      <c r="AJ91" s="105">
        <f t="shared" si="56"/>
        <v>0</v>
      </c>
      <c r="AK91" s="105">
        <f t="shared" si="57"/>
        <v>52.723065693430655</v>
      </c>
      <c r="AL91" s="105">
        <f t="shared" si="58"/>
        <v>99.588029197080274</v>
      </c>
      <c r="AM91" s="105">
        <f t="shared" si="59"/>
        <v>67.693649635036479</v>
      </c>
      <c r="AN91" s="105">
        <f t="shared" si="60"/>
        <v>0</v>
      </c>
      <c r="AO91" s="105">
        <f t="shared" si="61"/>
        <v>56.01364963503643</v>
      </c>
      <c r="AP91" s="105">
        <f t="shared" si="62"/>
        <v>99.290437956204372</v>
      </c>
      <c r="AQ91" s="105">
        <f t="shared" si="63"/>
        <v>199.34116788321168</v>
      </c>
      <c r="AR91" s="105">
        <f t="shared" si="64"/>
        <v>0</v>
      </c>
      <c r="AS91" s="105">
        <f t="shared" si="65"/>
        <v>31.855912408759121</v>
      </c>
      <c r="AT91" s="105">
        <f t="shared" si="66"/>
        <v>0</v>
      </c>
      <c r="AU91" s="105">
        <f t="shared" si="67"/>
        <v>0</v>
      </c>
      <c r="AV91" s="105">
        <f t="shared" si="68"/>
        <v>30.369708029197078</v>
      </c>
      <c r="AW91" s="105">
        <f t="shared" si="69"/>
        <v>984.09284671532828</v>
      </c>
      <c r="AX91" s="105">
        <f t="shared" si="70"/>
        <v>3238.0141605839417</v>
      </c>
      <c r="AY91" s="105">
        <f t="shared" si="71"/>
        <v>0</v>
      </c>
      <c r="AZ91" s="105">
        <f t="shared" si="72"/>
        <v>47.442773722627734</v>
      </c>
      <c r="BA91" s="105">
        <f t="shared" si="73"/>
        <v>21.385328467153283</v>
      </c>
      <c r="BB91" s="2"/>
      <c r="BC91" s="105">
        <f t="shared" si="74"/>
        <v>55.198504861859341</v>
      </c>
      <c r="BD91" s="105">
        <f t="shared" si="75"/>
        <v>16.832701491147557</v>
      </c>
      <c r="BE91" s="105">
        <f t="shared" si="76"/>
        <v>0</v>
      </c>
      <c r="BF91" s="105">
        <f t="shared" si="77"/>
        <v>19.822725035582689</v>
      </c>
      <c r="BG91" s="105">
        <f t="shared" si="78"/>
        <v>2.7335488247735341E-2</v>
      </c>
      <c r="BH91" s="105">
        <f t="shared" si="79"/>
        <v>6.7380714846296081</v>
      </c>
      <c r="BI91" s="105">
        <f t="shared" si="80"/>
        <v>0</v>
      </c>
      <c r="BJ91" s="105">
        <f t="shared" si="81"/>
        <v>9.6080716176490153</v>
      </c>
      <c r="BK91" s="105">
        <f t="shared" si="82"/>
        <v>18.148582678212748</v>
      </c>
      <c r="BL91" s="105">
        <f t="shared" si="83"/>
        <v>12.336259760299024</v>
      </c>
      <c r="BM91" s="105">
        <f t="shared" si="84"/>
        <v>0</v>
      </c>
      <c r="BN91" s="105">
        <f t="shared" si="85"/>
        <v>10.207736408742024</v>
      </c>
      <c r="BO91" s="105">
        <f t="shared" si="86"/>
        <v>18.094350665762136</v>
      </c>
      <c r="BP91" s="105">
        <f t="shared" si="87"/>
        <v>36.327254346409141</v>
      </c>
      <c r="BQ91" s="105">
        <f t="shared" si="88"/>
        <v>0</v>
      </c>
      <c r="BR91" s="105">
        <f t="shared" si="89"/>
        <v>5.8053127951368095</v>
      </c>
      <c r="BS91" s="105">
        <f t="shared" si="90"/>
        <v>0</v>
      </c>
      <c r="BT91" s="105">
        <f t="shared" si="91"/>
        <v>0</v>
      </c>
      <c r="BU91" s="105">
        <f t="shared" si="92"/>
        <v>5.5344719794618031</v>
      </c>
      <c r="BV91" s="105">
        <f t="shared" si="93"/>
        <v>179.33772297378184</v>
      </c>
      <c r="BW91" s="105">
        <f t="shared" si="94"/>
        <v>590.08465355095313</v>
      </c>
      <c r="BX91" s="105">
        <f t="shared" si="95"/>
        <v>0</v>
      </c>
      <c r="BY91" s="105">
        <f t="shared" si="96"/>
        <v>8.6458092235657187</v>
      </c>
      <c r="BZ91" s="105">
        <f t="shared" si="97"/>
        <v>3.8971892999188578</v>
      </c>
    </row>
    <row r="92" spans="1:79" x14ac:dyDescent="0.25">
      <c r="A92" s="18" t="s">
        <v>46</v>
      </c>
      <c r="B92" s="21" t="s">
        <v>47</v>
      </c>
      <c r="C92" s="22">
        <f>_xlfn.XLOOKUP(A92,Rankings!K:K,Rankings!L:L)</f>
        <v>68</v>
      </c>
      <c r="D92" s="118">
        <f>_xlfn.XLOOKUP(A92,Rankings!K:K,Rankings!M:M)</f>
        <v>397.3</v>
      </c>
      <c r="E92" s="121">
        <v>22467.55</v>
      </c>
      <c r="F92" s="121">
        <v>0</v>
      </c>
      <c r="G92" s="121">
        <v>0</v>
      </c>
      <c r="H92" s="121">
        <v>0</v>
      </c>
      <c r="I92" s="121">
        <v>0</v>
      </c>
      <c r="J92" s="121">
        <v>0</v>
      </c>
      <c r="K92" s="121">
        <v>0</v>
      </c>
      <c r="L92" s="121">
        <v>11180.38</v>
      </c>
      <c r="M92" s="121">
        <v>10819.349999999997</v>
      </c>
      <c r="N92" s="121">
        <v>5402.63</v>
      </c>
      <c r="O92" s="121">
        <v>0</v>
      </c>
      <c r="P92" s="121">
        <v>11871.679999999986</v>
      </c>
      <c r="Q92" s="121">
        <v>3923.69</v>
      </c>
      <c r="R92" s="121">
        <v>15114.120000000004</v>
      </c>
      <c r="S92" s="121">
        <v>0</v>
      </c>
      <c r="T92" s="121">
        <v>4583.8600000000006</v>
      </c>
      <c r="U92" s="121">
        <v>0</v>
      </c>
      <c r="V92" s="121">
        <v>0</v>
      </c>
      <c r="W92" s="121">
        <v>4312.2099999999991</v>
      </c>
      <c r="X92" s="121">
        <v>70469.81</v>
      </c>
      <c r="Y92" s="121">
        <v>309036.36999999994</v>
      </c>
      <c r="Z92" s="121">
        <v>0</v>
      </c>
      <c r="AA92" s="121">
        <v>1698.5</v>
      </c>
      <c r="AB92" s="121">
        <v>1596.53</v>
      </c>
      <c r="AC92" s="121">
        <f t="shared" si="50"/>
        <v>472476.67999999993</v>
      </c>
      <c r="AD92" s="153">
        <v>287.42888888888893</v>
      </c>
      <c r="AE92" s="105">
        <f t="shared" si="51"/>
        <v>0</v>
      </c>
      <c r="AF92" s="105">
        <f t="shared" si="52"/>
        <v>0</v>
      </c>
      <c r="AG92" s="105">
        <f t="shared" si="53"/>
        <v>0</v>
      </c>
      <c r="AH92" s="105">
        <f t="shared" si="54"/>
        <v>0</v>
      </c>
      <c r="AI92" s="105">
        <f t="shared" si="55"/>
        <v>0</v>
      </c>
      <c r="AJ92" s="105">
        <f t="shared" si="56"/>
        <v>0</v>
      </c>
      <c r="AK92" s="105">
        <f t="shared" si="57"/>
        <v>164.41735294117646</v>
      </c>
      <c r="AL92" s="105">
        <f t="shared" si="58"/>
        <v>159.10808823529408</v>
      </c>
      <c r="AM92" s="105">
        <f t="shared" si="59"/>
        <v>79.450441176470591</v>
      </c>
      <c r="AN92" s="105">
        <f t="shared" si="60"/>
        <v>0</v>
      </c>
      <c r="AO92" s="105">
        <f t="shared" si="61"/>
        <v>174.58352941176449</v>
      </c>
      <c r="AP92" s="105">
        <f t="shared" si="62"/>
        <v>57.701323529411766</v>
      </c>
      <c r="AQ92" s="105">
        <f t="shared" si="63"/>
        <v>222.26647058823536</v>
      </c>
      <c r="AR92" s="105">
        <f t="shared" si="64"/>
        <v>0</v>
      </c>
      <c r="AS92" s="105">
        <f t="shared" si="65"/>
        <v>67.409705882352952</v>
      </c>
      <c r="AT92" s="105">
        <f t="shared" si="66"/>
        <v>0</v>
      </c>
      <c r="AU92" s="105">
        <f t="shared" si="67"/>
        <v>0</v>
      </c>
      <c r="AV92" s="105">
        <f t="shared" si="68"/>
        <v>63.414852941176456</v>
      </c>
      <c r="AW92" s="105">
        <f t="shared" si="69"/>
        <v>1036.3207352941176</v>
      </c>
      <c r="AX92" s="105">
        <f t="shared" si="70"/>
        <v>4544.6524999999992</v>
      </c>
      <c r="AY92" s="105">
        <f t="shared" si="71"/>
        <v>0</v>
      </c>
      <c r="AZ92" s="105">
        <f t="shared" si="72"/>
        <v>24.977941176470587</v>
      </c>
      <c r="BA92" s="105">
        <f t="shared" si="73"/>
        <v>23.478382352941175</v>
      </c>
      <c r="BB92" s="2"/>
      <c r="BC92" s="105">
        <f t="shared" si="74"/>
        <v>56.550591492574874</v>
      </c>
      <c r="BD92" s="105">
        <f t="shared" si="75"/>
        <v>0</v>
      </c>
      <c r="BE92" s="105">
        <f t="shared" si="76"/>
        <v>0</v>
      </c>
      <c r="BF92" s="105">
        <f t="shared" si="77"/>
        <v>0</v>
      </c>
      <c r="BG92" s="105">
        <f t="shared" si="78"/>
        <v>0</v>
      </c>
      <c r="BH92" s="105">
        <f t="shared" si="79"/>
        <v>0</v>
      </c>
      <c r="BI92" s="105">
        <f t="shared" si="80"/>
        <v>0</v>
      </c>
      <c r="BJ92" s="105">
        <f t="shared" si="81"/>
        <v>28.140901082305561</v>
      </c>
      <c r="BK92" s="105">
        <f t="shared" si="82"/>
        <v>27.232192298011569</v>
      </c>
      <c r="BL92" s="105">
        <f t="shared" si="83"/>
        <v>13.598363956707777</v>
      </c>
      <c r="BM92" s="105">
        <f t="shared" si="84"/>
        <v>0</v>
      </c>
      <c r="BN92" s="105">
        <f t="shared" si="85"/>
        <v>29.880896048326164</v>
      </c>
      <c r="BO92" s="105">
        <f t="shared" si="86"/>
        <v>9.8758872388623207</v>
      </c>
      <c r="BP92" s="105">
        <f t="shared" si="87"/>
        <v>38.042084067455335</v>
      </c>
      <c r="BQ92" s="105">
        <f t="shared" si="88"/>
        <v>0</v>
      </c>
      <c r="BR92" s="105">
        <f t="shared" si="89"/>
        <v>11.537528316133905</v>
      </c>
      <c r="BS92" s="105">
        <f t="shared" si="90"/>
        <v>0</v>
      </c>
      <c r="BT92" s="105">
        <f t="shared" si="91"/>
        <v>0</v>
      </c>
      <c r="BU92" s="105">
        <f t="shared" si="92"/>
        <v>10.853788069468912</v>
      </c>
      <c r="BV92" s="105">
        <f t="shared" si="93"/>
        <v>177.37178454568334</v>
      </c>
      <c r="BW92" s="105">
        <f t="shared" si="94"/>
        <v>777.84135414044783</v>
      </c>
      <c r="BX92" s="105">
        <f t="shared" si="95"/>
        <v>0</v>
      </c>
      <c r="BY92" s="105">
        <f t="shared" si="96"/>
        <v>4.2751069720614145</v>
      </c>
      <c r="BZ92" s="105">
        <f t="shared" si="97"/>
        <v>4.0184495343569093</v>
      </c>
    </row>
    <row r="93" spans="1:79" x14ac:dyDescent="0.25">
      <c r="A93" s="18" t="s">
        <v>48</v>
      </c>
      <c r="B93" s="21" t="s">
        <v>49</v>
      </c>
      <c r="C93" s="22">
        <f>_xlfn.XLOOKUP(A93,Rankings!K:K,Rankings!L:L)</f>
        <v>244.7021052631579</v>
      </c>
      <c r="D93" s="118">
        <f>_xlfn.XLOOKUP(A93,Rankings!K:K,Rankings!M:M)</f>
        <v>1240.22</v>
      </c>
      <c r="E93" s="121">
        <v>69401.320000000007</v>
      </c>
      <c r="F93" s="121">
        <v>0</v>
      </c>
      <c r="G93" s="121">
        <v>0</v>
      </c>
      <c r="H93" s="121">
        <v>4897.7999999999993</v>
      </c>
      <c r="I93" s="121">
        <v>0</v>
      </c>
      <c r="J93" s="121">
        <v>0</v>
      </c>
      <c r="K93" s="121">
        <v>0</v>
      </c>
      <c r="L93" s="121">
        <v>14117.900000000001</v>
      </c>
      <c r="M93" s="121">
        <v>0</v>
      </c>
      <c r="N93" s="121">
        <v>19397.759999999995</v>
      </c>
      <c r="O93" s="121">
        <v>0</v>
      </c>
      <c r="P93" s="121">
        <v>28355.829999999994</v>
      </c>
      <c r="Q93" s="121">
        <v>38180.730000000003</v>
      </c>
      <c r="R93" s="121">
        <v>30444.340000000004</v>
      </c>
      <c r="S93" s="121">
        <v>0</v>
      </c>
      <c r="T93" s="121">
        <v>9905.7899999999972</v>
      </c>
      <c r="U93" s="121">
        <v>0</v>
      </c>
      <c r="V93" s="121">
        <v>0</v>
      </c>
      <c r="W93" s="121">
        <v>208</v>
      </c>
      <c r="X93" s="121">
        <v>420645.7300000001</v>
      </c>
      <c r="Y93" s="121">
        <v>685188.09</v>
      </c>
      <c r="Z93" s="121">
        <v>0</v>
      </c>
      <c r="AA93" s="121">
        <v>7546.5</v>
      </c>
      <c r="AB93" s="121">
        <v>2665.0600000000009</v>
      </c>
      <c r="AC93" s="121">
        <f t="shared" si="50"/>
        <v>1330954.8500000001</v>
      </c>
      <c r="AD93" s="153">
        <v>197.18368459379218</v>
      </c>
      <c r="AE93" s="105">
        <f t="shared" si="51"/>
        <v>0</v>
      </c>
      <c r="AF93" s="105">
        <f t="shared" si="52"/>
        <v>0</v>
      </c>
      <c r="AG93" s="105">
        <f t="shared" si="53"/>
        <v>20.015357018415514</v>
      </c>
      <c r="AH93" s="105">
        <f t="shared" si="54"/>
        <v>0</v>
      </c>
      <c r="AI93" s="105">
        <f t="shared" si="55"/>
        <v>0</v>
      </c>
      <c r="AJ93" s="105">
        <f t="shared" si="56"/>
        <v>0</v>
      </c>
      <c r="AK93" s="105">
        <f t="shared" si="57"/>
        <v>57.694231869469647</v>
      </c>
      <c r="AL93" s="105">
        <f t="shared" si="58"/>
        <v>0</v>
      </c>
      <c r="AM93" s="105">
        <f t="shared" si="59"/>
        <v>79.270915871930185</v>
      </c>
      <c r="AN93" s="105">
        <f t="shared" si="60"/>
        <v>0</v>
      </c>
      <c r="AO93" s="105">
        <f t="shared" si="61"/>
        <v>115.87897852168263</v>
      </c>
      <c r="AP93" s="105">
        <f t="shared" si="62"/>
        <v>156.02942998361058</v>
      </c>
      <c r="AQ93" s="105">
        <f t="shared" si="63"/>
        <v>124.4138867021986</v>
      </c>
      <c r="AR93" s="105">
        <f t="shared" si="64"/>
        <v>0</v>
      </c>
      <c r="AS93" s="105">
        <f t="shared" si="65"/>
        <v>40.481016660429212</v>
      </c>
      <c r="AT93" s="105">
        <f t="shared" si="66"/>
        <v>0</v>
      </c>
      <c r="AU93" s="105">
        <f t="shared" si="67"/>
        <v>0</v>
      </c>
      <c r="AV93" s="105">
        <f t="shared" si="68"/>
        <v>0.85001312014178354</v>
      </c>
      <c r="AW93" s="105">
        <f t="shared" si="69"/>
        <v>1719.0114876520111</v>
      </c>
      <c r="AX93" s="105">
        <f t="shared" si="70"/>
        <v>2800.0907031965826</v>
      </c>
      <c r="AY93" s="105">
        <f t="shared" si="71"/>
        <v>0</v>
      </c>
      <c r="AZ93" s="105">
        <f t="shared" si="72"/>
        <v>30.839538515144085</v>
      </c>
      <c r="BA93" s="105">
        <f t="shared" si="73"/>
        <v>10.891038297908954</v>
      </c>
      <c r="BB93" s="2"/>
      <c r="BC93" s="105">
        <f t="shared" si="74"/>
        <v>55.95887826353389</v>
      </c>
      <c r="BD93" s="105">
        <f t="shared" si="75"/>
        <v>0</v>
      </c>
      <c r="BE93" s="105">
        <f t="shared" si="76"/>
        <v>0</v>
      </c>
      <c r="BF93" s="105">
        <f t="shared" si="77"/>
        <v>3.9491380561513272</v>
      </c>
      <c r="BG93" s="105">
        <f t="shared" si="78"/>
        <v>0</v>
      </c>
      <c r="BH93" s="105">
        <f t="shared" si="79"/>
        <v>0</v>
      </c>
      <c r="BI93" s="105">
        <f t="shared" si="80"/>
        <v>0</v>
      </c>
      <c r="BJ93" s="105">
        <f t="shared" si="81"/>
        <v>11.383383593233459</v>
      </c>
      <c r="BK93" s="105">
        <f t="shared" si="82"/>
        <v>0</v>
      </c>
      <c r="BL93" s="105">
        <f t="shared" si="83"/>
        <v>15.640579897115023</v>
      </c>
      <c r="BM93" s="105">
        <f t="shared" si="84"/>
        <v>0</v>
      </c>
      <c r="BN93" s="105">
        <f t="shared" si="85"/>
        <v>22.86354840270274</v>
      </c>
      <c r="BO93" s="105">
        <f t="shared" si="86"/>
        <v>30.785449355759464</v>
      </c>
      <c r="BP93" s="105">
        <f t="shared" si="87"/>
        <v>24.547531889503478</v>
      </c>
      <c r="BQ93" s="105">
        <f t="shared" si="88"/>
        <v>0</v>
      </c>
      <c r="BR93" s="105">
        <f t="shared" si="89"/>
        <v>7.9871232523261977</v>
      </c>
      <c r="BS93" s="105">
        <f t="shared" si="90"/>
        <v>0</v>
      </c>
      <c r="BT93" s="105">
        <f t="shared" si="91"/>
        <v>0</v>
      </c>
      <c r="BU93" s="105">
        <f t="shared" si="92"/>
        <v>0.16771218009707956</v>
      </c>
      <c r="BV93" s="105">
        <f t="shared" si="93"/>
        <v>339.17025205205533</v>
      </c>
      <c r="BW93" s="105">
        <f t="shared" si="94"/>
        <v>552.47302091564393</v>
      </c>
      <c r="BX93" s="105">
        <f t="shared" si="95"/>
        <v>0</v>
      </c>
      <c r="BY93" s="105">
        <f t="shared" si="96"/>
        <v>6.084807534147167</v>
      </c>
      <c r="BZ93" s="105">
        <f t="shared" si="97"/>
        <v>2.1488606860073221</v>
      </c>
      <c r="CA93" s="21" t="s">
        <v>805</v>
      </c>
    </row>
    <row r="94" spans="1:79" x14ac:dyDescent="0.25">
      <c r="A94" s="18" t="s">
        <v>50</v>
      </c>
      <c r="B94" s="21" t="s">
        <v>51</v>
      </c>
      <c r="C94" s="22">
        <f>_xlfn.XLOOKUP(A94,Rankings!K:K,Rankings!L:L)</f>
        <v>125.21789473684211</v>
      </c>
      <c r="D94" s="118">
        <f>_xlfn.XLOOKUP(A94,Rankings!K:K,Rankings!M:M)</f>
        <v>1067.8699999999999</v>
      </c>
      <c r="E94" s="121">
        <v>51198.659999999974</v>
      </c>
      <c r="F94" s="121">
        <v>2302.7399999999993</v>
      </c>
      <c r="G94" s="121">
        <v>0</v>
      </c>
      <c r="H94" s="121">
        <v>30819.12000000001</v>
      </c>
      <c r="I94" s="121">
        <v>880.13</v>
      </c>
      <c r="J94" s="121">
        <v>13740.27</v>
      </c>
      <c r="K94" s="121">
        <v>0</v>
      </c>
      <c r="L94" s="121">
        <v>13878.130000000001</v>
      </c>
      <c r="M94" s="121">
        <v>0</v>
      </c>
      <c r="N94" s="121">
        <v>11424.200000000003</v>
      </c>
      <c r="O94" s="121">
        <v>0</v>
      </c>
      <c r="P94" s="121">
        <v>9269.5499999999774</v>
      </c>
      <c r="Q94" s="121">
        <v>16279.09</v>
      </c>
      <c r="R94" s="121">
        <v>15618.429999999997</v>
      </c>
      <c r="S94" s="121">
        <v>0</v>
      </c>
      <c r="T94" s="121">
        <v>9597.2599999999984</v>
      </c>
      <c r="U94" s="121">
        <v>0</v>
      </c>
      <c r="V94" s="121">
        <v>0</v>
      </c>
      <c r="W94" s="121">
        <v>15997.739999999991</v>
      </c>
      <c r="X94" s="121">
        <v>144707.05999999997</v>
      </c>
      <c r="Y94" s="121">
        <v>419079.17000000004</v>
      </c>
      <c r="Z94" s="121">
        <v>0</v>
      </c>
      <c r="AA94" s="121">
        <v>3710.81</v>
      </c>
      <c r="AB94" s="121">
        <v>2248.4299999999998</v>
      </c>
      <c r="AC94" s="121">
        <f t="shared" si="50"/>
        <v>760750.79000000015</v>
      </c>
      <c r="AD94" s="153">
        <v>348.99340352240262</v>
      </c>
      <c r="AE94" s="105">
        <f t="shared" si="51"/>
        <v>18.389863564145021</v>
      </c>
      <c r="AF94" s="105">
        <f t="shared" si="52"/>
        <v>0</v>
      </c>
      <c r="AG94" s="105">
        <f t="shared" si="53"/>
        <v>246.12392713333395</v>
      </c>
      <c r="AH94" s="105">
        <f t="shared" si="54"/>
        <v>7.0287877132072927</v>
      </c>
      <c r="AI94" s="105">
        <f t="shared" si="55"/>
        <v>109.73088174718596</v>
      </c>
      <c r="AJ94" s="105">
        <f t="shared" si="56"/>
        <v>0</v>
      </c>
      <c r="AK94" s="105">
        <f t="shared" si="57"/>
        <v>110.83184259858605</v>
      </c>
      <c r="AL94" s="105">
        <f t="shared" si="58"/>
        <v>0</v>
      </c>
      <c r="AM94" s="105">
        <f t="shared" si="59"/>
        <v>91.234563749926465</v>
      </c>
      <c r="AN94" s="105">
        <f t="shared" si="60"/>
        <v>0</v>
      </c>
      <c r="AO94" s="105">
        <f t="shared" si="61"/>
        <v>74.02735862538546</v>
      </c>
      <c r="AP94" s="105">
        <f t="shared" si="62"/>
        <v>130.00609884243886</v>
      </c>
      <c r="AQ94" s="105">
        <f t="shared" si="63"/>
        <v>124.73001588809399</v>
      </c>
      <c r="AR94" s="105">
        <f t="shared" si="64"/>
        <v>0</v>
      </c>
      <c r="AS94" s="105">
        <f t="shared" si="65"/>
        <v>76.6444765755693</v>
      </c>
      <c r="AT94" s="105">
        <f t="shared" si="66"/>
        <v>0</v>
      </c>
      <c r="AU94" s="105">
        <f t="shared" si="67"/>
        <v>0</v>
      </c>
      <c r="AV94" s="105">
        <f t="shared" si="68"/>
        <v>127.75921551484983</v>
      </c>
      <c r="AW94" s="105">
        <f t="shared" si="69"/>
        <v>1155.6420135006765</v>
      </c>
      <c r="AX94" s="105">
        <f t="shared" si="70"/>
        <v>3346.7993602730398</v>
      </c>
      <c r="AY94" s="105">
        <f t="shared" si="71"/>
        <v>0</v>
      </c>
      <c r="AZ94" s="105">
        <f t="shared" si="72"/>
        <v>29.634821826374235</v>
      </c>
      <c r="BA94" s="105">
        <f t="shared" si="73"/>
        <v>17.956139613473773</v>
      </c>
      <c r="BB94" s="2"/>
      <c r="BC94" s="105">
        <f t="shared" si="74"/>
        <v>47.944656184741568</v>
      </c>
      <c r="BD94" s="105">
        <f t="shared" si="75"/>
        <v>2.1563860769569327</v>
      </c>
      <c r="BE94" s="105">
        <f t="shared" si="76"/>
        <v>0</v>
      </c>
      <c r="BF94" s="105">
        <f t="shared" si="77"/>
        <v>28.860366898592538</v>
      </c>
      <c r="BG94" s="105">
        <f t="shared" si="78"/>
        <v>0.82419208330602045</v>
      </c>
      <c r="BH94" s="105">
        <f t="shared" si="79"/>
        <v>12.866987554664895</v>
      </c>
      <c r="BI94" s="105">
        <f t="shared" si="80"/>
        <v>0</v>
      </c>
      <c r="BJ94" s="105">
        <f t="shared" si="81"/>
        <v>12.996085665858207</v>
      </c>
      <c r="BK94" s="105">
        <f t="shared" si="82"/>
        <v>0</v>
      </c>
      <c r="BL94" s="105">
        <f t="shared" si="83"/>
        <v>10.698118684858647</v>
      </c>
      <c r="BM94" s="105">
        <f t="shared" si="84"/>
        <v>0</v>
      </c>
      <c r="BN94" s="105">
        <f t="shared" si="85"/>
        <v>8.6804105368630804</v>
      </c>
      <c r="BO94" s="105">
        <f t="shared" si="86"/>
        <v>15.244449230711606</v>
      </c>
      <c r="BP94" s="105">
        <f t="shared" si="87"/>
        <v>14.625778418721378</v>
      </c>
      <c r="BQ94" s="105">
        <f t="shared" si="88"/>
        <v>0</v>
      </c>
      <c r="BR94" s="105">
        <f t="shared" si="89"/>
        <v>8.98729246069278</v>
      </c>
      <c r="BS94" s="105">
        <f t="shared" si="90"/>
        <v>0</v>
      </c>
      <c r="BT94" s="105">
        <f t="shared" si="91"/>
        <v>0</v>
      </c>
      <c r="BU94" s="105">
        <f t="shared" si="92"/>
        <v>14.980980831000021</v>
      </c>
      <c r="BV94" s="105">
        <f t="shared" si="93"/>
        <v>135.50999653515876</v>
      </c>
      <c r="BW94" s="105">
        <f t="shared" si="94"/>
        <v>392.4439959920216</v>
      </c>
      <c r="BX94" s="105">
        <f t="shared" si="95"/>
        <v>0</v>
      </c>
      <c r="BY94" s="105">
        <f t="shared" si="96"/>
        <v>3.4749641810332723</v>
      </c>
      <c r="BZ94" s="105">
        <f t="shared" si="97"/>
        <v>2.1055278264208193</v>
      </c>
      <c r="CA94" s="21" t="s">
        <v>808</v>
      </c>
    </row>
    <row r="95" spans="1:79" x14ac:dyDescent="0.25">
      <c r="A95" s="18" t="s">
        <v>55</v>
      </c>
      <c r="B95" s="21" t="s">
        <v>56</v>
      </c>
      <c r="C95" s="22">
        <f>_xlfn.XLOOKUP(A95,Rankings!K:K,Rankings!L:L)</f>
        <v>103</v>
      </c>
      <c r="D95" s="118">
        <f>_xlfn.XLOOKUP(A95,Rankings!K:K,Rankings!M:M)</f>
        <v>419.07</v>
      </c>
      <c r="E95" s="121">
        <v>29473.240000000009</v>
      </c>
      <c r="F95" s="121">
        <v>12800.23</v>
      </c>
      <c r="G95" s="121">
        <v>0</v>
      </c>
      <c r="H95" s="121">
        <v>0</v>
      </c>
      <c r="I95" s="121">
        <v>0</v>
      </c>
      <c r="J95" s="121">
        <v>0</v>
      </c>
      <c r="K95" s="121">
        <v>0</v>
      </c>
      <c r="L95" s="121">
        <v>9663.630000000001</v>
      </c>
      <c r="M95" s="121">
        <v>1000.38</v>
      </c>
      <c r="N95" s="121">
        <v>7048.28</v>
      </c>
      <c r="O95" s="121">
        <v>0</v>
      </c>
      <c r="P95" s="121">
        <v>13022.059999999998</v>
      </c>
      <c r="Q95" s="121">
        <v>25621.69</v>
      </c>
      <c r="R95" s="121">
        <v>15457.439999999999</v>
      </c>
      <c r="S95" s="121">
        <v>0</v>
      </c>
      <c r="T95" s="121">
        <v>4217.8500000000004</v>
      </c>
      <c r="U95" s="121">
        <v>0</v>
      </c>
      <c r="V95" s="121">
        <v>0</v>
      </c>
      <c r="W95" s="121">
        <v>10871.390000000001</v>
      </c>
      <c r="X95" s="121">
        <v>110651.51999999999</v>
      </c>
      <c r="Y95" s="121">
        <v>327431.00999999995</v>
      </c>
      <c r="Z95" s="121">
        <v>0</v>
      </c>
      <c r="AA95" s="121">
        <v>5242.45</v>
      </c>
      <c r="AB95" s="121">
        <v>1326</v>
      </c>
      <c r="AC95" s="121">
        <f t="shared" si="50"/>
        <v>573827.16999999993</v>
      </c>
      <c r="AD95" s="153">
        <v>279.4837634408604</v>
      </c>
      <c r="AE95" s="105">
        <f t="shared" si="51"/>
        <v>124.27407766990291</v>
      </c>
      <c r="AF95" s="105">
        <f t="shared" si="52"/>
        <v>0</v>
      </c>
      <c r="AG95" s="105">
        <f t="shared" si="53"/>
        <v>0</v>
      </c>
      <c r="AH95" s="105">
        <f t="shared" si="54"/>
        <v>0</v>
      </c>
      <c r="AI95" s="105">
        <f t="shared" si="55"/>
        <v>0</v>
      </c>
      <c r="AJ95" s="105">
        <f t="shared" si="56"/>
        <v>0</v>
      </c>
      <c r="AK95" s="105">
        <f t="shared" si="57"/>
        <v>93.821650485436905</v>
      </c>
      <c r="AL95" s="105">
        <f t="shared" si="58"/>
        <v>9.7124271844660193</v>
      </c>
      <c r="AM95" s="105">
        <f t="shared" si="59"/>
        <v>68.429902912621358</v>
      </c>
      <c r="AN95" s="105">
        <f t="shared" si="60"/>
        <v>0</v>
      </c>
      <c r="AO95" s="105">
        <f t="shared" si="61"/>
        <v>126.42776699029125</v>
      </c>
      <c r="AP95" s="105">
        <f t="shared" si="62"/>
        <v>248.7542718446602</v>
      </c>
      <c r="AQ95" s="105">
        <f t="shared" si="63"/>
        <v>150.07223300970873</v>
      </c>
      <c r="AR95" s="105">
        <f t="shared" si="64"/>
        <v>0</v>
      </c>
      <c r="AS95" s="105">
        <f t="shared" si="65"/>
        <v>40.950000000000003</v>
      </c>
      <c r="AT95" s="105">
        <f t="shared" si="66"/>
        <v>0</v>
      </c>
      <c r="AU95" s="105">
        <f t="shared" si="67"/>
        <v>0</v>
      </c>
      <c r="AV95" s="105">
        <f t="shared" si="68"/>
        <v>105.54747572815535</v>
      </c>
      <c r="AW95" s="105">
        <f t="shared" si="69"/>
        <v>1074.2866019417474</v>
      </c>
      <c r="AX95" s="105">
        <f t="shared" si="70"/>
        <v>3178.9418446601935</v>
      </c>
      <c r="AY95" s="105">
        <f t="shared" si="71"/>
        <v>0</v>
      </c>
      <c r="AZ95" s="105">
        <f t="shared" si="72"/>
        <v>50.897572815533977</v>
      </c>
      <c r="BA95" s="105">
        <f t="shared" si="73"/>
        <v>12.873786407766991</v>
      </c>
      <c r="BB95" s="2"/>
      <c r="BC95" s="105">
        <f t="shared" si="74"/>
        <v>70.330111914477314</v>
      </c>
      <c r="BD95" s="105">
        <f t="shared" si="75"/>
        <v>30.544372061946692</v>
      </c>
      <c r="BE95" s="105">
        <f t="shared" si="76"/>
        <v>0</v>
      </c>
      <c r="BF95" s="105">
        <f t="shared" si="77"/>
        <v>0</v>
      </c>
      <c r="BG95" s="105">
        <f t="shared" si="78"/>
        <v>0</v>
      </c>
      <c r="BH95" s="105">
        <f t="shared" si="79"/>
        <v>0</v>
      </c>
      <c r="BI95" s="105">
        <f t="shared" si="80"/>
        <v>0</v>
      </c>
      <c r="BJ95" s="105">
        <f t="shared" si="81"/>
        <v>23.059703629465247</v>
      </c>
      <c r="BK95" s="105">
        <f t="shared" si="82"/>
        <v>2.3871429594101223</v>
      </c>
      <c r="BL95" s="105">
        <f t="shared" si="83"/>
        <v>16.818860810843056</v>
      </c>
      <c r="BM95" s="105">
        <f t="shared" si="84"/>
        <v>0</v>
      </c>
      <c r="BN95" s="105">
        <f t="shared" si="85"/>
        <v>31.073710835898531</v>
      </c>
      <c r="BO95" s="105">
        <f t="shared" si="86"/>
        <v>61.139403918199818</v>
      </c>
      <c r="BP95" s="105">
        <f t="shared" si="87"/>
        <v>36.885102727467959</v>
      </c>
      <c r="BQ95" s="105">
        <f t="shared" si="88"/>
        <v>0</v>
      </c>
      <c r="BR95" s="105">
        <f t="shared" si="89"/>
        <v>10.064786312549217</v>
      </c>
      <c r="BS95" s="105">
        <f t="shared" si="90"/>
        <v>0</v>
      </c>
      <c r="BT95" s="105">
        <f t="shared" si="91"/>
        <v>0</v>
      </c>
      <c r="BU95" s="105">
        <f t="shared" si="92"/>
        <v>25.941704249886659</v>
      </c>
      <c r="BV95" s="105">
        <f t="shared" si="93"/>
        <v>264.04066146467176</v>
      </c>
      <c r="BW95" s="105">
        <f t="shared" si="94"/>
        <v>781.32772567828749</v>
      </c>
      <c r="BX95" s="105">
        <f t="shared" si="95"/>
        <v>0</v>
      </c>
      <c r="BY95" s="105">
        <f t="shared" si="96"/>
        <v>12.509723912472856</v>
      </c>
      <c r="BZ95" s="105">
        <f t="shared" si="97"/>
        <v>3.1641491874865775</v>
      </c>
      <c r="CA95" s="21" t="s">
        <v>819</v>
      </c>
    </row>
    <row r="96" spans="1:79" x14ac:dyDescent="0.25">
      <c r="A96" s="18" t="s">
        <v>57</v>
      </c>
      <c r="B96" s="21" t="s">
        <v>58</v>
      </c>
      <c r="C96" s="22">
        <f>_xlfn.XLOOKUP(A96,Rankings!K:K,Rankings!L:L)</f>
        <v>49</v>
      </c>
      <c r="D96" s="118">
        <f>_xlfn.XLOOKUP(A96,Rankings!K:K,Rankings!M:M)</f>
        <v>202.57</v>
      </c>
      <c r="E96" s="121">
        <v>24767.000000000007</v>
      </c>
      <c r="F96" s="121">
        <v>0</v>
      </c>
      <c r="G96" s="121">
        <v>0</v>
      </c>
      <c r="H96" s="121">
        <v>0</v>
      </c>
      <c r="I96" s="121">
        <v>36.43</v>
      </c>
      <c r="J96" s="121">
        <v>0</v>
      </c>
      <c r="K96" s="121">
        <v>0</v>
      </c>
      <c r="L96" s="121">
        <v>10379.550000000001</v>
      </c>
      <c r="M96" s="121">
        <v>962.47</v>
      </c>
      <c r="N96" s="121">
        <v>4862.04</v>
      </c>
      <c r="O96" s="121">
        <v>0</v>
      </c>
      <c r="P96" s="121">
        <v>6070.7499999999982</v>
      </c>
      <c r="Q96" s="121">
        <v>13920.150000000001</v>
      </c>
      <c r="R96" s="121">
        <v>9578.6700000000019</v>
      </c>
      <c r="S96" s="121">
        <v>0</v>
      </c>
      <c r="T96" s="121">
        <v>2398.0699999999997</v>
      </c>
      <c r="U96" s="121">
        <v>0</v>
      </c>
      <c r="V96" s="121">
        <v>0</v>
      </c>
      <c r="W96" s="121">
        <v>3850.8999999999992</v>
      </c>
      <c r="X96" s="121">
        <v>75905.749999999985</v>
      </c>
      <c r="Y96" s="121">
        <v>136634.32</v>
      </c>
      <c r="Z96" s="121">
        <v>0</v>
      </c>
      <c r="AA96" s="121">
        <v>788</v>
      </c>
      <c r="AB96" s="121">
        <v>811.99999999999989</v>
      </c>
      <c r="AC96" s="121">
        <f t="shared" si="50"/>
        <v>290966.09999999998</v>
      </c>
      <c r="AD96" s="153">
        <v>433.05291666666659</v>
      </c>
      <c r="AE96" s="105">
        <f t="shared" si="51"/>
        <v>0</v>
      </c>
      <c r="AF96" s="105">
        <f t="shared" si="52"/>
        <v>0</v>
      </c>
      <c r="AG96" s="105">
        <f t="shared" si="53"/>
        <v>0</v>
      </c>
      <c r="AH96" s="105">
        <f t="shared" si="54"/>
        <v>0.74346938775510207</v>
      </c>
      <c r="AI96" s="105">
        <f t="shared" si="55"/>
        <v>0</v>
      </c>
      <c r="AJ96" s="105">
        <f t="shared" si="56"/>
        <v>0</v>
      </c>
      <c r="AK96" s="105">
        <f t="shared" si="57"/>
        <v>211.82755102040818</v>
      </c>
      <c r="AL96" s="105">
        <f t="shared" si="58"/>
        <v>19.642244897959184</v>
      </c>
      <c r="AM96" s="105">
        <f t="shared" si="59"/>
        <v>99.225306122448984</v>
      </c>
      <c r="AN96" s="105">
        <f t="shared" si="60"/>
        <v>0</v>
      </c>
      <c r="AO96" s="105">
        <f t="shared" si="61"/>
        <v>123.89285714285711</v>
      </c>
      <c r="AP96" s="105">
        <f t="shared" si="62"/>
        <v>284.08469387755105</v>
      </c>
      <c r="AQ96" s="105">
        <f t="shared" si="63"/>
        <v>195.48306122448983</v>
      </c>
      <c r="AR96" s="105">
        <f t="shared" si="64"/>
        <v>0</v>
      </c>
      <c r="AS96" s="105">
        <f t="shared" si="65"/>
        <v>48.94020408163265</v>
      </c>
      <c r="AT96" s="105">
        <f t="shared" si="66"/>
        <v>0</v>
      </c>
      <c r="AU96" s="105">
        <f t="shared" si="67"/>
        <v>0</v>
      </c>
      <c r="AV96" s="105">
        <f t="shared" si="68"/>
        <v>78.589795918367329</v>
      </c>
      <c r="AW96" s="105">
        <f t="shared" si="69"/>
        <v>1549.0969387755099</v>
      </c>
      <c r="AX96" s="105">
        <f t="shared" si="70"/>
        <v>2788.4555102040817</v>
      </c>
      <c r="AY96" s="105">
        <f t="shared" si="71"/>
        <v>0</v>
      </c>
      <c r="AZ96" s="105">
        <f t="shared" si="72"/>
        <v>16.081632653061224</v>
      </c>
      <c r="BA96" s="105">
        <f t="shared" si="73"/>
        <v>16.571428571428569</v>
      </c>
      <c r="BB96" s="2"/>
      <c r="BC96" s="105">
        <f t="shared" si="74"/>
        <v>122.2639087722763</v>
      </c>
      <c r="BD96" s="105">
        <f t="shared" si="75"/>
        <v>0</v>
      </c>
      <c r="BE96" s="105">
        <f t="shared" si="76"/>
        <v>0</v>
      </c>
      <c r="BF96" s="105">
        <f t="shared" si="77"/>
        <v>0</v>
      </c>
      <c r="BG96" s="105">
        <f t="shared" si="78"/>
        <v>0.17983906797650195</v>
      </c>
      <c r="BH96" s="105">
        <f t="shared" si="79"/>
        <v>0</v>
      </c>
      <c r="BI96" s="105">
        <f t="shared" si="80"/>
        <v>0</v>
      </c>
      <c r="BJ96" s="105">
        <f t="shared" si="81"/>
        <v>51.23932467788913</v>
      </c>
      <c r="BK96" s="105">
        <f t="shared" si="82"/>
        <v>4.7512958483487191</v>
      </c>
      <c r="BL96" s="105">
        <f t="shared" si="83"/>
        <v>24.001777163449674</v>
      </c>
      <c r="BM96" s="105">
        <f t="shared" si="84"/>
        <v>0</v>
      </c>
      <c r="BN96" s="105">
        <f t="shared" si="85"/>
        <v>29.96865281137384</v>
      </c>
      <c r="BO96" s="105">
        <f t="shared" si="86"/>
        <v>68.717727205410483</v>
      </c>
      <c r="BP96" s="105">
        <f t="shared" si="87"/>
        <v>47.285728390186122</v>
      </c>
      <c r="BQ96" s="105">
        <f t="shared" si="88"/>
        <v>0</v>
      </c>
      <c r="BR96" s="105">
        <f t="shared" si="89"/>
        <v>11.838228760428493</v>
      </c>
      <c r="BS96" s="105">
        <f t="shared" si="90"/>
        <v>0</v>
      </c>
      <c r="BT96" s="105">
        <f t="shared" si="91"/>
        <v>0</v>
      </c>
      <c r="BU96" s="105">
        <f t="shared" si="92"/>
        <v>19.010218689835607</v>
      </c>
      <c r="BV96" s="105">
        <f t="shared" si="93"/>
        <v>374.71367922199727</v>
      </c>
      <c r="BW96" s="105">
        <f t="shared" si="94"/>
        <v>674.50422076319308</v>
      </c>
      <c r="BX96" s="105">
        <f t="shared" si="95"/>
        <v>0</v>
      </c>
      <c r="BY96" s="105">
        <f t="shared" si="96"/>
        <v>3.8900133287258725</v>
      </c>
      <c r="BZ96" s="105">
        <f t="shared" si="97"/>
        <v>4.0084908920373197</v>
      </c>
    </row>
    <row r="97" spans="1:80" x14ac:dyDescent="0.25">
      <c r="A97" s="18" t="s">
        <v>59</v>
      </c>
      <c r="B97" s="21" t="s">
        <v>60</v>
      </c>
      <c r="C97" s="22">
        <f>_xlfn.XLOOKUP(A97,Rankings!K:K,Rankings!L:L)</f>
        <v>46</v>
      </c>
      <c r="D97" s="118">
        <f>_xlfn.XLOOKUP(A97,Rankings!K:K,Rankings!M:M)</f>
        <v>271.70999999999998</v>
      </c>
      <c r="E97" s="121">
        <v>20298.249999999996</v>
      </c>
      <c r="F97" s="121">
        <v>415.58</v>
      </c>
      <c r="G97" s="121">
        <v>0</v>
      </c>
      <c r="H97" s="121">
        <v>0</v>
      </c>
      <c r="I97" s="121">
        <v>0</v>
      </c>
      <c r="J97" s="121">
        <v>0</v>
      </c>
      <c r="K97" s="121">
        <v>0</v>
      </c>
      <c r="L97" s="121">
        <v>5781.4100000000008</v>
      </c>
      <c r="M97" s="121">
        <v>1428.55</v>
      </c>
      <c r="N97" s="121">
        <v>0</v>
      </c>
      <c r="O97" s="121">
        <v>0</v>
      </c>
      <c r="P97" s="121">
        <v>4043.9599999999991</v>
      </c>
      <c r="Q97" s="121">
        <v>-6940.48</v>
      </c>
      <c r="R97" s="121">
        <v>10765.590000000002</v>
      </c>
      <c r="S97" s="121">
        <v>3369.29</v>
      </c>
      <c r="T97" s="121">
        <v>2194.0300000000002</v>
      </c>
      <c r="U97" s="121">
        <v>0</v>
      </c>
      <c r="V97" s="121">
        <v>0</v>
      </c>
      <c r="W97" s="121">
        <v>1479.1099999999997</v>
      </c>
      <c r="X97" s="121">
        <v>63594.879999999997</v>
      </c>
      <c r="Y97" s="121">
        <v>198170.87999999998</v>
      </c>
      <c r="Z97" s="121">
        <v>0</v>
      </c>
      <c r="AA97" s="121">
        <v>0</v>
      </c>
      <c r="AB97" s="121">
        <v>574.68000000000006</v>
      </c>
      <c r="AC97" s="121">
        <f t="shared" si="50"/>
        <v>305175.73</v>
      </c>
      <c r="AD97" s="153">
        <v>379.54333333333335</v>
      </c>
      <c r="AE97" s="105">
        <f t="shared" si="51"/>
        <v>9.0343478260869556</v>
      </c>
      <c r="AF97" s="105">
        <f t="shared" si="52"/>
        <v>0</v>
      </c>
      <c r="AG97" s="105">
        <f t="shared" si="53"/>
        <v>0</v>
      </c>
      <c r="AH97" s="105">
        <f t="shared" si="54"/>
        <v>0</v>
      </c>
      <c r="AI97" s="105">
        <f t="shared" si="55"/>
        <v>0</v>
      </c>
      <c r="AJ97" s="105">
        <f t="shared" si="56"/>
        <v>0</v>
      </c>
      <c r="AK97" s="105">
        <f t="shared" si="57"/>
        <v>125.68282608695654</v>
      </c>
      <c r="AL97" s="105">
        <f t="shared" si="58"/>
        <v>31.055434782608696</v>
      </c>
      <c r="AM97" s="105">
        <f t="shared" si="59"/>
        <v>0</v>
      </c>
      <c r="AN97" s="105">
        <f t="shared" si="60"/>
        <v>0</v>
      </c>
      <c r="AO97" s="105">
        <f t="shared" si="61"/>
        <v>87.912173913043461</v>
      </c>
      <c r="AP97" s="105">
        <f t="shared" si="62"/>
        <v>-150.88</v>
      </c>
      <c r="AQ97" s="105">
        <f t="shared" si="63"/>
        <v>234.03456521739136</v>
      </c>
      <c r="AR97" s="105">
        <f t="shared" si="64"/>
        <v>73.245434782608697</v>
      </c>
      <c r="AS97" s="105">
        <f t="shared" si="65"/>
        <v>47.696304347826093</v>
      </c>
      <c r="AT97" s="105">
        <f t="shared" si="66"/>
        <v>0</v>
      </c>
      <c r="AU97" s="105">
        <f t="shared" si="67"/>
        <v>0</v>
      </c>
      <c r="AV97" s="105">
        <f t="shared" si="68"/>
        <v>32.154565217391294</v>
      </c>
      <c r="AW97" s="105">
        <f t="shared" si="69"/>
        <v>1382.4973913043477</v>
      </c>
      <c r="AX97" s="105">
        <f t="shared" si="70"/>
        <v>4308.0626086956518</v>
      </c>
      <c r="AY97" s="105">
        <f t="shared" si="71"/>
        <v>0</v>
      </c>
      <c r="AZ97" s="105">
        <f t="shared" si="72"/>
        <v>0</v>
      </c>
      <c r="BA97" s="105">
        <f t="shared" si="73"/>
        <v>12.493043478260871</v>
      </c>
      <c r="BB97" s="2"/>
      <c r="BC97" s="105">
        <f t="shared" si="74"/>
        <v>74.705568436936431</v>
      </c>
      <c r="BD97" s="105">
        <f t="shared" si="75"/>
        <v>1.5294983622244305</v>
      </c>
      <c r="BE97" s="105">
        <f t="shared" si="76"/>
        <v>0</v>
      </c>
      <c r="BF97" s="105">
        <f t="shared" si="77"/>
        <v>0</v>
      </c>
      <c r="BG97" s="105">
        <f t="shared" si="78"/>
        <v>0</v>
      </c>
      <c r="BH97" s="105">
        <f t="shared" si="79"/>
        <v>0</v>
      </c>
      <c r="BI97" s="105">
        <f t="shared" si="80"/>
        <v>0</v>
      </c>
      <c r="BJ97" s="105">
        <f t="shared" si="81"/>
        <v>21.27786978764124</v>
      </c>
      <c r="BK97" s="105">
        <f t="shared" si="82"/>
        <v>5.2576276176806154</v>
      </c>
      <c r="BL97" s="105">
        <f t="shared" si="83"/>
        <v>0</v>
      </c>
      <c r="BM97" s="105">
        <f t="shared" si="84"/>
        <v>0</v>
      </c>
      <c r="BN97" s="105">
        <f t="shared" si="85"/>
        <v>14.883368297081445</v>
      </c>
      <c r="BO97" s="105">
        <f t="shared" si="86"/>
        <v>-25.543704685142249</v>
      </c>
      <c r="BP97" s="105">
        <f t="shared" si="87"/>
        <v>39.621618637517955</v>
      </c>
      <c r="BQ97" s="105">
        <f t="shared" si="88"/>
        <v>12.400316513930294</v>
      </c>
      <c r="BR97" s="105">
        <f t="shared" si="89"/>
        <v>8.0748960288542939</v>
      </c>
      <c r="BS97" s="105">
        <f t="shared" si="90"/>
        <v>0</v>
      </c>
      <c r="BT97" s="105">
        <f t="shared" si="91"/>
        <v>0</v>
      </c>
      <c r="BU97" s="105">
        <f t="shared" si="92"/>
        <v>5.4437083655367848</v>
      </c>
      <c r="BV97" s="105">
        <f t="shared" si="93"/>
        <v>234.05424901549446</v>
      </c>
      <c r="BW97" s="105">
        <f t="shared" si="94"/>
        <v>729.3470244010158</v>
      </c>
      <c r="BX97" s="105">
        <f t="shared" si="95"/>
        <v>0</v>
      </c>
      <c r="BY97" s="105">
        <f t="shared" si="96"/>
        <v>0</v>
      </c>
      <c r="BZ97" s="105">
        <f t="shared" si="97"/>
        <v>2.1150491332670867</v>
      </c>
    </row>
    <row r="98" spans="1:80" x14ac:dyDescent="0.25">
      <c r="A98" s="18" t="s">
        <v>61</v>
      </c>
      <c r="B98" s="21" t="s">
        <v>62</v>
      </c>
      <c r="C98" s="22">
        <f>_xlfn.XLOOKUP(A98,Rankings!K:K,Rankings!L:L)</f>
        <v>406</v>
      </c>
      <c r="D98" s="118">
        <f>_xlfn.XLOOKUP(A98,Rankings!K:K,Rankings!M:M)</f>
        <v>1497.07</v>
      </c>
      <c r="E98" s="121">
        <v>83361.25</v>
      </c>
      <c r="F98" s="121">
        <v>6312.0500000000029</v>
      </c>
      <c r="G98" s="121">
        <v>0</v>
      </c>
      <c r="H98" s="121">
        <v>5914.4299999999994</v>
      </c>
      <c r="I98" s="121">
        <v>491.2</v>
      </c>
      <c r="J98" s="121">
        <v>0</v>
      </c>
      <c r="K98" s="121">
        <v>0</v>
      </c>
      <c r="L98" s="121">
        <v>26604.240000000002</v>
      </c>
      <c r="M98" s="121">
        <v>83423.169999999984</v>
      </c>
      <c r="N98" s="121">
        <v>24898.860000000008</v>
      </c>
      <c r="O98" s="121">
        <v>0</v>
      </c>
      <c r="P98" s="121">
        <v>42431.260000000038</v>
      </c>
      <c r="Q98" s="121">
        <v>34852.61</v>
      </c>
      <c r="R98" s="121">
        <v>78675.95</v>
      </c>
      <c r="S98" s="121">
        <v>0</v>
      </c>
      <c r="T98" s="121">
        <v>14961.119999999999</v>
      </c>
      <c r="U98" s="121">
        <v>0</v>
      </c>
      <c r="V98" s="121">
        <v>0</v>
      </c>
      <c r="W98" s="121">
        <v>61215.14</v>
      </c>
      <c r="X98" s="121">
        <v>463837.19</v>
      </c>
      <c r="Y98" s="121">
        <v>1017230.6</v>
      </c>
      <c r="Z98" s="121">
        <v>0</v>
      </c>
      <c r="AA98" s="121">
        <v>4749.8899999999994</v>
      </c>
      <c r="AB98" s="121">
        <v>6461.66</v>
      </c>
      <c r="AC98" s="121">
        <f t="shared" si="50"/>
        <v>1955420.6199999996</v>
      </c>
      <c r="AD98" s="153">
        <v>176.69702179176761</v>
      </c>
      <c r="AE98" s="105">
        <f t="shared" si="51"/>
        <v>15.546921182266017</v>
      </c>
      <c r="AF98" s="105">
        <f t="shared" si="52"/>
        <v>0</v>
      </c>
      <c r="AG98" s="105">
        <f t="shared" si="53"/>
        <v>14.567561576354679</v>
      </c>
      <c r="AH98" s="105">
        <f t="shared" si="54"/>
        <v>1.2098522167487684</v>
      </c>
      <c r="AI98" s="105">
        <f t="shared" si="55"/>
        <v>0</v>
      </c>
      <c r="AJ98" s="105">
        <f t="shared" si="56"/>
        <v>0</v>
      </c>
      <c r="AK98" s="105">
        <f t="shared" si="57"/>
        <v>65.527684729064049</v>
      </c>
      <c r="AL98" s="105">
        <f t="shared" si="58"/>
        <v>205.47578817733987</v>
      </c>
      <c r="AM98" s="105">
        <f t="shared" si="59"/>
        <v>61.327241379310365</v>
      </c>
      <c r="AN98" s="105">
        <f t="shared" si="60"/>
        <v>0</v>
      </c>
      <c r="AO98" s="105">
        <f t="shared" si="61"/>
        <v>104.51049261083753</v>
      </c>
      <c r="AP98" s="105">
        <f t="shared" si="62"/>
        <v>85.843866995073896</v>
      </c>
      <c r="AQ98" s="105">
        <f t="shared" si="63"/>
        <v>193.78312807881773</v>
      </c>
      <c r="AR98" s="105">
        <f t="shared" si="64"/>
        <v>0</v>
      </c>
      <c r="AS98" s="105">
        <f t="shared" si="65"/>
        <v>36.85004926108374</v>
      </c>
      <c r="AT98" s="105">
        <f t="shared" si="66"/>
        <v>0</v>
      </c>
      <c r="AU98" s="105">
        <f t="shared" si="67"/>
        <v>0</v>
      </c>
      <c r="AV98" s="105">
        <f t="shared" si="68"/>
        <v>150.77620689655171</v>
      </c>
      <c r="AW98" s="105">
        <f t="shared" si="69"/>
        <v>1142.4561330049262</v>
      </c>
      <c r="AX98" s="105">
        <f t="shared" si="70"/>
        <v>2505.4940886699505</v>
      </c>
      <c r="AY98" s="105">
        <f t="shared" si="71"/>
        <v>0</v>
      </c>
      <c r="AZ98" s="105">
        <f t="shared" si="72"/>
        <v>11.699236453201969</v>
      </c>
      <c r="BA98" s="105">
        <f t="shared" si="73"/>
        <v>15.915418719211821</v>
      </c>
      <c r="BB98" s="2"/>
      <c r="BC98" s="105">
        <f t="shared" si="74"/>
        <v>55.682933997742261</v>
      </c>
      <c r="BD98" s="105">
        <f t="shared" si="75"/>
        <v>4.2162691123327587</v>
      </c>
      <c r="BE98" s="105">
        <f t="shared" si="76"/>
        <v>0</v>
      </c>
      <c r="BF98" s="105">
        <f t="shared" si="77"/>
        <v>3.9506703093375726</v>
      </c>
      <c r="BG98" s="105">
        <f t="shared" si="78"/>
        <v>0.32810757012030167</v>
      </c>
      <c r="BH98" s="105">
        <f t="shared" si="79"/>
        <v>0</v>
      </c>
      <c r="BI98" s="105">
        <f t="shared" si="80"/>
        <v>0</v>
      </c>
      <c r="BJ98" s="105">
        <f t="shared" si="81"/>
        <v>17.770872437494575</v>
      </c>
      <c r="BK98" s="105">
        <f t="shared" si="82"/>
        <v>55.724294789154804</v>
      </c>
      <c r="BL98" s="105">
        <f t="shared" si="83"/>
        <v>16.631727307340345</v>
      </c>
      <c r="BM98" s="105">
        <f t="shared" si="84"/>
        <v>0</v>
      </c>
      <c r="BN98" s="105">
        <f t="shared" si="85"/>
        <v>28.342869738889991</v>
      </c>
      <c r="BO98" s="105">
        <f t="shared" si="86"/>
        <v>23.280548003767361</v>
      </c>
      <c r="BP98" s="105">
        <f t="shared" si="87"/>
        <v>52.553287421429857</v>
      </c>
      <c r="BQ98" s="105">
        <f t="shared" si="88"/>
        <v>0</v>
      </c>
      <c r="BR98" s="105">
        <f t="shared" si="89"/>
        <v>9.9936008336283546</v>
      </c>
      <c r="BS98" s="105">
        <f t="shared" si="90"/>
        <v>0</v>
      </c>
      <c r="BT98" s="105">
        <f t="shared" si="91"/>
        <v>0</v>
      </c>
      <c r="BU98" s="105">
        <f t="shared" si="92"/>
        <v>40.889965065093818</v>
      </c>
      <c r="BV98" s="105">
        <f t="shared" si="93"/>
        <v>309.82999458943135</v>
      </c>
      <c r="BW98" s="105">
        <f t="shared" si="94"/>
        <v>679.48098619303039</v>
      </c>
      <c r="BX98" s="105">
        <f t="shared" si="95"/>
        <v>0</v>
      </c>
      <c r="BY98" s="105">
        <f t="shared" si="96"/>
        <v>3.1727908514631911</v>
      </c>
      <c r="BZ98" s="105">
        <f t="shared" si="97"/>
        <v>4.3162043191033153</v>
      </c>
      <c r="CA98" s="102" t="s">
        <v>2</v>
      </c>
      <c r="CB98" s="21">
        <v>5</v>
      </c>
    </row>
    <row r="99" spans="1:80" x14ac:dyDescent="0.25">
      <c r="A99" s="18" t="s">
        <v>65</v>
      </c>
      <c r="B99" s="21" t="s">
        <v>66</v>
      </c>
      <c r="C99" s="22">
        <f>_xlfn.XLOOKUP(A99,Rankings!K:K,Rankings!L:L)</f>
        <v>347</v>
      </c>
      <c r="D99" s="118">
        <f>_xlfn.XLOOKUP(A99,Rankings!K:K,Rankings!M:M)</f>
        <v>1507.49</v>
      </c>
      <c r="E99" s="121">
        <v>75678.379999999976</v>
      </c>
      <c r="F99" s="121">
        <v>0</v>
      </c>
      <c r="G99" s="121">
        <v>0</v>
      </c>
      <c r="H99" s="121">
        <v>27006.04</v>
      </c>
      <c r="I99" s="121">
        <v>57.230000000000004</v>
      </c>
      <c r="J99" s="121">
        <v>32722.830000000013</v>
      </c>
      <c r="K99" s="121">
        <v>0</v>
      </c>
      <c r="L99" s="121">
        <v>26801.1</v>
      </c>
      <c r="M99" s="121">
        <v>9929.6699999999983</v>
      </c>
      <c r="N99" s="121">
        <v>10385.67</v>
      </c>
      <c r="O99" s="121">
        <v>0</v>
      </c>
      <c r="P99" s="121">
        <v>33113.499999999927</v>
      </c>
      <c r="Q99" s="121">
        <v>43327.41</v>
      </c>
      <c r="R99" s="121">
        <v>48460.01</v>
      </c>
      <c r="S99" s="121">
        <v>0</v>
      </c>
      <c r="T99" s="121">
        <v>6334.22</v>
      </c>
      <c r="U99" s="121">
        <v>0</v>
      </c>
      <c r="V99" s="121">
        <v>0</v>
      </c>
      <c r="W99" s="121">
        <v>12524.400000000001</v>
      </c>
      <c r="X99" s="121">
        <v>313515.10000000009</v>
      </c>
      <c r="Y99" s="121">
        <v>1067528.49</v>
      </c>
      <c r="Z99" s="121">
        <v>0</v>
      </c>
      <c r="AA99" s="121">
        <v>7633.16</v>
      </c>
      <c r="AB99" s="121">
        <v>6117.9400000000014</v>
      </c>
      <c r="AC99" s="121">
        <f t="shared" si="50"/>
        <v>1721135.15</v>
      </c>
      <c r="AD99" s="153">
        <v>160.4902647058824</v>
      </c>
      <c r="AE99" s="105">
        <f t="shared" si="51"/>
        <v>0</v>
      </c>
      <c r="AF99" s="105">
        <f t="shared" si="52"/>
        <v>0</v>
      </c>
      <c r="AG99" s="105">
        <f t="shared" si="53"/>
        <v>77.827204610951014</v>
      </c>
      <c r="AH99" s="105">
        <f t="shared" si="54"/>
        <v>0.16492795389048992</v>
      </c>
      <c r="AI99" s="105">
        <f t="shared" si="55"/>
        <v>94.302103746397734</v>
      </c>
      <c r="AJ99" s="105">
        <f t="shared" si="56"/>
        <v>0</v>
      </c>
      <c r="AK99" s="105">
        <f t="shared" si="57"/>
        <v>77.23659942363112</v>
      </c>
      <c r="AL99" s="105">
        <f t="shared" si="58"/>
        <v>28.615763688760801</v>
      </c>
      <c r="AM99" s="105">
        <f t="shared" si="59"/>
        <v>29.929884726224785</v>
      </c>
      <c r="AN99" s="105">
        <f t="shared" si="60"/>
        <v>0</v>
      </c>
      <c r="AO99" s="105">
        <f t="shared" si="61"/>
        <v>95.427953890489704</v>
      </c>
      <c r="AP99" s="105">
        <f t="shared" si="62"/>
        <v>124.86285302593662</v>
      </c>
      <c r="AQ99" s="105">
        <f t="shared" si="63"/>
        <v>139.65420749279539</v>
      </c>
      <c r="AR99" s="105">
        <f t="shared" si="64"/>
        <v>0</v>
      </c>
      <c r="AS99" s="105">
        <f t="shared" si="65"/>
        <v>18.254236311239193</v>
      </c>
      <c r="AT99" s="105">
        <f t="shared" si="66"/>
        <v>0</v>
      </c>
      <c r="AU99" s="105">
        <f t="shared" si="67"/>
        <v>0</v>
      </c>
      <c r="AV99" s="105">
        <f t="shared" si="68"/>
        <v>36.093371757925077</v>
      </c>
      <c r="AW99" s="105">
        <f t="shared" si="69"/>
        <v>903.50172910662855</v>
      </c>
      <c r="AX99" s="105">
        <f t="shared" si="70"/>
        <v>3076.4509798270892</v>
      </c>
      <c r="AY99" s="105">
        <f t="shared" si="71"/>
        <v>0</v>
      </c>
      <c r="AZ99" s="105">
        <f t="shared" si="72"/>
        <v>21.997579250720459</v>
      </c>
      <c r="BA99" s="105">
        <f t="shared" si="73"/>
        <v>17.630951008645539</v>
      </c>
      <c r="BB99" s="2"/>
      <c r="BC99" s="105">
        <f t="shared" si="74"/>
        <v>50.201580109984128</v>
      </c>
      <c r="BD99" s="105">
        <f t="shared" si="75"/>
        <v>0</v>
      </c>
      <c r="BE99" s="105">
        <f t="shared" si="76"/>
        <v>0</v>
      </c>
      <c r="BF99" s="105">
        <f t="shared" si="77"/>
        <v>17.914573230999874</v>
      </c>
      <c r="BG99" s="105">
        <f t="shared" si="78"/>
        <v>3.7963767587181341E-2</v>
      </c>
      <c r="BH99" s="105">
        <f t="shared" si="79"/>
        <v>21.706830559406704</v>
      </c>
      <c r="BI99" s="105">
        <f t="shared" si="80"/>
        <v>0</v>
      </c>
      <c r="BJ99" s="105">
        <f t="shared" si="81"/>
        <v>17.778625397183397</v>
      </c>
      <c r="BK99" s="105">
        <f t="shared" si="82"/>
        <v>6.5868894652700831</v>
      </c>
      <c r="BL99" s="105">
        <f t="shared" si="83"/>
        <v>6.8893790340234426</v>
      </c>
      <c r="BM99" s="105">
        <f t="shared" si="84"/>
        <v>0</v>
      </c>
      <c r="BN99" s="105">
        <f t="shared" si="85"/>
        <v>21.965983190601548</v>
      </c>
      <c r="BO99" s="105">
        <f t="shared" si="86"/>
        <v>28.741424487061277</v>
      </c>
      <c r="BP99" s="105">
        <f t="shared" si="87"/>
        <v>32.146156856761905</v>
      </c>
      <c r="BQ99" s="105">
        <f t="shared" si="88"/>
        <v>0</v>
      </c>
      <c r="BR99" s="105">
        <f t="shared" si="89"/>
        <v>4.2018321846247737</v>
      </c>
      <c r="BS99" s="105">
        <f t="shared" si="90"/>
        <v>0</v>
      </c>
      <c r="BT99" s="105">
        <f t="shared" si="91"/>
        <v>0</v>
      </c>
      <c r="BU99" s="105">
        <f t="shared" si="92"/>
        <v>8.3081148133652629</v>
      </c>
      <c r="BV99" s="105">
        <f t="shared" si="93"/>
        <v>207.97159516812721</v>
      </c>
      <c r="BW99" s="105">
        <f t="shared" si="94"/>
        <v>708.14963283338534</v>
      </c>
      <c r="BX99" s="105">
        <f t="shared" si="95"/>
        <v>0</v>
      </c>
      <c r="BY99" s="105">
        <f t="shared" si="96"/>
        <v>5.0634896417223327</v>
      </c>
      <c r="BZ99" s="105">
        <f t="shared" si="97"/>
        <v>4.0583619128485111</v>
      </c>
      <c r="CA99" s="102" t="s">
        <v>874</v>
      </c>
      <c r="CB99" s="21">
        <v>6</v>
      </c>
    </row>
    <row r="100" spans="1:80" x14ac:dyDescent="0.25">
      <c r="A100" s="18" t="s">
        <v>71</v>
      </c>
      <c r="B100" s="21" t="s">
        <v>72</v>
      </c>
      <c r="C100" s="22">
        <f>_xlfn.XLOOKUP(A100,Rankings!K:K,Rankings!L:L)</f>
        <v>314.55368421052634</v>
      </c>
      <c r="D100" s="118">
        <f>_xlfn.XLOOKUP(A100,Rankings!K:K,Rankings!M:M)</f>
        <v>1839.69</v>
      </c>
      <c r="E100" s="121">
        <v>76179.759999999995</v>
      </c>
      <c r="F100" s="121">
        <v>11299.560000000003</v>
      </c>
      <c r="G100" s="121">
        <v>0</v>
      </c>
      <c r="H100" s="121">
        <v>8.89</v>
      </c>
      <c r="I100" s="121">
        <v>0</v>
      </c>
      <c r="J100" s="121">
        <v>0</v>
      </c>
      <c r="K100" s="121">
        <v>0</v>
      </c>
      <c r="L100" s="121">
        <v>33772.1</v>
      </c>
      <c r="M100" s="121">
        <v>0</v>
      </c>
      <c r="N100" s="121">
        <v>23631.269999999997</v>
      </c>
      <c r="O100" s="121">
        <v>0</v>
      </c>
      <c r="P100" s="121">
        <v>16595.62</v>
      </c>
      <c r="Q100" s="121">
        <v>19963.210000000003</v>
      </c>
      <c r="R100" s="121">
        <v>57237.940000000031</v>
      </c>
      <c r="S100" s="121">
        <v>0</v>
      </c>
      <c r="T100" s="121">
        <v>7353.7700000000013</v>
      </c>
      <c r="U100" s="121">
        <v>0</v>
      </c>
      <c r="V100" s="121">
        <v>0</v>
      </c>
      <c r="W100" s="121">
        <v>21284.499999999996</v>
      </c>
      <c r="X100" s="121">
        <v>499150.49000000011</v>
      </c>
      <c r="Y100" s="121">
        <v>892244.19</v>
      </c>
      <c r="Z100" s="121">
        <v>0</v>
      </c>
      <c r="AA100" s="121">
        <v>2405</v>
      </c>
      <c r="AB100" s="121">
        <v>4856.0399999999991</v>
      </c>
      <c r="AC100" s="121">
        <f t="shared" si="50"/>
        <v>1665982.34</v>
      </c>
      <c r="AD100" s="153">
        <v>206.74274016559991</v>
      </c>
      <c r="AE100" s="105">
        <f t="shared" si="51"/>
        <v>35.922516782341567</v>
      </c>
      <c r="AF100" s="105">
        <f t="shared" si="52"/>
        <v>0</v>
      </c>
      <c r="AG100" s="105">
        <f t="shared" si="53"/>
        <v>2.8262266335593287E-2</v>
      </c>
      <c r="AH100" s="105">
        <f t="shared" si="54"/>
        <v>0</v>
      </c>
      <c r="AI100" s="105">
        <f t="shared" si="55"/>
        <v>0</v>
      </c>
      <c r="AJ100" s="105">
        <f t="shared" si="56"/>
        <v>0</v>
      </c>
      <c r="AK100" s="105">
        <f t="shared" si="57"/>
        <v>107.36513891026884</v>
      </c>
      <c r="AL100" s="105">
        <f t="shared" si="58"/>
        <v>0</v>
      </c>
      <c r="AM100" s="105">
        <f t="shared" si="59"/>
        <v>75.126349447504552</v>
      </c>
      <c r="AN100" s="105">
        <f t="shared" si="60"/>
        <v>0</v>
      </c>
      <c r="AO100" s="105">
        <f t="shared" si="61"/>
        <v>52.759261242328307</v>
      </c>
      <c r="AP100" s="105">
        <f t="shared" si="62"/>
        <v>63.465192118490364</v>
      </c>
      <c r="AQ100" s="105">
        <f t="shared" si="63"/>
        <v>181.96556859175581</v>
      </c>
      <c r="AR100" s="105">
        <f t="shared" si="64"/>
        <v>0</v>
      </c>
      <c r="AS100" s="105">
        <f t="shared" si="65"/>
        <v>23.378425906714948</v>
      </c>
      <c r="AT100" s="105">
        <f t="shared" si="66"/>
        <v>0</v>
      </c>
      <c r="AU100" s="105">
        <f t="shared" si="67"/>
        <v>0</v>
      </c>
      <c r="AV100" s="105">
        <f t="shared" si="68"/>
        <v>67.665715165347038</v>
      </c>
      <c r="AW100" s="105">
        <f t="shared" si="69"/>
        <v>1586.8531034782786</v>
      </c>
      <c r="AX100" s="105">
        <f t="shared" si="70"/>
        <v>2836.5402625608208</v>
      </c>
      <c r="AY100" s="105">
        <f t="shared" si="71"/>
        <v>0</v>
      </c>
      <c r="AZ100" s="105">
        <f t="shared" si="72"/>
        <v>7.6457537162094322</v>
      </c>
      <c r="BA100" s="105">
        <f t="shared" si="73"/>
        <v>15.437873545139977</v>
      </c>
      <c r="BB100" s="2"/>
      <c r="BC100" s="105">
        <f t="shared" si="74"/>
        <v>41.409019997934429</v>
      </c>
      <c r="BD100" s="105">
        <f t="shared" si="75"/>
        <v>6.142100027722063</v>
      </c>
      <c r="BE100" s="105">
        <f t="shared" si="76"/>
        <v>0</v>
      </c>
      <c r="BF100" s="105">
        <f t="shared" si="77"/>
        <v>4.8323358826758856E-3</v>
      </c>
      <c r="BG100" s="105">
        <f t="shared" si="78"/>
        <v>0</v>
      </c>
      <c r="BH100" s="105">
        <f t="shared" si="79"/>
        <v>0</v>
      </c>
      <c r="BI100" s="105">
        <f t="shared" si="80"/>
        <v>0</v>
      </c>
      <c r="BJ100" s="105">
        <f t="shared" si="81"/>
        <v>18.35749501274671</v>
      </c>
      <c r="BK100" s="105">
        <f t="shared" si="82"/>
        <v>0</v>
      </c>
      <c r="BL100" s="105">
        <f t="shared" si="83"/>
        <v>12.845245666389443</v>
      </c>
      <c r="BM100" s="105">
        <f t="shared" si="84"/>
        <v>0</v>
      </c>
      <c r="BN100" s="105">
        <f t="shared" si="85"/>
        <v>9.02087851757633</v>
      </c>
      <c r="BO100" s="105">
        <f t="shared" si="86"/>
        <v>10.85139887698471</v>
      </c>
      <c r="BP100" s="105">
        <f t="shared" si="87"/>
        <v>31.112817920410521</v>
      </c>
      <c r="BQ100" s="105">
        <f t="shared" si="88"/>
        <v>0</v>
      </c>
      <c r="BR100" s="105">
        <f t="shared" si="89"/>
        <v>3.9972875864955517</v>
      </c>
      <c r="BS100" s="105">
        <f t="shared" si="90"/>
        <v>0</v>
      </c>
      <c r="BT100" s="105">
        <f t="shared" si="91"/>
        <v>0</v>
      </c>
      <c r="BU100" s="105">
        <f t="shared" si="92"/>
        <v>11.569612271632719</v>
      </c>
      <c r="BV100" s="105">
        <f t="shared" si="93"/>
        <v>271.32315227021951</v>
      </c>
      <c r="BW100" s="105">
        <f t="shared" si="94"/>
        <v>484.99703210867045</v>
      </c>
      <c r="BX100" s="105">
        <f t="shared" si="95"/>
        <v>0</v>
      </c>
      <c r="BY100" s="105">
        <f t="shared" si="96"/>
        <v>1.3072854665731726</v>
      </c>
      <c r="BZ100" s="105">
        <f t="shared" si="97"/>
        <v>2.6395968886062318</v>
      </c>
      <c r="CA100" s="102" t="s">
        <v>797</v>
      </c>
      <c r="CB100" s="108">
        <v>7</v>
      </c>
    </row>
    <row r="101" spans="1:80" x14ac:dyDescent="0.25">
      <c r="A101" s="18" t="s">
        <v>75</v>
      </c>
      <c r="B101" s="21" t="s">
        <v>76</v>
      </c>
      <c r="C101" s="22">
        <f>_xlfn.XLOOKUP(A101,Rankings!K:K,Rankings!L:L)</f>
        <v>104</v>
      </c>
      <c r="D101" s="118">
        <f>_xlfn.XLOOKUP(A101,Rankings!K:K,Rankings!M:M)</f>
        <v>547.82000000000005</v>
      </c>
      <c r="E101" s="121">
        <v>22718.820000000011</v>
      </c>
      <c r="F101" s="121">
        <v>30620.18</v>
      </c>
      <c r="G101" s="121">
        <v>0</v>
      </c>
      <c r="H101" s="121">
        <v>18087.16</v>
      </c>
      <c r="I101" s="121">
        <v>0</v>
      </c>
      <c r="J101" s="121">
        <v>0</v>
      </c>
      <c r="K101" s="121">
        <v>0</v>
      </c>
      <c r="L101" s="121">
        <v>14069.710000000001</v>
      </c>
      <c r="M101" s="121">
        <v>0</v>
      </c>
      <c r="N101" s="121">
        <v>7645.4600000000009</v>
      </c>
      <c r="O101" s="121">
        <v>0</v>
      </c>
      <c r="P101" s="121">
        <v>5182.3600000000006</v>
      </c>
      <c r="Q101" s="121">
        <v>7078.62</v>
      </c>
      <c r="R101" s="121">
        <v>10754.710000000003</v>
      </c>
      <c r="S101" s="121">
        <v>0</v>
      </c>
      <c r="T101" s="121">
        <v>4647.75</v>
      </c>
      <c r="U101" s="121">
        <v>0</v>
      </c>
      <c r="V101" s="121">
        <v>0</v>
      </c>
      <c r="W101" s="121">
        <v>30080.610000000011</v>
      </c>
      <c r="X101" s="121">
        <v>46610.340000000004</v>
      </c>
      <c r="Y101" s="121">
        <v>377913.21</v>
      </c>
      <c r="Z101" s="121">
        <v>0</v>
      </c>
      <c r="AA101" s="121">
        <v>2887.5</v>
      </c>
      <c r="AB101" s="121">
        <v>369.48</v>
      </c>
      <c r="AC101" s="121">
        <f t="shared" si="50"/>
        <v>578665.91</v>
      </c>
      <c r="AD101" s="153">
        <f t="shared" si="51"/>
        <v>218.45019230769242</v>
      </c>
      <c r="AE101" s="105">
        <f t="shared" si="51"/>
        <v>294.4248076923077</v>
      </c>
      <c r="AF101" s="105">
        <f t="shared" si="52"/>
        <v>0</v>
      </c>
      <c r="AG101" s="105">
        <f t="shared" si="53"/>
        <v>173.91499999999999</v>
      </c>
      <c r="AH101" s="105">
        <f t="shared" si="54"/>
        <v>0</v>
      </c>
      <c r="AI101" s="105">
        <f t="shared" si="55"/>
        <v>0</v>
      </c>
      <c r="AJ101" s="105">
        <f t="shared" si="56"/>
        <v>0</v>
      </c>
      <c r="AK101" s="105">
        <f t="shared" si="57"/>
        <v>135.28567307692308</v>
      </c>
      <c r="AL101" s="105">
        <f t="shared" si="58"/>
        <v>0</v>
      </c>
      <c r="AM101" s="105">
        <f t="shared" si="59"/>
        <v>73.514038461538476</v>
      </c>
      <c r="AN101" s="105">
        <f t="shared" si="60"/>
        <v>0</v>
      </c>
      <c r="AO101" s="105">
        <f t="shared" si="61"/>
        <v>49.830384615384624</v>
      </c>
      <c r="AP101" s="105">
        <f t="shared" si="62"/>
        <v>68.063653846153841</v>
      </c>
      <c r="AQ101" s="105">
        <f t="shared" si="63"/>
        <v>103.4106730769231</v>
      </c>
      <c r="AR101" s="105">
        <f t="shared" si="64"/>
        <v>0</v>
      </c>
      <c r="AS101" s="105">
        <f t="shared" si="65"/>
        <v>44.689903846153847</v>
      </c>
      <c r="AT101" s="105">
        <f t="shared" si="66"/>
        <v>0</v>
      </c>
      <c r="AU101" s="105">
        <f t="shared" si="67"/>
        <v>0</v>
      </c>
      <c r="AV101" s="105">
        <f t="shared" si="68"/>
        <v>289.23663461538473</v>
      </c>
      <c r="AW101" s="105">
        <f t="shared" si="69"/>
        <v>448.17634615384617</v>
      </c>
      <c r="AX101" s="105">
        <f t="shared" si="70"/>
        <v>3633.7808653846155</v>
      </c>
      <c r="AY101" s="105">
        <f t="shared" si="71"/>
        <v>0</v>
      </c>
      <c r="AZ101" s="105">
        <f t="shared" si="72"/>
        <v>27.764423076923077</v>
      </c>
      <c r="BA101" s="105">
        <f t="shared" si="73"/>
        <v>3.552692307692308</v>
      </c>
      <c r="BB101" s="2"/>
      <c r="BC101" s="105">
        <f t="shared" si="74"/>
        <v>41.471322697236332</v>
      </c>
      <c r="BD101" s="105">
        <f t="shared" si="75"/>
        <v>55.894600416195097</v>
      </c>
      <c r="BE101" s="105">
        <f t="shared" si="76"/>
        <v>0</v>
      </c>
      <c r="BF101" s="105">
        <f t="shared" si="77"/>
        <v>33.016611295681059</v>
      </c>
      <c r="BG101" s="105">
        <f t="shared" si="78"/>
        <v>0</v>
      </c>
      <c r="BH101" s="105">
        <f t="shared" si="79"/>
        <v>0</v>
      </c>
      <c r="BI101" s="105">
        <f t="shared" si="80"/>
        <v>0</v>
      </c>
      <c r="BJ101" s="105">
        <f t="shared" si="81"/>
        <v>25.683089335913255</v>
      </c>
      <c r="BK101" s="105">
        <f t="shared" si="82"/>
        <v>0</v>
      </c>
      <c r="BL101" s="105">
        <f t="shared" si="83"/>
        <v>13.956153481070425</v>
      </c>
      <c r="BM101" s="105">
        <f t="shared" si="84"/>
        <v>0</v>
      </c>
      <c r="BN101" s="105">
        <f t="shared" si="85"/>
        <v>9.4599686028257466</v>
      </c>
      <c r="BO101" s="105">
        <f t="shared" si="86"/>
        <v>12.921434047679893</v>
      </c>
      <c r="BP101" s="105">
        <f t="shared" si="87"/>
        <v>19.631831623525979</v>
      </c>
      <c r="BQ101" s="105">
        <f t="shared" si="88"/>
        <v>0</v>
      </c>
      <c r="BR101" s="105">
        <f t="shared" si="89"/>
        <v>8.4840823628199029</v>
      </c>
      <c r="BS101" s="105">
        <f t="shared" si="90"/>
        <v>0</v>
      </c>
      <c r="BT101" s="105">
        <f t="shared" si="91"/>
        <v>0</v>
      </c>
      <c r="BU101" s="105">
        <f t="shared" si="92"/>
        <v>54.909660107334545</v>
      </c>
      <c r="BV101" s="105">
        <f t="shared" si="93"/>
        <v>85.083312036800407</v>
      </c>
      <c r="BW101" s="105">
        <f t="shared" si="94"/>
        <v>689.84923880106601</v>
      </c>
      <c r="BX101" s="105">
        <f t="shared" si="95"/>
        <v>0</v>
      </c>
      <c r="BY101" s="105">
        <f t="shared" si="96"/>
        <v>5.2708918987988751</v>
      </c>
      <c r="BZ101" s="105">
        <f t="shared" si="97"/>
        <v>0.67445511299331895</v>
      </c>
      <c r="CA101" s="102" t="s">
        <v>875</v>
      </c>
      <c r="CB101" s="108">
        <v>8</v>
      </c>
    </row>
    <row r="102" spans="1:80" x14ac:dyDescent="0.25">
      <c r="A102" s="18" t="s">
        <v>77</v>
      </c>
      <c r="B102" s="21" t="s">
        <v>78</v>
      </c>
      <c r="C102" s="22">
        <f>_xlfn.XLOOKUP(A102,Rankings!K:K,Rankings!L:L)</f>
        <v>231.5821052631579</v>
      </c>
      <c r="D102" s="118">
        <f>_xlfn.XLOOKUP(A102,Rankings!K:K,Rankings!M:M)</f>
        <v>1693.26</v>
      </c>
      <c r="E102" s="121">
        <v>74476.989999999976</v>
      </c>
      <c r="F102" s="121">
        <v>10984.27</v>
      </c>
      <c r="G102" s="121">
        <v>0</v>
      </c>
      <c r="H102" s="121">
        <v>27644.729999999996</v>
      </c>
      <c r="I102" s="121">
        <v>0</v>
      </c>
      <c r="J102" s="121">
        <v>15459.44</v>
      </c>
      <c r="K102" s="121">
        <v>0</v>
      </c>
      <c r="L102" s="121">
        <v>26467.09</v>
      </c>
      <c r="M102" s="121">
        <v>25131.549999999996</v>
      </c>
      <c r="N102" s="121">
        <v>15584.07</v>
      </c>
      <c r="O102" s="121">
        <v>0</v>
      </c>
      <c r="P102" s="121">
        <v>18738.419999999991</v>
      </c>
      <c r="Q102" s="121">
        <v>11127.58</v>
      </c>
      <c r="R102" s="121">
        <v>30891.220000000023</v>
      </c>
      <c r="S102" s="121">
        <v>0</v>
      </c>
      <c r="T102" s="121">
        <v>5645.2099999999973</v>
      </c>
      <c r="U102" s="121">
        <v>0</v>
      </c>
      <c r="V102" s="121">
        <v>0</v>
      </c>
      <c r="W102" s="121">
        <v>42632.670000000006</v>
      </c>
      <c r="X102" s="121">
        <v>293056.61999999994</v>
      </c>
      <c r="Y102" s="121">
        <v>683181.83</v>
      </c>
      <c r="Z102" s="121">
        <v>0</v>
      </c>
      <c r="AA102" s="121">
        <v>2611.8000000000002</v>
      </c>
      <c r="AB102" s="121">
        <v>3711.66</v>
      </c>
      <c r="AC102" s="121">
        <f t="shared" si="50"/>
        <v>1287345.1499999999</v>
      </c>
      <c r="AD102" s="153">
        <f t="shared" si="51"/>
        <v>321.6007986254732</v>
      </c>
      <c r="AE102" s="105">
        <f t="shared" si="51"/>
        <v>47.431428207797168</v>
      </c>
      <c r="AF102" s="105">
        <f t="shared" si="52"/>
        <v>0</v>
      </c>
      <c r="AG102" s="105">
        <f t="shared" si="53"/>
        <v>119.37334263623676</v>
      </c>
      <c r="AH102" s="105">
        <f t="shared" si="54"/>
        <v>0</v>
      </c>
      <c r="AI102" s="105">
        <f t="shared" si="55"/>
        <v>66.755762421421522</v>
      </c>
      <c r="AJ102" s="105">
        <f t="shared" si="56"/>
        <v>0</v>
      </c>
      <c r="AK102" s="105">
        <f t="shared" si="57"/>
        <v>114.28814834343167</v>
      </c>
      <c r="AL102" s="105">
        <f t="shared" si="58"/>
        <v>108.52112243923945</v>
      </c>
      <c r="AM102" s="105">
        <f t="shared" si="59"/>
        <v>67.293930082771595</v>
      </c>
      <c r="AN102" s="105">
        <f t="shared" si="60"/>
        <v>0</v>
      </c>
      <c r="AO102" s="105">
        <f t="shared" si="61"/>
        <v>80.914801161802302</v>
      </c>
      <c r="AP102" s="105">
        <f t="shared" si="62"/>
        <v>48.050258405567199</v>
      </c>
      <c r="AQ102" s="105">
        <f t="shared" si="63"/>
        <v>133.3920855624697</v>
      </c>
      <c r="AR102" s="105">
        <f t="shared" si="64"/>
        <v>0</v>
      </c>
      <c r="AS102" s="105">
        <f t="shared" si="65"/>
        <v>24.376710772125822</v>
      </c>
      <c r="AT102" s="105">
        <f t="shared" si="66"/>
        <v>0</v>
      </c>
      <c r="AU102" s="105">
        <f t="shared" si="67"/>
        <v>0</v>
      </c>
      <c r="AV102" s="105">
        <f t="shared" si="68"/>
        <v>184.09311009395327</v>
      </c>
      <c r="AW102" s="105">
        <f t="shared" si="69"/>
        <v>1265.4545119839272</v>
      </c>
      <c r="AX102" s="105">
        <f t="shared" si="70"/>
        <v>2950.0631286846087</v>
      </c>
      <c r="AY102" s="105">
        <f t="shared" si="71"/>
        <v>0</v>
      </c>
      <c r="AZ102" s="105">
        <f t="shared" si="72"/>
        <v>11.278073480816172</v>
      </c>
      <c r="BA102" s="105">
        <f t="shared" si="73"/>
        <v>16.027404171761294</v>
      </c>
      <c r="BB102" s="2"/>
      <c r="BC102" s="105">
        <f t="shared" si="74"/>
        <v>43.98437924477043</v>
      </c>
      <c r="BD102" s="105">
        <f t="shared" si="75"/>
        <v>6.4870545574808363</v>
      </c>
      <c r="BE102" s="105">
        <f t="shared" si="76"/>
        <v>0</v>
      </c>
      <c r="BF102" s="105">
        <f t="shared" si="77"/>
        <v>16.326334998759787</v>
      </c>
      <c r="BG102" s="105">
        <f t="shared" si="78"/>
        <v>0</v>
      </c>
      <c r="BH102" s="105">
        <f t="shared" si="79"/>
        <v>9.1299859442731783</v>
      </c>
      <c r="BI102" s="105">
        <f t="shared" si="80"/>
        <v>0</v>
      </c>
      <c r="BJ102" s="105">
        <f t="shared" si="81"/>
        <v>15.630848186338779</v>
      </c>
      <c r="BK102" s="105">
        <f t="shared" si="82"/>
        <v>14.842109303946231</v>
      </c>
      <c r="BL102" s="105">
        <f t="shared" si="83"/>
        <v>9.2035895255306333</v>
      </c>
      <c r="BM102" s="105">
        <f t="shared" si="84"/>
        <v>0</v>
      </c>
      <c r="BN102" s="105">
        <f t="shared" si="85"/>
        <v>11.066475319797309</v>
      </c>
      <c r="BO102" s="105">
        <f t="shared" si="86"/>
        <v>6.57169011256393</v>
      </c>
      <c r="BP102" s="105">
        <f t="shared" si="87"/>
        <v>18.243636535440526</v>
      </c>
      <c r="BQ102" s="105">
        <f t="shared" si="88"/>
        <v>0</v>
      </c>
      <c r="BR102" s="105">
        <f t="shared" si="89"/>
        <v>3.3339298158581654</v>
      </c>
      <c r="BS102" s="105">
        <f t="shared" si="90"/>
        <v>0</v>
      </c>
      <c r="BT102" s="105">
        <f t="shared" si="91"/>
        <v>0</v>
      </c>
      <c r="BU102" s="105">
        <f t="shared" si="92"/>
        <v>25.177864001984343</v>
      </c>
      <c r="BV102" s="105">
        <f t="shared" si="93"/>
        <v>173.07242833351046</v>
      </c>
      <c r="BW102" s="105">
        <f t="shared" si="94"/>
        <v>403.47130978113222</v>
      </c>
      <c r="BX102" s="105">
        <f t="shared" si="95"/>
        <v>0</v>
      </c>
      <c r="BY102" s="105">
        <f t="shared" si="96"/>
        <v>1.5424683746146488</v>
      </c>
      <c r="BZ102" s="105">
        <f t="shared" si="97"/>
        <v>2.1920201268558874</v>
      </c>
      <c r="CA102" s="102" t="s">
        <v>876</v>
      </c>
      <c r="CB102" s="108">
        <v>9</v>
      </c>
    </row>
    <row r="103" spans="1:80" x14ac:dyDescent="0.25">
      <c r="A103" s="18" t="s">
        <v>85</v>
      </c>
      <c r="B103" s="21" t="s">
        <v>86</v>
      </c>
      <c r="C103" s="22">
        <f>_xlfn.XLOOKUP(A103,Rankings!K:K,Rankings!L:L)</f>
        <v>75</v>
      </c>
      <c r="D103" s="118">
        <f>_xlfn.XLOOKUP(A103,Rankings!K:K,Rankings!M:M)</f>
        <v>463.98</v>
      </c>
      <c r="E103" s="121">
        <v>23580.439999999995</v>
      </c>
      <c r="F103" s="121">
        <v>0</v>
      </c>
      <c r="G103" s="121">
        <v>0</v>
      </c>
      <c r="H103" s="121">
        <v>10754.189999999999</v>
      </c>
      <c r="I103" s="121">
        <v>655.34</v>
      </c>
      <c r="J103" s="121">
        <v>0</v>
      </c>
      <c r="K103" s="121">
        <v>0</v>
      </c>
      <c r="L103" s="121">
        <v>8022.98</v>
      </c>
      <c r="M103" s="121">
        <v>0</v>
      </c>
      <c r="N103" s="121">
        <v>6031.2999999999993</v>
      </c>
      <c r="O103" s="121">
        <v>0</v>
      </c>
      <c r="P103" s="121">
        <v>21705.949999999993</v>
      </c>
      <c r="Q103" s="121">
        <v>3851.74</v>
      </c>
      <c r="R103" s="121">
        <v>4086.6699999999996</v>
      </c>
      <c r="S103" s="121">
        <v>0</v>
      </c>
      <c r="T103" s="121">
        <v>2501.1500000000005</v>
      </c>
      <c r="U103" s="121">
        <v>0</v>
      </c>
      <c r="V103" s="121">
        <v>0</v>
      </c>
      <c r="W103" s="121">
        <v>57544.14</v>
      </c>
      <c r="X103" s="121">
        <v>53458.799999999988</v>
      </c>
      <c r="Y103" s="121">
        <v>285261.89999999997</v>
      </c>
      <c r="Z103" s="121">
        <v>0</v>
      </c>
      <c r="AA103" s="121">
        <v>567</v>
      </c>
      <c r="AB103" s="121">
        <v>6080.7300000000005</v>
      </c>
      <c r="AC103" s="121">
        <f t="shared" si="50"/>
        <v>484102.3299999999</v>
      </c>
      <c r="AD103" s="153">
        <f t="shared" si="51"/>
        <v>314.40586666666661</v>
      </c>
      <c r="AE103" s="105">
        <f t="shared" si="51"/>
        <v>0</v>
      </c>
      <c r="AF103" s="105">
        <f t="shared" si="52"/>
        <v>0</v>
      </c>
      <c r="AG103" s="105">
        <f t="shared" si="53"/>
        <v>143.38919999999999</v>
      </c>
      <c r="AH103" s="105">
        <f t="shared" si="54"/>
        <v>8.7378666666666671</v>
      </c>
      <c r="AI103" s="105">
        <f t="shared" si="55"/>
        <v>0</v>
      </c>
      <c r="AJ103" s="105">
        <f t="shared" si="56"/>
        <v>0</v>
      </c>
      <c r="AK103" s="105">
        <f t="shared" si="57"/>
        <v>106.97306666666667</v>
      </c>
      <c r="AL103" s="105">
        <f t="shared" si="58"/>
        <v>0</v>
      </c>
      <c r="AM103" s="105">
        <f t="shared" si="59"/>
        <v>80.417333333333318</v>
      </c>
      <c r="AN103" s="105">
        <f t="shared" si="60"/>
        <v>0</v>
      </c>
      <c r="AO103" s="105">
        <f t="shared" si="61"/>
        <v>289.41266666666655</v>
      </c>
      <c r="AP103" s="105">
        <f t="shared" si="62"/>
        <v>51.356533333333331</v>
      </c>
      <c r="AQ103" s="105">
        <f t="shared" si="63"/>
        <v>54.488933333333328</v>
      </c>
      <c r="AR103" s="105">
        <f t="shared" si="64"/>
        <v>0</v>
      </c>
      <c r="AS103" s="105">
        <f t="shared" si="65"/>
        <v>33.348666666666674</v>
      </c>
      <c r="AT103" s="105">
        <f t="shared" si="66"/>
        <v>0</v>
      </c>
      <c r="AU103" s="105">
        <f t="shared" si="67"/>
        <v>0</v>
      </c>
      <c r="AV103" s="105">
        <f t="shared" si="68"/>
        <v>767.25519999999995</v>
      </c>
      <c r="AW103" s="105">
        <f t="shared" si="69"/>
        <v>712.78399999999988</v>
      </c>
      <c r="AX103" s="105">
        <f t="shared" si="70"/>
        <v>3803.4919999999997</v>
      </c>
      <c r="AY103" s="105">
        <f t="shared" si="71"/>
        <v>0</v>
      </c>
      <c r="AZ103" s="105">
        <f t="shared" si="72"/>
        <v>7.56</v>
      </c>
      <c r="BA103" s="105">
        <f t="shared" si="73"/>
        <v>81.076400000000007</v>
      </c>
      <c r="BB103" s="2"/>
      <c r="BC103" s="105">
        <f t="shared" si="74"/>
        <v>50.82210440105176</v>
      </c>
      <c r="BD103" s="105">
        <f t="shared" si="75"/>
        <v>0</v>
      </c>
      <c r="BE103" s="105">
        <f t="shared" si="76"/>
        <v>0</v>
      </c>
      <c r="BF103" s="105">
        <f t="shared" si="77"/>
        <v>23.178132678132673</v>
      </c>
      <c r="BG103" s="105">
        <f t="shared" si="78"/>
        <v>1.4124315703263073</v>
      </c>
      <c r="BH103" s="105">
        <f t="shared" si="79"/>
        <v>0</v>
      </c>
      <c r="BI103" s="105">
        <f t="shared" si="80"/>
        <v>0</v>
      </c>
      <c r="BJ103" s="105">
        <f t="shared" si="81"/>
        <v>17.291650502176818</v>
      </c>
      <c r="BK103" s="105">
        <f t="shared" si="82"/>
        <v>0</v>
      </c>
      <c r="BL103" s="105">
        <f t="shared" si="83"/>
        <v>12.999051683262207</v>
      </c>
      <c r="BM103" s="105">
        <f t="shared" si="84"/>
        <v>0</v>
      </c>
      <c r="BN103" s="105">
        <f t="shared" si="85"/>
        <v>46.782081124186369</v>
      </c>
      <c r="BO103" s="105">
        <f t="shared" si="86"/>
        <v>8.3015216173110904</v>
      </c>
      <c r="BP103" s="105">
        <f t="shared" si="87"/>
        <v>8.8078580973317795</v>
      </c>
      <c r="BQ103" s="105">
        <f t="shared" si="88"/>
        <v>0</v>
      </c>
      <c r="BR103" s="105">
        <f t="shared" si="89"/>
        <v>5.3906418380102599</v>
      </c>
      <c r="BS103" s="105">
        <f t="shared" si="90"/>
        <v>0</v>
      </c>
      <c r="BT103" s="105">
        <f t="shared" si="91"/>
        <v>0</v>
      </c>
      <c r="BU103" s="105">
        <f t="shared" si="92"/>
        <v>124.02288891762575</v>
      </c>
      <c r="BV103" s="105">
        <f t="shared" si="93"/>
        <v>115.21789732316046</v>
      </c>
      <c r="BW103" s="105">
        <f t="shared" si="94"/>
        <v>614.81507823613072</v>
      </c>
      <c r="BX103" s="105">
        <f t="shared" si="95"/>
        <v>0</v>
      </c>
      <c r="BY103" s="105">
        <f t="shared" si="96"/>
        <v>1.2220354325617484</v>
      </c>
      <c r="BZ103" s="105">
        <f t="shared" si="97"/>
        <v>13.105586447691712</v>
      </c>
      <c r="CA103" s="102" t="s">
        <v>877</v>
      </c>
      <c r="CB103" s="108">
        <v>10</v>
      </c>
    </row>
    <row r="104" spans="1:80" x14ac:dyDescent="0.25">
      <c r="A104" s="18" t="s">
        <v>87</v>
      </c>
      <c r="B104" s="21" t="s">
        <v>88</v>
      </c>
      <c r="C104" s="22">
        <f>_xlfn.XLOOKUP(A104,Rankings!K:K,Rankings!L:L)</f>
        <v>137</v>
      </c>
      <c r="D104" s="118">
        <f>_xlfn.XLOOKUP(A104,Rankings!K:K,Rankings!M:M)</f>
        <v>612.69000000000005</v>
      </c>
      <c r="E104" s="121">
        <v>55433.909999999996</v>
      </c>
      <c r="F104" s="121">
        <v>4959.2299999999996</v>
      </c>
      <c r="G104" s="121">
        <v>0</v>
      </c>
      <c r="H104" s="121">
        <v>1537.0800000000002</v>
      </c>
      <c r="I104" s="121">
        <v>0</v>
      </c>
      <c r="J104" s="121">
        <v>14676.24</v>
      </c>
      <c r="K104" s="121">
        <v>0</v>
      </c>
      <c r="L104" s="121">
        <v>8651.6299999999992</v>
      </c>
      <c r="M104" s="121">
        <v>17565.810000000001</v>
      </c>
      <c r="N104" s="121">
        <v>11292.84</v>
      </c>
      <c r="O104" s="121">
        <v>0</v>
      </c>
      <c r="P104" s="121">
        <v>11466.229999999996</v>
      </c>
      <c r="Q104" s="121">
        <v>12350.36</v>
      </c>
      <c r="R104" s="121">
        <v>10866.46</v>
      </c>
      <c r="S104" s="121">
        <v>0</v>
      </c>
      <c r="T104" s="121">
        <v>6327.2799999999988</v>
      </c>
      <c r="U104" s="121">
        <v>0</v>
      </c>
      <c r="V104" s="121">
        <v>0</v>
      </c>
      <c r="W104" s="121">
        <v>2780.8700000000008</v>
      </c>
      <c r="X104" s="121">
        <v>141138.95000000004</v>
      </c>
      <c r="Y104" s="121">
        <v>446781.83000000013</v>
      </c>
      <c r="Z104" s="121">
        <v>0</v>
      </c>
      <c r="AA104" s="121">
        <v>2650</v>
      </c>
      <c r="AB104" s="121">
        <v>2032.3100000000002</v>
      </c>
      <c r="AC104" s="121">
        <f t="shared" si="50"/>
        <v>750511.03000000026</v>
      </c>
      <c r="AD104" s="153">
        <f t="shared" si="51"/>
        <v>404.6270802919708</v>
      </c>
      <c r="AE104" s="105">
        <f t="shared" si="51"/>
        <v>36.198759124087587</v>
      </c>
      <c r="AF104" s="105">
        <f t="shared" si="52"/>
        <v>0</v>
      </c>
      <c r="AG104" s="105">
        <f t="shared" si="53"/>
        <v>11.219562043795621</v>
      </c>
      <c r="AH104" s="105">
        <f t="shared" si="54"/>
        <v>0</v>
      </c>
      <c r="AI104" s="105">
        <f t="shared" si="55"/>
        <v>107.1258394160584</v>
      </c>
      <c r="AJ104" s="105">
        <f t="shared" si="56"/>
        <v>0</v>
      </c>
      <c r="AK104" s="105">
        <f t="shared" si="57"/>
        <v>63.150583941605831</v>
      </c>
      <c r="AL104" s="105">
        <f t="shared" si="58"/>
        <v>128.21759124087592</v>
      </c>
      <c r="AM104" s="105">
        <f t="shared" si="59"/>
        <v>82.42948905109489</v>
      </c>
      <c r="AN104" s="105">
        <f t="shared" si="60"/>
        <v>0</v>
      </c>
      <c r="AO104" s="105">
        <f t="shared" si="61"/>
        <v>83.695109489051063</v>
      </c>
      <c r="AP104" s="105">
        <f t="shared" si="62"/>
        <v>90.14861313868613</v>
      </c>
      <c r="AQ104" s="105">
        <f t="shared" si="63"/>
        <v>79.317226277372257</v>
      </c>
      <c r="AR104" s="105">
        <f t="shared" si="64"/>
        <v>0</v>
      </c>
      <c r="AS104" s="105">
        <f t="shared" si="65"/>
        <v>46.184525547445247</v>
      </c>
      <c r="AT104" s="105">
        <f t="shared" si="66"/>
        <v>0</v>
      </c>
      <c r="AU104" s="105">
        <f t="shared" si="67"/>
        <v>0</v>
      </c>
      <c r="AV104" s="105">
        <f t="shared" si="68"/>
        <v>20.298321167883216</v>
      </c>
      <c r="AW104" s="105">
        <f t="shared" si="69"/>
        <v>1030.2113138686134</v>
      </c>
      <c r="AX104" s="105">
        <f t="shared" si="70"/>
        <v>3261.1812408759133</v>
      </c>
      <c r="AY104" s="105">
        <f t="shared" si="71"/>
        <v>0</v>
      </c>
      <c r="AZ104" s="105">
        <f t="shared" si="72"/>
        <v>19.343065693430656</v>
      </c>
      <c r="BA104" s="105">
        <f t="shared" si="73"/>
        <v>14.834379562043797</v>
      </c>
      <c r="BB104" s="2"/>
      <c r="BC104" s="105">
        <f t="shared" si="74"/>
        <v>90.476276746805055</v>
      </c>
      <c r="BD104" s="105">
        <f t="shared" si="75"/>
        <v>8.0941911896717738</v>
      </c>
      <c r="BE104" s="105">
        <f t="shared" si="76"/>
        <v>0</v>
      </c>
      <c r="BF104" s="105">
        <f t="shared" si="77"/>
        <v>2.5087401459139205</v>
      </c>
      <c r="BG104" s="105">
        <f t="shared" si="78"/>
        <v>0</v>
      </c>
      <c r="BH104" s="105">
        <f t="shared" si="79"/>
        <v>23.95377760368212</v>
      </c>
      <c r="BI104" s="105">
        <f t="shared" si="80"/>
        <v>0</v>
      </c>
      <c r="BJ104" s="105">
        <f t="shared" si="81"/>
        <v>14.120729896032248</v>
      </c>
      <c r="BK104" s="105">
        <f t="shared" si="82"/>
        <v>28.66997992459482</v>
      </c>
      <c r="BL104" s="105">
        <f t="shared" si="83"/>
        <v>18.431572246976447</v>
      </c>
      <c r="BM104" s="105">
        <f t="shared" si="84"/>
        <v>0</v>
      </c>
      <c r="BN104" s="105">
        <f t="shared" si="85"/>
        <v>18.714570174150051</v>
      </c>
      <c r="BO104" s="105">
        <f t="shared" si="86"/>
        <v>20.157600091400219</v>
      </c>
      <c r="BP104" s="105">
        <f t="shared" si="87"/>
        <v>17.735657510323325</v>
      </c>
      <c r="BQ104" s="105">
        <f t="shared" si="88"/>
        <v>0</v>
      </c>
      <c r="BR104" s="105">
        <f t="shared" si="89"/>
        <v>10.327049568297179</v>
      </c>
      <c r="BS104" s="105">
        <f t="shared" si="90"/>
        <v>0</v>
      </c>
      <c r="BT104" s="105">
        <f t="shared" si="91"/>
        <v>0</v>
      </c>
      <c r="BU104" s="105">
        <f t="shared" si="92"/>
        <v>4.5387879678140663</v>
      </c>
      <c r="BV104" s="105">
        <f t="shared" si="93"/>
        <v>230.35948032447081</v>
      </c>
      <c r="BW104" s="105">
        <f t="shared" si="94"/>
        <v>729.21351743948833</v>
      </c>
      <c r="BX104" s="105">
        <f t="shared" si="95"/>
        <v>0</v>
      </c>
      <c r="BY104" s="105">
        <f t="shared" si="96"/>
        <v>4.3251889209877747</v>
      </c>
      <c r="BZ104" s="105">
        <f t="shared" si="97"/>
        <v>3.3170281871745906</v>
      </c>
      <c r="CA104" s="102" t="s">
        <v>878</v>
      </c>
      <c r="CB104" s="108">
        <v>11</v>
      </c>
    </row>
    <row r="105" spans="1:80" x14ac:dyDescent="0.25">
      <c r="A105" s="18" t="s">
        <v>89</v>
      </c>
      <c r="B105" s="21" t="s">
        <v>90</v>
      </c>
      <c r="C105" s="22">
        <f>_xlfn.XLOOKUP(A105,Rankings!K:K,Rankings!L:L)</f>
        <v>75</v>
      </c>
      <c r="D105" s="118">
        <f>_xlfn.XLOOKUP(A105,Rankings!K:K,Rankings!M:M)</f>
        <v>552.26</v>
      </c>
      <c r="E105" s="121">
        <v>21668.350000000006</v>
      </c>
      <c r="F105" s="121">
        <v>3743.6499999999996</v>
      </c>
      <c r="G105" s="121">
        <v>0</v>
      </c>
      <c r="H105" s="121">
        <v>0</v>
      </c>
      <c r="I105" s="121">
        <v>0</v>
      </c>
      <c r="J105" s="121">
        <v>0</v>
      </c>
      <c r="K105" s="121">
        <v>0</v>
      </c>
      <c r="L105" s="121">
        <v>12206.710000000001</v>
      </c>
      <c r="M105" s="121">
        <v>552.12</v>
      </c>
      <c r="N105" s="121">
        <v>2575.6000000000004</v>
      </c>
      <c r="O105" s="121">
        <v>0</v>
      </c>
      <c r="P105" s="121">
        <v>8811.3499999999931</v>
      </c>
      <c r="Q105" s="121">
        <v>14684.130000000001</v>
      </c>
      <c r="R105" s="121">
        <v>6381.8399999999965</v>
      </c>
      <c r="S105" s="121">
        <v>0</v>
      </c>
      <c r="T105" s="121">
        <v>1080.4000000000001</v>
      </c>
      <c r="U105" s="121">
        <v>0</v>
      </c>
      <c r="V105" s="121">
        <v>0</v>
      </c>
      <c r="W105" s="121">
        <v>7823.4699999999993</v>
      </c>
      <c r="X105" s="121">
        <v>45198.26</v>
      </c>
      <c r="Y105" s="121">
        <v>313929.72000000003</v>
      </c>
      <c r="Z105" s="121">
        <v>0</v>
      </c>
      <c r="AA105" s="121">
        <v>3042.5</v>
      </c>
      <c r="AB105" s="121">
        <v>1333.1299999999997</v>
      </c>
      <c r="AC105" s="121">
        <f t="shared" si="50"/>
        <v>443031.23000000004</v>
      </c>
      <c r="AD105" s="153">
        <f t="shared" si="51"/>
        <v>288.9113333333334</v>
      </c>
      <c r="AE105" s="105">
        <f t="shared" si="51"/>
        <v>49.915333333333329</v>
      </c>
      <c r="AF105" s="105">
        <f t="shared" si="52"/>
        <v>0</v>
      </c>
      <c r="AG105" s="105">
        <f t="shared" si="53"/>
        <v>0</v>
      </c>
      <c r="AH105" s="105">
        <f t="shared" si="54"/>
        <v>0</v>
      </c>
      <c r="AI105" s="105">
        <f t="shared" si="55"/>
        <v>0</v>
      </c>
      <c r="AJ105" s="105">
        <f t="shared" si="56"/>
        <v>0</v>
      </c>
      <c r="AK105" s="105">
        <f t="shared" si="57"/>
        <v>162.75613333333334</v>
      </c>
      <c r="AL105" s="105">
        <f t="shared" si="58"/>
        <v>7.3616000000000001</v>
      </c>
      <c r="AM105" s="105">
        <f t="shared" si="59"/>
        <v>34.341333333333338</v>
      </c>
      <c r="AN105" s="105">
        <f t="shared" si="60"/>
        <v>0</v>
      </c>
      <c r="AO105" s="105">
        <f t="shared" si="61"/>
        <v>117.48466666666657</v>
      </c>
      <c r="AP105" s="105">
        <f t="shared" si="62"/>
        <v>195.78840000000002</v>
      </c>
      <c r="AQ105" s="105">
        <f t="shared" si="63"/>
        <v>85.091199999999958</v>
      </c>
      <c r="AR105" s="105">
        <f t="shared" si="64"/>
        <v>0</v>
      </c>
      <c r="AS105" s="105">
        <f t="shared" si="65"/>
        <v>14.405333333333335</v>
      </c>
      <c r="AT105" s="105">
        <f t="shared" si="66"/>
        <v>0</v>
      </c>
      <c r="AU105" s="105">
        <f t="shared" si="67"/>
        <v>0</v>
      </c>
      <c r="AV105" s="105">
        <f t="shared" si="68"/>
        <v>104.31293333333332</v>
      </c>
      <c r="AW105" s="105">
        <f t="shared" si="69"/>
        <v>602.64346666666665</v>
      </c>
      <c r="AX105" s="105">
        <f t="shared" si="70"/>
        <v>4185.7296000000006</v>
      </c>
      <c r="AY105" s="105">
        <f t="shared" si="71"/>
        <v>0</v>
      </c>
      <c r="AZ105" s="105">
        <f t="shared" si="72"/>
        <v>40.56666666666667</v>
      </c>
      <c r="BA105" s="105">
        <f t="shared" si="73"/>
        <v>17.77506666666666</v>
      </c>
      <c r="BB105" s="2"/>
      <c r="BC105" s="105">
        <f t="shared" si="74"/>
        <v>39.235776626951086</v>
      </c>
      <c r="BD105" s="105">
        <f t="shared" si="75"/>
        <v>6.7787817332415887</v>
      </c>
      <c r="BE105" s="105">
        <f t="shared" si="76"/>
        <v>0</v>
      </c>
      <c r="BF105" s="105">
        <f t="shared" si="77"/>
        <v>0</v>
      </c>
      <c r="BG105" s="105">
        <f t="shared" si="78"/>
        <v>0</v>
      </c>
      <c r="BH105" s="105">
        <f t="shared" si="79"/>
        <v>0</v>
      </c>
      <c r="BI105" s="105">
        <f t="shared" si="80"/>
        <v>0</v>
      </c>
      <c r="BJ105" s="105">
        <f t="shared" si="81"/>
        <v>22.103194147684064</v>
      </c>
      <c r="BK105" s="105">
        <f t="shared" si="82"/>
        <v>0.99974649621555067</v>
      </c>
      <c r="BL105" s="105">
        <f t="shared" si="83"/>
        <v>4.6637453373411084</v>
      </c>
      <c r="BM105" s="105">
        <f t="shared" si="84"/>
        <v>0</v>
      </c>
      <c r="BN105" s="105">
        <f t="shared" si="85"/>
        <v>15.955075507912927</v>
      </c>
      <c r="BO105" s="105">
        <f t="shared" si="86"/>
        <v>26.589160902473473</v>
      </c>
      <c r="BP105" s="105">
        <f t="shared" si="87"/>
        <v>11.555861369644726</v>
      </c>
      <c r="BQ105" s="105">
        <f t="shared" si="88"/>
        <v>0</v>
      </c>
      <c r="BR105" s="105">
        <f t="shared" si="89"/>
        <v>1.9563249194220116</v>
      </c>
      <c r="BS105" s="105">
        <f t="shared" si="90"/>
        <v>0</v>
      </c>
      <c r="BT105" s="105">
        <f t="shared" si="91"/>
        <v>0</v>
      </c>
      <c r="BU105" s="105">
        <f t="shared" si="92"/>
        <v>14.1662803751856</v>
      </c>
      <c r="BV105" s="105">
        <f t="shared" si="93"/>
        <v>81.84235686089886</v>
      </c>
      <c r="BW105" s="105">
        <f t="shared" si="94"/>
        <v>568.44551479375662</v>
      </c>
      <c r="BX105" s="105">
        <f t="shared" si="95"/>
        <v>0</v>
      </c>
      <c r="BY105" s="105">
        <f t="shared" si="96"/>
        <v>5.5091804584797019</v>
      </c>
      <c r="BZ105" s="105">
        <f t="shared" si="97"/>
        <v>2.4139535725926189</v>
      </c>
      <c r="CA105" s="102" t="s">
        <v>3</v>
      </c>
      <c r="CB105" s="108">
        <v>12</v>
      </c>
    </row>
    <row r="106" spans="1:80" x14ac:dyDescent="0.25">
      <c r="A106" s="18" t="s">
        <v>91</v>
      </c>
      <c r="B106" s="21" t="s">
        <v>92</v>
      </c>
      <c r="C106" s="22">
        <f>_xlfn.XLOOKUP(A106,Rankings!K:K,Rankings!L:L)</f>
        <v>163.4957894736842</v>
      </c>
      <c r="D106" s="118">
        <f>_xlfn.XLOOKUP(A106,Rankings!K:K,Rankings!M:M)</f>
        <v>1054.3700000000001</v>
      </c>
      <c r="E106" s="121">
        <v>75508.78</v>
      </c>
      <c r="F106" s="121">
        <v>0</v>
      </c>
      <c r="G106" s="121">
        <v>0</v>
      </c>
      <c r="H106" s="121">
        <v>38542.689999999995</v>
      </c>
      <c r="I106" s="121">
        <v>0</v>
      </c>
      <c r="J106" s="121">
        <v>12462.720000000001</v>
      </c>
      <c r="K106" s="121">
        <v>0</v>
      </c>
      <c r="L106" s="121">
        <v>11234.91</v>
      </c>
      <c r="M106" s="121">
        <v>0</v>
      </c>
      <c r="N106" s="121">
        <v>10792.159999999996</v>
      </c>
      <c r="O106" s="121">
        <v>0</v>
      </c>
      <c r="P106" s="121">
        <v>12728.909999999998</v>
      </c>
      <c r="Q106" s="121">
        <v>17619.39</v>
      </c>
      <c r="R106" s="121">
        <v>18102.819999999992</v>
      </c>
      <c r="S106" s="121">
        <v>0</v>
      </c>
      <c r="T106" s="121">
        <v>5274.2199999999993</v>
      </c>
      <c r="U106" s="121">
        <v>0</v>
      </c>
      <c r="V106" s="121">
        <v>0</v>
      </c>
      <c r="W106" s="121">
        <v>36839.58</v>
      </c>
      <c r="X106" s="121">
        <v>148874.35000000006</v>
      </c>
      <c r="Y106" s="121">
        <v>478055.96999999991</v>
      </c>
      <c r="Z106" s="121">
        <v>0</v>
      </c>
      <c r="AA106" s="121">
        <v>1170</v>
      </c>
      <c r="AB106" s="121">
        <v>3097.04</v>
      </c>
      <c r="AC106" s="121">
        <f t="shared" si="50"/>
        <v>870303.54</v>
      </c>
      <c r="AD106" s="153">
        <f t="shared" si="51"/>
        <v>461.83929410704286</v>
      </c>
      <c r="AE106" s="105">
        <f t="shared" si="51"/>
        <v>0</v>
      </c>
      <c r="AF106" s="105">
        <f t="shared" si="52"/>
        <v>0</v>
      </c>
      <c r="AG106" s="105">
        <f t="shared" si="53"/>
        <v>235.74117794760528</v>
      </c>
      <c r="AH106" s="105">
        <f t="shared" si="54"/>
        <v>0</v>
      </c>
      <c r="AI106" s="105">
        <f t="shared" si="55"/>
        <v>76.226550176730782</v>
      </c>
      <c r="AJ106" s="105">
        <f t="shared" si="56"/>
        <v>0</v>
      </c>
      <c r="AK106" s="105">
        <f t="shared" si="57"/>
        <v>68.716815498226254</v>
      </c>
      <c r="AL106" s="105">
        <f t="shared" si="58"/>
        <v>0</v>
      </c>
      <c r="AM106" s="105">
        <f t="shared" si="59"/>
        <v>66.008794689707102</v>
      </c>
      <c r="AN106" s="105">
        <f t="shared" si="60"/>
        <v>0</v>
      </c>
      <c r="AO106" s="105">
        <f t="shared" si="61"/>
        <v>77.854665499191995</v>
      </c>
      <c r="AP106" s="105">
        <f t="shared" si="62"/>
        <v>107.7666284662087</v>
      </c>
      <c r="AQ106" s="105">
        <f t="shared" si="63"/>
        <v>110.72346302174203</v>
      </c>
      <c r="AR106" s="105">
        <f t="shared" si="64"/>
        <v>0</v>
      </c>
      <c r="AS106" s="105">
        <f t="shared" si="65"/>
        <v>32.259057049594063</v>
      </c>
      <c r="AT106" s="105">
        <f t="shared" si="66"/>
        <v>0</v>
      </c>
      <c r="AU106" s="105">
        <f t="shared" si="67"/>
        <v>0</v>
      </c>
      <c r="AV106" s="105">
        <f t="shared" si="68"/>
        <v>225.32433476477749</v>
      </c>
      <c r="AW106" s="105">
        <f t="shared" si="69"/>
        <v>910.56993259121475</v>
      </c>
      <c r="AX106" s="105">
        <f t="shared" si="70"/>
        <v>2923.9650240469732</v>
      </c>
      <c r="AY106" s="105">
        <f t="shared" si="71"/>
        <v>0</v>
      </c>
      <c r="AZ106" s="105">
        <f t="shared" si="72"/>
        <v>7.1561475911177501</v>
      </c>
      <c r="BA106" s="105">
        <f t="shared" si="73"/>
        <v>18.942628491961809</v>
      </c>
      <c r="BB106" s="2"/>
      <c r="BC106" s="105">
        <f t="shared" si="74"/>
        <v>71.61506871401879</v>
      </c>
      <c r="BD106" s="105">
        <f t="shared" si="75"/>
        <v>0</v>
      </c>
      <c r="BE106" s="105">
        <f t="shared" si="76"/>
        <v>0</v>
      </c>
      <c r="BF106" s="105">
        <f t="shared" si="77"/>
        <v>36.555184612612265</v>
      </c>
      <c r="BG106" s="105">
        <f t="shared" si="78"/>
        <v>0</v>
      </c>
      <c r="BH106" s="105">
        <f t="shared" si="79"/>
        <v>11.820063165681876</v>
      </c>
      <c r="BI106" s="105">
        <f t="shared" si="80"/>
        <v>0</v>
      </c>
      <c r="BJ106" s="105">
        <f t="shared" si="81"/>
        <v>10.655566831377978</v>
      </c>
      <c r="BK106" s="105">
        <f t="shared" si="82"/>
        <v>0</v>
      </c>
      <c r="BL106" s="105">
        <f t="shared" si="83"/>
        <v>10.235647827612693</v>
      </c>
      <c r="BM106" s="105">
        <f t="shared" si="84"/>
        <v>0</v>
      </c>
      <c r="BN106" s="105">
        <f t="shared" si="85"/>
        <v>12.072526722118418</v>
      </c>
      <c r="BO106" s="105">
        <f t="shared" si="86"/>
        <v>16.710822576514882</v>
      </c>
      <c r="BP106" s="105">
        <f t="shared" si="87"/>
        <v>17.169323861642489</v>
      </c>
      <c r="BQ106" s="105">
        <f t="shared" si="88"/>
        <v>0</v>
      </c>
      <c r="BR106" s="105">
        <f t="shared" si="89"/>
        <v>5.002247787778483</v>
      </c>
      <c r="BS106" s="105">
        <f t="shared" si="90"/>
        <v>0</v>
      </c>
      <c r="BT106" s="105">
        <f t="shared" si="91"/>
        <v>0</v>
      </c>
      <c r="BU106" s="105">
        <f t="shared" si="92"/>
        <v>34.939897758851252</v>
      </c>
      <c r="BV106" s="105">
        <f t="shared" si="93"/>
        <v>141.19744491971514</v>
      </c>
      <c r="BW106" s="105">
        <f t="shared" si="94"/>
        <v>453.40437417604812</v>
      </c>
      <c r="BX106" s="105">
        <f t="shared" si="95"/>
        <v>0</v>
      </c>
      <c r="BY106" s="105">
        <f t="shared" si="96"/>
        <v>1.1096673843148039</v>
      </c>
      <c r="BZ106" s="105">
        <f t="shared" si="97"/>
        <v>2.9373369879643763</v>
      </c>
      <c r="CA106" s="102" t="s">
        <v>799</v>
      </c>
      <c r="CB106" s="108">
        <v>13</v>
      </c>
    </row>
    <row r="107" spans="1:80" x14ac:dyDescent="0.25">
      <c r="A107" s="18" t="s">
        <v>97</v>
      </c>
      <c r="B107" s="21" t="s">
        <v>98</v>
      </c>
      <c r="C107" s="22">
        <f>_xlfn.XLOOKUP(A107,Rankings!K:K,Rankings!L:L)</f>
        <v>202</v>
      </c>
      <c r="D107" s="118">
        <f>_xlfn.XLOOKUP(A107,Rankings!K:K,Rankings!M:M)</f>
        <v>1207.3</v>
      </c>
      <c r="E107" s="121">
        <v>36934.750000000015</v>
      </c>
      <c r="F107" s="121">
        <v>0</v>
      </c>
      <c r="G107" s="121">
        <v>0</v>
      </c>
      <c r="H107" s="121">
        <v>512.68000000000006</v>
      </c>
      <c r="I107" s="121">
        <v>2.85</v>
      </c>
      <c r="J107" s="121">
        <v>0</v>
      </c>
      <c r="K107" s="121">
        <v>0</v>
      </c>
      <c r="L107" s="121">
        <v>18173.490000000002</v>
      </c>
      <c r="M107" s="121">
        <v>0</v>
      </c>
      <c r="N107" s="121">
        <v>16053.529999999999</v>
      </c>
      <c r="O107" s="121">
        <v>0</v>
      </c>
      <c r="P107" s="121">
        <v>15560.499999999965</v>
      </c>
      <c r="Q107" s="121">
        <v>25252.69</v>
      </c>
      <c r="R107" s="121">
        <v>27913.09</v>
      </c>
      <c r="S107" s="121">
        <v>0</v>
      </c>
      <c r="T107" s="121">
        <v>7268.3799999999992</v>
      </c>
      <c r="U107" s="121">
        <v>0</v>
      </c>
      <c r="V107" s="121">
        <v>0</v>
      </c>
      <c r="W107" s="121">
        <v>23636.909999999993</v>
      </c>
      <c r="X107" s="121">
        <v>214659.01000000007</v>
      </c>
      <c r="Y107" s="121">
        <v>533970.43000000005</v>
      </c>
      <c r="Z107" s="121">
        <v>0</v>
      </c>
      <c r="AA107" s="121">
        <v>7328.62</v>
      </c>
      <c r="AB107" s="121">
        <v>2857.51</v>
      </c>
      <c r="AC107" s="121">
        <f t="shared" si="50"/>
        <v>930124.44000000006</v>
      </c>
      <c r="AD107" s="153">
        <f t="shared" si="51"/>
        <v>182.84529702970303</v>
      </c>
      <c r="AE107" s="105">
        <f t="shared" si="51"/>
        <v>0</v>
      </c>
      <c r="AF107" s="105">
        <f t="shared" si="52"/>
        <v>0</v>
      </c>
      <c r="AG107" s="105">
        <f t="shared" si="53"/>
        <v>2.5380198019801985</v>
      </c>
      <c r="AH107" s="105">
        <f t="shared" si="54"/>
        <v>1.4108910891089109E-2</v>
      </c>
      <c r="AI107" s="105">
        <f t="shared" si="55"/>
        <v>0</v>
      </c>
      <c r="AJ107" s="105">
        <f t="shared" si="56"/>
        <v>0</v>
      </c>
      <c r="AK107" s="105">
        <f t="shared" si="57"/>
        <v>89.967772277227738</v>
      </c>
      <c r="AL107" s="105">
        <f t="shared" si="58"/>
        <v>0</v>
      </c>
      <c r="AM107" s="105">
        <f t="shared" si="59"/>
        <v>79.472920792079208</v>
      </c>
      <c r="AN107" s="105">
        <f t="shared" si="60"/>
        <v>0</v>
      </c>
      <c r="AO107" s="105">
        <f t="shared" si="61"/>
        <v>77.03217821782161</v>
      </c>
      <c r="AP107" s="105">
        <f t="shared" si="62"/>
        <v>125.01331683168316</v>
      </c>
      <c r="AQ107" s="105">
        <f t="shared" si="63"/>
        <v>138.18361386138614</v>
      </c>
      <c r="AR107" s="105">
        <f t="shared" si="64"/>
        <v>0</v>
      </c>
      <c r="AS107" s="105">
        <f t="shared" si="65"/>
        <v>35.982079207920791</v>
      </c>
      <c r="AT107" s="105">
        <f t="shared" si="66"/>
        <v>0</v>
      </c>
      <c r="AU107" s="105">
        <f t="shared" si="67"/>
        <v>0</v>
      </c>
      <c r="AV107" s="105">
        <f t="shared" si="68"/>
        <v>117.01440594059402</v>
      </c>
      <c r="AW107" s="105">
        <f t="shared" si="69"/>
        <v>1062.6683663366341</v>
      </c>
      <c r="AX107" s="105">
        <f t="shared" si="70"/>
        <v>2643.41797029703</v>
      </c>
      <c r="AY107" s="105">
        <f t="shared" si="71"/>
        <v>0</v>
      </c>
      <c r="AZ107" s="105">
        <f t="shared" si="72"/>
        <v>36.280297029702972</v>
      </c>
      <c r="BA107" s="105">
        <f t="shared" si="73"/>
        <v>14.146089108910893</v>
      </c>
      <c r="BB107" s="2"/>
      <c r="BC107" s="105">
        <f t="shared" si="74"/>
        <v>30.592851818106531</v>
      </c>
      <c r="BD107" s="105">
        <f t="shared" si="75"/>
        <v>0</v>
      </c>
      <c r="BE107" s="105">
        <f t="shared" si="76"/>
        <v>0</v>
      </c>
      <c r="BF107" s="105">
        <f t="shared" si="77"/>
        <v>0.42465004555619984</v>
      </c>
      <c r="BG107" s="105">
        <f t="shared" si="78"/>
        <v>2.3606394433860682E-3</v>
      </c>
      <c r="BH107" s="105">
        <f t="shared" si="79"/>
        <v>0</v>
      </c>
      <c r="BI107" s="105">
        <f t="shared" si="80"/>
        <v>0</v>
      </c>
      <c r="BJ107" s="105">
        <f t="shared" si="81"/>
        <v>15.053002567713081</v>
      </c>
      <c r="BK107" s="105">
        <f t="shared" si="82"/>
        <v>0</v>
      </c>
      <c r="BL107" s="105">
        <f t="shared" si="83"/>
        <v>13.297051271432121</v>
      </c>
      <c r="BM107" s="105">
        <f t="shared" si="84"/>
        <v>0</v>
      </c>
      <c r="BN107" s="105">
        <f t="shared" si="85"/>
        <v>12.888677213617134</v>
      </c>
      <c r="BO107" s="105">
        <f t="shared" si="86"/>
        <v>20.916665286175764</v>
      </c>
      <c r="BP107" s="105">
        <f t="shared" si="87"/>
        <v>23.120260084486045</v>
      </c>
      <c r="BQ107" s="105">
        <f t="shared" si="88"/>
        <v>0</v>
      </c>
      <c r="BR107" s="105">
        <f t="shared" si="89"/>
        <v>6.0203594798310274</v>
      </c>
      <c r="BS107" s="105">
        <f t="shared" si="90"/>
        <v>0</v>
      </c>
      <c r="BT107" s="105">
        <f t="shared" si="91"/>
        <v>0</v>
      </c>
      <c r="BU107" s="105">
        <f t="shared" si="92"/>
        <v>19.578323531847921</v>
      </c>
      <c r="BV107" s="105">
        <f t="shared" si="93"/>
        <v>177.80088627515951</v>
      </c>
      <c r="BW107" s="105">
        <f t="shared" si="94"/>
        <v>442.28479251221739</v>
      </c>
      <c r="BX107" s="105">
        <f t="shared" si="95"/>
        <v>0</v>
      </c>
      <c r="BY107" s="105">
        <f t="shared" si="96"/>
        <v>6.0702559430133354</v>
      </c>
      <c r="BZ107" s="105">
        <f t="shared" si="97"/>
        <v>2.366859935393026</v>
      </c>
      <c r="CA107" s="102" t="s">
        <v>4</v>
      </c>
      <c r="CB107" s="108">
        <v>14</v>
      </c>
    </row>
    <row r="108" spans="1:80" x14ac:dyDescent="0.25">
      <c r="A108" s="18" t="s">
        <v>101</v>
      </c>
      <c r="B108" s="21" t="s">
        <v>102</v>
      </c>
      <c r="C108" s="22">
        <f>_xlfn.XLOOKUP(A108,Rankings!K:K,Rankings!L:L)</f>
        <v>140</v>
      </c>
      <c r="D108" s="118">
        <f>_xlfn.XLOOKUP(A108,Rankings!K:K,Rankings!M:M)</f>
        <v>705.28</v>
      </c>
      <c r="E108" s="121">
        <v>28696.269999999993</v>
      </c>
      <c r="F108" s="121">
        <v>0</v>
      </c>
      <c r="G108" s="121">
        <v>0</v>
      </c>
      <c r="H108" s="121">
        <v>17683.240000000002</v>
      </c>
      <c r="I108" s="121">
        <v>23.31</v>
      </c>
      <c r="J108" s="121">
        <v>5776.88</v>
      </c>
      <c r="K108" s="121">
        <v>0</v>
      </c>
      <c r="L108" s="121">
        <v>9700.84</v>
      </c>
      <c r="M108" s="121">
        <v>1812.1000000000001</v>
      </c>
      <c r="N108" s="121">
        <v>9596.2999999999975</v>
      </c>
      <c r="O108" s="121">
        <v>0</v>
      </c>
      <c r="P108" s="121">
        <v>4243.4900000000007</v>
      </c>
      <c r="Q108" s="121">
        <v>12309.57</v>
      </c>
      <c r="R108" s="121">
        <v>13160.220000000001</v>
      </c>
      <c r="S108" s="121">
        <v>0</v>
      </c>
      <c r="T108" s="121">
        <v>5952.06</v>
      </c>
      <c r="U108" s="121">
        <v>0</v>
      </c>
      <c r="V108" s="121">
        <v>0</v>
      </c>
      <c r="W108" s="121">
        <v>33272.290000000008</v>
      </c>
      <c r="X108" s="121">
        <v>114765.55</v>
      </c>
      <c r="Y108" s="121">
        <v>414051.34999999986</v>
      </c>
      <c r="Z108" s="121">
        <v>0</v>
      </c>
      <c r="AA108" s="121">
        <v>1827</v>
      </c>
      <c r="AB108" s="121">
        <v>1774.8799999999999</v>
      </c>
      <c r="AC108" s="121">
        <f t="shared" si="50"/>
        <v>674645.34999999986</v>
      </c>
      <c r="AD108" s="153">
        <f t="shared" si="51"/>
        <v>204.97335714285708</v>
      </c>
      <c r="AE108" s="105">
        <f t="shared" si="51"/>
        <v>0</v>
      </c>
      <c r="AF108" s="105">
        <f t="shared" si="52"/>
        <v>0</v>
      </c>
      <c r="AG108" s="105">
        <f t="shared" si="53"/>
        <v>126.30885714285715</v>
      </c>
      <c r="AH108" s="105">
        <f t="shared" si="54"/>
        <v>0.16649999999999998</v>
      </c>
      <c r="AI108" s="105">
        <f t="shared" si="55"/>
        <v>41.26342857142857</v>
      </c>
      <c r="AJ108" s="105">
        <f t="shared" si="56"/>
        <v>0</v>
      </c>
      <c r="AK108" s="105">
        <f t="shared" si="57"/>
        <v>69.291714285714292</v>
      </c>
      <c r="AL108" s="105">
        <f t="shared" si="58"/>
        <v>12.943571428571429</v>
      </c>
      <c r="AM108" s="105">
        <f t="shared" si="59"/>
        <v>68.544999999999987</v>
      </c>
      <c r="AN108" s="105">
        <f t="shared" si="60"/>
        <v>0</v>
      </c>
      <c r="AO108" s="105">
        <f t="shared" si="61"/>
        <v>30.310642857142863</v>
      </c>
      <c r="AP108" s="105">
        <f t="shared" si="62"/>
        <v>87.9255</v>
      </c>
      <c r="AQ108" s="105">
        <f t="shared" si="63"/>
        <v>94.001571428571438</v>
      </c>
      <c r="AR108" s="105">
        <f t="shared" si="64"/>
        <v>0</v>
      </c>
      <c r="AS108" s="105">
        <f t="shared" si="65"/>
        <v>42.514714285714291</v>
      </c>
      <c r="AT108" s="105">
        <f t="shared" si="66"/>
        <v>0</v>
      </c>
      <c r="AU108" s="105">
        <f t="shared" si="67"/>
        <v>0</v>
      </c>
      <c r="AV108" s="105">
        <f t="shared" si="68"/>
        <v>237.65921428571434</v>
      </c>
      <c r="AW108" s="105">
        <f t="shared" si="69"/>
        <v>819.75392857142856</v>
      </c>
      <c r="AX108" s="105">
        <f t="shared" si="70"/>
        <v>2957.5096428571419</v>
      </c>
      <c r="AY108" s="105">
        <f t="shared" si="71"/>
        <v>0</v>
      </c>
      <c r="AZ108" s="105">
        <f t="shared" si="72"/>
        <v>13.05</v>
      </c>
      <c r="BA108" s="105">
        <f t="shared" si="73"/>
        <v>12.677714285714284</v>
      </c>
      <c r="BB108" s="2"/>
      <c r="BC108" s="105">
        <f t="shared" si="74"/>
        <v>40.687769396551715</v>
      </c>
      <c r="BD108" s="105">
        <f t="shared" si="75"/>
        <v>0</v>
      </c>
      <c r="BE108" s="105">
        <f t="shared" si="76"/>
        <v>0</v>
      </c>
      <c r="BF108" s="105">
        <f t="shared" si="77"/>
        <v>25.07265199637024</v>
      </c>
      <c r="BG108" s="105">
        <f t="shared" si="78"/>
        <v>3.3050703266787655E-2</v>
      </c>
      <c r="BH108" s="105">
        <f t="shared" si="79"/>
        <v>8.1909029038112529</v>
      </c>
      <c r="BI108" s="105">
        <f t="shared" si="80"/>
        <v>0</v>
      </c>
      <c r="BJ108" s="105">
        <f t="shared" si="81"/>
        <v>13.754593920145192</v>
      </c>
      <c r="BK108" s="105">
        <f t="shared" si="82"/>
        <v>2.5693341651542654</v>
      </c>
      <c r="BL108" s="105">
        <f t="shared" si="83"/>
        <v>13.606369101633391</v>
      </c>
      <c r="BM108" s="105">
        <f t="shared" si="84"/>
        <v>0</v>
      </c>
      <c r="BN108" s="105">
        <f t="shared" si="85"/>
        <v>6.0167451225045383</v>
      </c>
      <c r="BO108" s="105">
        <f t="shared" si="86"/>
        <v>17.453451111615244</v>
      </c>
      <c r="BP108" s="105">
        <f t="shared" si="87"/>
        <v>18.659567831215973</v>
      </c>
      <c r="BQ108" s="105">
        <f t="shared" si="88"/>
        <v>0</v>
      </c>
      <c r="BR108" s="105">
        <f t="shared" si="89"/>
        <v>8.4392865245009077</v>
      </c>
      <c r="BS108" s="105">
        <f t="shared" si="90"/>
        <v>0</v>
      </c>
      <c r="BT108" s="105">
        <f t="shared" si="91"/>
        <v>0</v>
      </c>
      <c r="BU108" s="105">
        <f t="shared" si="92"/>
        <v>47.176001020871155</v>
      </c>
      <c r="BV108" s="105">
        <f t="shared" si="93"/>
        <v>162.72338645644285</v>
      </c>
      <c r="BW108" s="105">
        <f t="shared" si="94"/>
        <v>587.07371540381109</v>
      </c>
      <c r="BX108" s="105">
        <f t="shared" si="95"/>
        <v>0</v>
      </c>
      <c r="BY108" s="105">
        <f t="shared" si="96"/>
        <v>2.5904605263157894</v>
      </c>
      <c r="BZ108" s="105">
        <f t="shared" si="97"/>
        <v>2.5165607985480944</v>
      </c>
      <c r="CA108" s="102" t="s">
        <v>879</v>
      </c>
      <c r="CB108" s="108">
        <v>15</v>
      </c>
    </row>
    <row r="109" spans="1:80" x14ac:dyDescent="0.25">
      <c r="A109" s="18" t="s">
        <v>103</v>
      </c>
      <c r="B109" s="21" t="s">
        <v>104</v>
      </c>
      <c r="C109" s="22">
        <f>_xlfn.XLOOKUP(A109,Rankings!K:K,Rankings!L:L)</f>
        <v>200.23052631578946</v>
      </c>
      <c r="D109" s="118">
        <f>_xlfn.XLOOKUP(A109,Rankings!K:K,Rankings!M:M)</f>
        <v>1393.96</v>
      </c>
      <c r="E109" s="121">
        <v>43817.75</v>
      </c>
      <c r="F109" s="121">
        <v>0</v>
      </c>
      <c r="G109" s="121">
        <v>0</v>
      </c>
      <c r="H109" s="121">
        <v>32591.370000000003</v>
      </c>
      <c r="I109" s="121">
        <v>0</v>
      </c>
      <c r="J109" s="121">
        <v>17701.009999999998</v>
      </c>
      <c r="K109" s="121">
        <v>0</v>
      </c>
      <c r="L109" s="121">
        <v>11339.219999999998</v>
      </c>
      <c r="M109" s="121">
        <v>8453.1200000000008</v>
      </c>
      <c r="N109" s="121">
        <v>19708.080000000005</v>
      </c>
      <c r="O109" s="121">
        <v>0</v>
      </c>
      <c r="P109" s="121">
        <v>15700.369999999984</v>
      </c>
      <c r="Q109" s="121">
        <v>22455.98</v>
      </c>
      <c r="R109" s="121">
        <v>47556.169999999984</v>
      </c>
      <c r="S109" s="121">
        <v>0</v>
      </c>
      <c r="T109" s="121">
        <v>7785.34</v>
      </c>
      <c r="U109" s="121">
        <v>0</v>
      </c>
      <c r="V109" s="121">
        <v>0</v>
      </c>
      <c r="W109" s="121">
        <v>23084.48</v>
      </c>
      <c r="X109" s="121">
        <v>220107.69999999992</v>
      </c>
      <c r="Y109" s="121">
        <v>613796.17000000016</v>
      </c>
      <c r="Z109" s="121">
        <v>0</v>
      </c>
      <c r="AA109" s="121">
        <v>7812</v>
      </c>
      <c r="AB109" s="121">
        <v>3806.1</v>
      </c>
      <c r="AC109" s="121">
        <f t="shared" si="50"/>
        <v>1095714.8600000001</v>
      </c>
      <c r="AD109" s="153">
        <f t="shared" si="51"/>
        <v>218.83651212549748</v>
      </c>
      <c r="AE109" s="105">
        <f t="shared" si="51"/>
        <v>0</v>
      </c>
      <c r="AF109" s="105">
        <f t="shared" si="52"/>
        <v>0</v>
      </c>
      <c r="AG109" s="105">
        <f t="shared" si="53"/>
        <v>162.76923703730964</v>
      </c>
      <c r="AH109" s="105">
        <f t="shared" si="54"/>
        <v>0</v>
      </c>
      <c r="AI109" s="105">
        <f t="shared" si="55"/>
        <v>88.403153733328423</v>
      </c>
      <c r="AJ109" s="105">
        <f t="shared" si="56"/>
        <v>0</v>
      </c>
      <c r="AK109" s="105">
        <f t="shared" si="57"/>
        <v>56.630825522161288</v>
      </c>
      <c r="AL109" s="105">
        <f t="shared" si="58"/>
        <v>42.216939422455177</v>
      </c>
      <c r="AM109" s="105">
        <f t="shared" si="59"/>
        <v>98.426949989222976</v>
      </c>
      <c r="AN109" s="105">
        <f t="shared" si="60"/>
        <v>0</v>
      </c>
      <c r="AO109" s="105">
        <f t="shared" si="61"/>
        <v>78.411470462992582</v>
      </c>
      <c r="AP109" s="105">
        <f t="shared" si="62"/>
        <v>112.15063164037242</v>
      </c>
      <c r="AQ109" s="105">
        <f t="shared" si="63"/>
        <v>237.50709182573763</v>
      </c>
      <c r="AR109" s="105">
        <f t="shared" si="64"/>
        <v>0</v>
      </c>
      <c r="AS109" s="105">
        <f t="shared" si="65"/>
        <v>38.881883513213722</v>
      </c>
      <c r="AT109" s="105">
        <f t="shared" si="66"/>
        <v>0</v>
      </c>
      <c r="AU109" s="105">
        <f t="shared" si="67"/>
        <v>0</v>
      </c>
      <c r="AV109" s="105">
        <f t="shared" si="68"/>
        <v>115.28951366582729</v>
      </c>
      <c r="AW109" s="105">
        <f t="shared" si="69"/>
        <v>1099.2714450186361</v>
      </c>
      <c r="AX109" s="105">
        <f t="shared" si="70"/>
        <v>3065.4475183867025</v>
      </c>
      <c r="AY109" s="105">
        <f t="shared" si="71"/>
        <v>0</v>
      </c>
      <c r="AZ109" s="105">
        <f t="shared" si="72"/>
        <v>39.015030044317342</v>
      </c>
      <c r="BA109" s="105">
        <f t="shared" si="73"/>
        <v>19.008590098780878</v>
      </c>
      <c r="BB109" s="2"/>
      <c r="BC109" s="105">
        <f t="shared" si="74"/>
        <v>31.434008149444747</v>
      </c>
      <c r="BD109" s="105">
        <f t="shared" si="75"/>
        <v>0</v>
      </c>
      <c r="BE109" s="105">
        <f t="shared" si="76"/>
        <v>0</v>
      </c>
      <c r="BF109" s="105">
        <f t="shared" si="77"/>
        <v>23.380419811185401</v>
      </c>
      <c r="BG109" s="105">
        <f t="shared" si="78"/>
        <v>0</v>
      </c>
      <c r="BH109" s="105">
        <f t="shared" si="79"/>
        <v>12.698362937243536</v>
      </c>
      <c r="BI109" s="105">
        <f t="shared" si="80"/>
        <v>0</v>
      </c>
      <c r="BJ109" s="105">
        <f t="shared" si="81"/>
        <v>8.1345375764010424</v>
      </c>
      <c r="BK109" s="105">
        <f t="shared" si="82"/>
        <v>6.0641051393153322</v>
      </c>
      <c r="BL109" s="105">
        <f t="shared" si="83"/>
        <v>14.138196217968956</v>
      </c>
      <c r="BM109" s="105">
        <f t="shared" si="84"/>
        <v>0</v>
      </c>
      <c r="BN109" s="105">
        <f t="shared" si="85"/>
        <v>11.263142414416471</v>
      </c>
      <c r="BO109" s="105">
        <f t="shared" si="86"/>
        <v>16.109486642371373</v>
      </c>
      <c r="BP109" s="105">
        <f t="shared" si="87"/>
        <v>34.115878504404705</v>
      </c>
      <c r="BQ109" s="105">
        <f t="shared" si="88"/>
        <v>0</v>
      </c>
      <c r="BR109" s="105">
        <f t="shared" si="89"/>
        <v>5.5850526557433495</v>
      </c>
      <c r="BS109" s="105">
        <f t="shared" si="90"/>
        <v>0</v>
      </c>
      <c r="BT109" s="105">
        <f t="shared" si="91"/>
        <v>0</v>
      </c>
      <c r="BU109" s="105">
        <f t="shared" si="92"/>
        <v>16.560360412063474</v>
      </c>
      <c r="BV109" s="105">
        <f t="shared" si="93"/>
        <v>157.90101581107055</v>
      </c>
      <c r="BW109" s="105">
        <f t="shared" si="94"/>
        <v>440.32552584005288</v>
      </c>
      <c r="BX109" s="105">
        <f t="shared" si="95"/>
        <v>0</v>
      </c>
      <c r="BY109" s="105">
        <f t="shared" si="96"/>
        <v>5.6041780251944102</v>
      </c>
      <c r="BZ109" s="105">
        <f t="shared" si="97"/>
        <v>2.7304226807081982</v>
      </c>
      <c r="CA109" s="102" t="s">
        <v>5</v>
      </c>
      <c r="CB109" s="108">
        <v>16</v>
      </c>
    </row>
    <row r="110" spans="1:80" x14ac:dyDescent="0.25">
      <c r="A110" s="18" t="s">
        <v>105</v>
      </c>
      <c r="B110" s="21" t="s">
        <v>106</v>
      </c>
      <c r="C110" s="22">
        <f>_xlfn.XLOOKUP(A110,Rankings!K:K,Rankings!L:L)</f>
        <v>191</v>
      </c>
      <c r="D110" s="118">
        <f>_xlfn.XLOOKUP(A110,Rankings!K:K,Rankings!M:M)</f>
        <v>611.07000000000005</v>
      </c>
      <c r="E110" s="121">
        <v>43720.380000000005</v>
      </c>
      <c r="F110" s="121">
        <v>0</v>
      </c>
      <c r="G110" s="121">
        <v>0</v>
      </c>
      <c r="H110" s="121">
        <v>15989.979999999998</v>
      </c>
      <c r="I110" s="121">
        <v>0</v>
      </c>
      <c r="J110" s="121">
        <v>6232.4999999999973</v>
      </c>
      <c r="K110" s="121">
        <v>0</v>
      </c>
      <c r="L110" s="121">
        <v>10212.6</v>
      </c>
      <c r="M110" s="121">
        <v>0</v>
      </c>
      <c r="N110" s="121">
        <v>4670.82</v>
      </c>
      <c r="O110" s="121">
        <v>0</v>
      </c>
      <c r="P110" s="121">
        <v>7336.8799999999765</v>
      </c>
      <c r="Q110" s="121">
        <v>15843.29</v>
      </c>
      <c r="R110" s="121">
        <v>28060.670000000009</v>
      </c>
      <c r="S110" s="121">
        <v>0</v>
      </c>
      <c r="T110" s="121">
        <v>5766.4</v>
      </c>
      <c r="U110" s="121">
        <v>0</v>
      </c>
      <c r="V110" s="121">
        <v>0</v>
      </c>
      <c r="W110" s="121">
        <v>1204.2</v>
      </c>
      <c r="X110" s="121">
        <v>126662.87999999999</v>
      </c>
      <c r="Y110" s="121">
        <v>568243.44000000018</v>
      </c>
      <c r="Z110" s="121">
        <v>0</v>
      </c>
      <c r="AA110" s="121">
        <v>330</v>
      </c>
      <c r="AB110" s="121">
        <v>1960.3200000000002</v>
      </c>
      <c r="AC110" s="121">
        <f t="shared" si="50"/>
        <v>836234.3600000001</v>
      </c>
      <c r="AD110" s="153">
        <f t="shared" si="51"/>
        <v>228.90251308900525</v>
      </c>
      <c r="AE110" s="105">
        <f t="shared" si="51"/>
        <v>0</v>
      </c>
      <c r="AF110" s="105">
        <f t="shared" si="52"/>
        <v>0</v>
      </c>
      <c r="AG110" s="105">
        <f t="shared" si="53"/>
        <v>83.717172774869098</v>
      </c>
      <c r="AH110" s="105">
        <f t="shared" si="54"/>
        <v>0</v>
      </c>
      <c r="AI110" s="105">
        <f t="shared" si="55"/>
        <v>32.630890052356008</v>
      </c>
      <c r="AJ110" s="105">
        <f t="shared" si="56"/>
        <v>0</v>
      </c>
      <c r="AK110" s="105">
        <f t="shared" si="57"/>
        <v>53.469109947643979</v>
      </c>
      <c r="AL110" s="105">
        <f t="shared" si="58"/>
        <v>0</v>
      </c>
      <c r="AM110" s="105">
        <f t="shared" si="59"/>
        <v>24.454554973821988</v>
      </c>
      <c r="AN110" s="105">
        <f t="shared" si="60"/>
        <v>0</v>
      </c>
      <c r="AO110" s="105">
        <f t="shared" si="61"/>
        <v>38.412984293193595</v>
      </c>
      <c r="AP110" s="105">
        <f t="shared" si="62"/>
        <v>82.94916230366492</v>
      </c>
      <c r="AQ110" s="105">
        <f t="shared" si="63"/>
        <v>146.91450261780111</v>
      </c>
      <c r="AR110" s="105">
        <f t="shared" si="64"/>
        <v>0</v>
      </c>
      <c r="AS110" s="105">
        <f t="shared" si="65"/>
        <v>30.190575916230365</v>
      </c>
      <c r="AT110" s="105">
        <f t="shared" si="66"/>
        <v>0</v>
      </c>
      <c r="AU110" s="105">
        <f t="shared" si="67"/>
        <v>0</v>
      </c>
      <c r="AV110" s="105">
        <f t="shared" si="68"/>
        <v>6.3047120418848168</v>
      </c>
      <c r="AW110" s="105">
        <f t="shared" si="69"/>
        <v>663.15643979057586</v>
      </c>
      <c r="AX110" s="105">
        <f t="shared" si="70"/>
        <v>2975.0965445026186</v>
      </c>
      <c r="AY110" s="105">
        <f t="shared" si="71"/>
        <v>0</v>
      </c>
      <c r="AZ110" s="105">
        <f t="shared" si="72"/>
        <v>1.7277486910994764</v>
      </c>
      <c r="BA110" s="105">
        <f t="shared" si="73"/>
        <v>10.2634554973822</v>
      </c>
      <c r="BB110" s="2"/>
      <c r="BC110" s="105">
        <f t="shared" si="74"/>
        <v>71.547253178850212</v>
      </c>
      <c r="BD110" s="105">
        <f t="shared" si="75"/>
        <v>0</v>
      </c>
      <c r="BE110" s="105">
        <f t="shared" si="76"/>
        <v>0</v>
      </c>
      <c r="BF110" s="105">
        <f t="shared" si="77"/>
        <v>26.16718215589048</v>
      </c>
      <c r="BG110" s="105">
        <f t="shared" si="78"/>
        <v>0</v>
      </c>
      <c r="BH110" s="105">
        <f t="shared" si="79"/>
        <v>10.19932249987726</v>
      </c>
      <c r="BI110" s="105">
        <f t="shared" si="80"/>
        <v>0</v>
      </c>
      <c r="BJ110" s="105">
        <f t="shared" si="81"/>
        <v>16.712651578378907</v>
      </c>
      <c r="BK110" s="105">
        <f t="shared" si="82"/>
        <v>0</v>
      </c>
      <c r="BL110" s="105">
        <f t="shared" si="83"/>
        <v>7.643674210810544</v>
      </c>
      <c r="BM110" s="105">
        <f t="shared" si="84"/>
        <v>0</v>
      </c>
      <c r="BN110" s="105">
        <f t="shared" si="85"/>
        <v>12.006611353854675</v>
      </c>
      <c r="BO110" s="105">
        <f t="shared" si="86"/>
        <v>25.927127824962771</v>
      </c>
      <c r="BP110" s="105">
        <f t="shared" si="87"/>
        <v>45.920549200582599</v>
      </c>
      <c r="BQ110" s="105">
        <f t="shared" si="88"/>
        <v>0</v>
      </c>
      <c r="BR110" s="105">
        <f t="shared" si="89"/>
        <v>9.4365620959955478</v>
      </c>
      <c r="BS110" s="105">
        <f t="shared" si="90"/>
        <v>0</v>
      </c>
      <c r="BT110" s="105">
        <f t="shared" si="91"/>
        <v>0</v>
      </c>
      <c r="BU110" s="105">
        <f t="shared" si="92"/>
        <v>1.970641661348127</v>
      </c>
      <c r="BV110" s="105">
        <f t="shared" si="93"/>
        <v>207.28047523197012</v>
      </c>
      <c r="BW110" s="105">
        <f t="shared" si="94"/>
        <v>929.91545976729367</v>
      </c>
      <c r="BX110" s="105">
        <f t="shared" si="95"/>
        <v>0</v>
      </c>
      <c r="BY110" s="105">
        <f t="shared" si="96"/>
        <v>0.54003632971672633</v>
      </c>
      <c r="BZ110" s="105">
        <f t="shared" si="97"/>
        <v>3.2080121753645243</v>
      </c>
      <c r="CA110" s="102" t="s">
        <v>6</v>
      </c>
      <c r="CB110" s="108">
        <v>17</v>
      </c>
    </row>
    <row r="111" spans="1:80" x14ac:dyDescent="0.25">
      <c r="A111" s="18" t="s">
        <v>107</v>
      </c>
      <c r="B111" s="21" t="s">
        <v>108</v>
      </c>
      <c r="C111" s="22">
        <f>_xlfn.XLOOKUP(A111,Rankings!K:K,Rankings!L:L)</f>
        <v>60</v>
      </c>
      <c r="D111" s="118">
        <f>_xlfn.XLOOKUP(A111,Rankings!K:K,Rankings!M:M)</f>
        <v>534.89</v>
      </c>
      <c r="E111" s="121">
        <v>29836.099999999995</v>
      </c>
      <c r="F111" s="121">
        <v>0</v>
      </c>
      <c r="G111" s="121">
        <v>0</v>
      </c>
      <c r="H111" s="121">
        <v>0</v>
      </c>
      <c r="I111" s="121">
        <v>0</v>
      </c>
      <c r="J111" s="121">
        <v>0</v>
      </c>
      <c r="K111" s="121">
        <v>0</v>
      </c>
      <c r="L111" s="121">
        <v>7735.8</v>
      </c>
      <c r="M111" s="121">
        <v>0</v>
      </c>
      <c r="N111" s="121">
        <v>3439.4100000000003</v>
      </c>
      <c r="O111" s="121">
        <v>0</v>
      </c>
      <c r="P111" s="121">
        <v>10550.920000000002</v>
      </c>
      <c r="Q111" s="121">
        <v>-2296.8500000000004</v>
      </c>
      <c r="R111" s="121">
        <v>7189.2300000000005</v>
      </c>
      <c r="S111" s="121">
        <v>0</v>
      </c>
      <c r="T111" s="121">
        <v>2589.6600000000003</v>
      </c>
      <c r="U111" s="121">
        <v>0</v>
      </c>
      <c r="V111" s="121">
        <v>0</v>
      </c>
      <c r="W111" s="121">
        <v>2457.2800000000002</v>
      </c>
      <c r="X111" s="121">
        <v>63244.299999999981</v>
      </c>
      <c r="Y111" s="121">
        <v>254293.66999999995</v>
      </c>
      <c r="Z111" s="121">
        <v>0</v>
      </c>
      <c r="AA111" s="121">
        <v>1855</v>
      </c>
      <c r="AB111" s="121">
        <v>1341.5</v>
      </c>
      <c r="AC111" s="121">
        <f t="shared" si="50"/>
        <v>382236.0199999999</v>
      </c>
      <c r="AD111" s="153">
        <f t="shared" si="51"/>
        <v>497.26833333333326</v>
      </c>
      <c r="AE111" s="105">
        <f t="shared" si="51"/>
        <v>0</v>
      </c>
      <c r="AF111" s="105">
        <f t="shared" si="52"/>
        <v>0</v>
      </c>
      <c r="AG111" s="105">
        <f t="shared" si="53"/>
        <v>0</v>
      </c>
      <c r="AH111" s="105">
        <f t="shared" si="54"/>
        <v>0</v>
      </c>
      <c r="AI111" s="105">
        <f t="shared" si="55"/>
        <v>0</v>
      </c>
      <c r="AJ111" s="105">
        <f t="shared" si="56"/>
        <v>0</v>
      </c>
      <c r="AK111" s="105">
        <f t="shared" si="57"/>
        <v>128.93</v>
      </c>
      <c r="AL111" s="105">
        <f t="shared" si="58"/>
        <v>0</v>
      </c>
      <c r="AM111" s="105">
        <f t="shared" si="59"/>
        <v>57.323500000000003</v>
      </c>
      <c r="AN111" s="105">
        <f t="shared" si="60"/>
        <v>0</v>
      </c>
      <c r="AO111" s="105">
        <f t="shared" si="61"/>
        <v>175.8486666666667</v>
      </c>
      <c r="AP111" s="105">
        <f t="shared" si="62"/>
        <v>-38.280833333333341</v>
      </c>
      <c r="AQ111" s="105">
        <f t="shared" si="63"/>
        <v>119.82050000000001</v>
      </c>
      <c r="AR111" s="105">
        <f t="shared" si="64"/>
        <v>0</v>
      </c>
      <c r="AS111" s="105">
        <f t="shared" si="65"/>
        <v>43.161000000000008</v>
      </c>
      <c r="AT111" s="105">
        <f t="shared" si="66"/>
        <v>0</v>
      </c>
      <c r="AU111" s="105">
        <f t="shared" si="67"/>
        <v>0</v>
      </c>
      <c r="AV111" s="105">
        <f t="shared" si="68"/>
        <v>40.954666666666668</v>
      </c>
      <c r="AW111" s="105">
        <f t="shared" si="69"/>
        <v>1054.0716666666663</v>
      </c>
      <c r="AX111" s="105">
        <f t="shared" si="70"/>
        <v>4238.2278333333325</v>
      </c>
      <c r="AY111" s="105">
        <f t="shared" si="71"/>
        <v>0</v>
      </c>
      <c r="AZ111" s="105">
        <f t="shared" si="72"/>
        <v>30.916666666666668</v>
      </c>
      <c r="BA111" s="105">
        <f t="shared" si="73"/>
        <v>22.358333333333334</v>
      </c>
      <c r="BB111" s="2"/>
      <c r="BC111" s="105">
        <f t="shared" si="74"/>
        <v>55.779879975322018</v>
      </c>
      <c r="BD111" s="105">
        <f t="shared" si="75"/>
        <v>0</v>
      </c>
      <c r="BE111" s="105">
        <f t="shared" si="76"/>
        <v>0</v>
      </c>
      <c r="BF111" s="105">
        <f t="shared" si="77"/>
        <v>0</v>
      </c>
      <c r="BG111" s="105">
        <f t="shared" si="78"/>
        <v>0</v>
      </c>
      <c r="BH111" s="105">
        <f t="shared" si="79"/>
        <v>0</v>
      </c>
      <c r="BI111" s="105">
        <f t="shared" si="80"/>
        <v>0</v>
      </c>
      <c r="BJ111" s="105">
        <f t="shared" si="81"/>
        <v>14.462412832545009</v>
      </c>
      <c r="BK111" s="105">
        <f t="shared" si="82"/>
        <v>0</v>
      </c>
      <c r="BL111" s="105">
        <f t="shared" si="83"/>
        <v>6.430125820262111</v>
      </c>
      <c r="BM111" s="105">
        <f t="shared" si="84"/>
        <v>0</v>
      </c>
      <c r="BN111" s="105">
        <f t="shared" si="85"/>
        <v>19.725401484417361</v>
      </c>
      <c r="BO111" s="105">
        <f t="shared" si="86"/>
        <v>-4.2940604610293711</v>
      </c>
      <c r="BP111" s="105">
        <f t="shared" si="87"/>
        <v>13.440576567144648</v>
      </c>
      <c r="BQ111" s="105">
        <f t="shared" si="88"/>
        <v>0</v>
      </c>
      <c r="BR111" s="105">
        <f t="shared" si="89"/>
        <v>4.8414814260876078</v>
      </c>
      <c r="BS111" s="105">
        <f t="shared" si="90"/>
        <v>0</v>
      </c>
      <c r="BT111" s="105">
        <f t="shared" si="91"/>
        <v>0</v>
      </c>
      <c r="BU111" s="105">
        <f t="shared" si="92"/>
        <v>4.5939912879283593</v>
      </c>
      <c r="BV111" s="105">
        <f t="shared" si="93"/>
        <v>118.23795546747927</v>
      </c>
      <c r="BW111" s="105">
        <f t="shared" si="94"/>
        <v>475.41301949933626</v>
      </c>
      <c r="BX111" s="105">
        <f t="shared" si="95"/>
        <v>0</v>
      </c>
      <c r="BY111" s="105">
        <f t="shared" si="96"/>
        <v>3.4680027669240405</v>
      </c>
      <c r="BZ111" s="105">
        <f t="shared" si="97"/>
        <v>2.5079922974817253</v>
      </c>
      <c r="CA111" s="102" t="s">
        <v>781</v>
      </c>
      <c r="CB111" s="108">
        <v>18</v>
      </c>
    </row>
    <row r="112" spans="1:80" x14ac:dyDescent="0.25">
      <c r="A112" s="18" t="s">
        <v>111</v>
      </c>
      <c r="B112" s="21" t="s">
        <v>112</v>
      </c>
      <c r="C112" s="22">
        <f>_xlfn.XLOOKUP(A112,Rankings!K:K,Rankings!L:L)</f>
        <v>308</v>
      </c>
      <c r="D112" s="118">
        <f>_xlfn.XLOOKUP(A112,Rankings!K:K,Rankings!M:M)</f>
        <v>1633.74</v>
      </c>
      <c r="E112" s="121">
        <v>65109.590000000026</v>
      </c>
      <c r="F112" s="121">
        <v>13694.000000000007</v>
      </c>
      <c r="G112" s="121">
        <v>0</v>
      </c>
      <c r="H112" s="121">
        <v>4320.8999999999987</v>
      </c>
      <c r="I112" s="121">
        <v>0</v>
      </c>
      <c r="J112" s="121">
        <v>0</v>
      </c>
      <c r="K112" s="121">
        <v>0</v>
      </c>
      <c r="L112" s="121">
        <v>32810.35</v>
      </c>
      <c r="M112" s="121">
        <v>0</v>
      </c>
      <c r="N112" s="121">
        <v>27997.099999999995</v>
      </c>
      <c r="O112" s="121">
        <v>0</v>
      </c>
      <c r="P112" s="121">
        <v>28460.720000000019</v>
      </c>
      <c r="Q112" s="121">
        <v>50293.720000000023</v>
      </c>
      <c r="R112" s="121">
        <v>32200.170000000009</v>
      </c>
      <c r="S112" s="121">
        <v>0</v>
      </c>
      <c r="T112" s="121">
        <v>13002.16</v>
      </c>
      <c r="U112" s="121">
        <v>0</v>
      </c>
      <c r="V112" s="121">
        <v>0</v>
      </c>
      <c r="W112" s="121">
        <v>49348.29</v>
      </c>
      <c r="X112" s="121">
        <v>234104.87999999998</v>
      </c>
      <c r="Y112" s="121">
        <v>900384.70999999985</v>
      </c>
      <c r="Z112" s="121">
        <v>0</v>
      </c>
      <c r="AA112" s="121">
        <v>4336.6499999999996</v>
      </c>
      <c r="AB112" s="121">
        <v>2710.76</v>
      </c>
      <c r="AC112" s="121">
        <f t="shared" si="50"/>
        <v>1458773.9999999998</v>
      </c>
      <c r="AD112" s="153">
        <f t="shared" si="51"/>
        <v>211.39477272727282</v>
      </c>
      <c r="AE112" s="105">
        <f t="shared" si="51"/>
        <v>44.461038961038987</v>
      </c>
      <c r="AF112" s="105">
        <f t="shared" si="52"/>
        <v>0</v>
      </c>
      <c r="AG112" s="105">
        <f t="shared" si="53"/>
        <v>14.0288961038961</v>
      </c>
      <c r="AH112" s="105">
        <f t="shared" si="54"/>
        <v>0</v>
      </c>
      <c r="AI112" s="105">
        <f t="shared" si="55"/>
        <v>0</v>
      </c>
      <c r="AJ112" s="105">
        <f t="shared" si="56"/>
        <v>0</v>
      </c>
      <c r="AK112" s="105">
        <f t="shared" si="57"/>
        <v>106.52711038961039</v>
      </c>
      <c r="AL112" s="105">
        <f t="shared" si="58"/>
        <v>0</v>
      </c>
      <c r="AM112" s="105">
        <f t="shared" si="59"/>
        <v>90.899675324675314</v>
      </c>
      <c r="AN112" s="105">
        <f t="shared" si="60"/>
        <v>0</v>
      </c>
      <c r="AO112" s="105">
        <f t="shared" si="61"/>
        <v>92.404935064935131</v>
      </c>
      <c r="AP112" s="105">
        <f t="shared" si="62"/>
        <v>163.29129870129879</v>
      </c>
      <c r="AQ112" s="105">
        <f t="shared" si="63"/>
        <v>104.54600649350652</v>
      </c>
      <c r="AR112" s="105">
        <f t="shared" si="64"/>
        <v>0</v>
      </c>
      <c r="AS112" s="105">
        <f t="shared" si="65"/>
        <v>42.214805194805194</v>
      </c>
      <c r="AT112" s="105">
        <f t="shared" si="66"/>
        <v>0</v>
      </c>
      <c r="AU112" s="105">
        <f t="shared" si="67"/>
        <v>0</v>
      </c>
      <c r="AV112" s="105">
        <f t="shared" si="68"/>
        <v>160.22172077922079</v>
      </c>
      <c r="AW112" s="105">
        <f t="shared" si="69"/>
        <v>760.08077922077916</v>
      </c>
      <c r="AX112" s="105">
        <f t="shared" si="70"/>
        <v>2923.32698051948</v>
      </c>
      <c r="AY112" s="105">
        <f t="shared" si="71"/>
        <v>0</v>
      </c>
      <c r="AZ112" s="105">
        <f t="shared" si="72"/>
        <v>14.080032467532467</v>
      </c>
      <c r="BA112" s="105">
        <f t="shared" si="73"/>
        <v>8.8011688311688321</v>
      </c>
      <c r="BB112" s="2"/>
      <c r="BC112" s="105">
        <f t="shared" si="74"/>
        <v>39.853091679214579</v>
      </c>
      <c r="BD112" s="105">
        <f t="shared" si="75"/>
        <v>8.3819946870371087</v>
      </c>
      <c r="BE112" s="105">
        <f t="shared" si="76"/>
        <v>0</v>
      </c>
      <c r="BF112" s="105">
        <f t="shared" si="77"/>
        <v>2.644790480737448</v>
      </c>
      <c r="BG112" s="105">
        <f t="shared" si="78"/>
        <v>0</v>
      </c>
      <c r="BH112" s="105">
        <f t="shared" si="79"/>
        <v>0</v>
      </c>
      <c r="BI112" s="105">
        <f t="shared" si="80"/>
        <v>0</v>
      </c>
      <c r="BJ112" s="105">
        <f t="shared" si="81"/>
        <v>20.082969138296178</v>
      </c>
      <c r="BK112" s="105">
        <f t="shared" si="82"/>
        <v>0</v>
      </c>
      <c r="BL112" s="105">
        <f t="shared" si="83"/>
        <v>17.136814915470023</v>
      </c>
      <c r="BM112" s="105">
        <f t="shared" si="84"/>
        <v>0</v>
      </c>
      <c r="BN112" s="105">
        <f t="shared" si="85"/>
        <v>17.420593240050447</v>
      </c>
      <c r="BO112" s="105">
        <f t="shared" si="86"/>
        <v>30.784408779854825</v>
      </c>
      <c r="BP112" s="105">
        <f t="shared" si="87"/>
        <v>19.709482537000998</v>
      </c>
      <c r="BQ112" s="105">
        <f t="shared" si="88"/>
        <v>0</v>
      </c>
      <c r="BR112" s="105">
        <f t="shared" si="89"/>
        <v>7.9585246122394011</v>
      </c>
      <c r="BS112" s="105">
        <f t="shared" si="90"/>
        <v>0</v>
      </c>
      <c r="BT112" s="105">
        <f t="shared" si="91"/>
        <v>0</v>
      </c>
      <c r="BU112" s="105">
        <f t="shared" si="92"/>
        <v>30.205718168129568</v>
      </c>
      <c r="BV112" s="105">
        <f t="shared" si="93"/>
        <v>143.29384112527083</v>
      </c>
      <c r="BW112" s="105">
        <f t="shared" si="94"/>
        <v>551.11872758211211</v>
      </c>
      <c r="BX112" s="105">
        <f t="shared" si="95"/>
        <v>0</v>
      </c>
      <c r="BY112" s="105">
        <f t="shared" si="96"/>
        <v>2.6544309376032902</v>
      </c>
      <c r="BZ112" s="105">
        <f t="shared" si="97"/>
        <v>1.6592358637237261</v>
      </c>
      <c r="CA112" s="102" t="s">
        <v>7</v>
      </c>
      <c r="CB112" s="108">
        <v>19</v>
      </c>
    </row>
    <row r="113" spans="1:80" x14ac:dyDescent="0.25">
      <c r="A113" s="18" t="s">
        <v>113</v>
      </c>
      <c r="B113" s="21" t="s">
        <v>114</v>
      </c>
      <c r="C113" s="22">
        <f>_xlfn.XLOOKUP(A113,Rankings!K:K,Rankings!L:L)</f>
        <v>55</v>
      </c>
      <c r="D113" s="118">
        <f>_xlfn.XLOOKUP(A113,Rankings!K:K,Rankings!M:M)</f>
        <v>375.06</v>
      </c>
      <c r="E113" s="121">
        <v>31841.219999999994</v>
      </c>
      <c r="F113" s="121">
        <v>0</v>
      </c>
      <c r="G113" s="121">
        <v>0</v>
      </c>
      <c r="H113" s="121">
        <v>9271.7799999999988</v>
      </c>
      <c r="I113" s="121">
        <v>0</v>
      </c>
      <c r="J113" s="121">
        <v>0</v>
      </c>
      <c r="K113" s="121">
        <v>0</v>
      </c>
      <c r="L113" s="121">
        <v>8973.6500000000015</v>
      </c>
      <c r="M113" s="121">
        <v>2665.06</v>
      </c>
      <c r="N113" s="121">
        <v>5266.7199999999993</v>
      </c>
      <c r="O113" s="121">
        <v>0</v>
      </c>
      <c r="P113" s="121">
        <v>3463.4999999999995</v>
      </c>
      <c r="Q113" s="121">
        <v>5463.0199999999995</v>
      </c>
      <c r="R113" s="121">
        <v>5683.7900000000009</v>
      </c>
      <c r="S113" s="121">
        <v>0</v>
      </c>
      <c r="T113" s="121">
        <v>1182.6200000000001</v>
      </c>
      <c r="U113" s="121">
        <v>0</v>
      </c>
      <c r="V113" s="121">
        <v>0</v>
      </c>
      <c r="W113" s="121">
        <v>31594.289999999997</v>
      </c>
      <c r="X113" s="121">
        <v>139150.26999999996</v>
      </c>
      <c r="Y113" s="121">
        <v>155664.96999999994</v>
      </c>
      <c r="Z113" s="121">
        <v>0</v>
      </c>
      <c r="AA113" s="121">
        <v>550</v>
      </c>
      <c r="AB113" s="121">
        <v>1137.3300000000002</v>
      </c>
      <c r="AC113" s="121">
        <f t="shared" si="50"/>
        <v>401908.21999999991</v>
      </c>
      <c r="AD113" s="153">
        <f t="shared" si="51"/>
        <v>578.93127272727259</v>
      </c>
      <c r="AE113" s="105">
        <f t="shared" si="51"/>
        <v>0</v>
      </c>
      <c r="AF113" s="105">
        <f t="shared" si="52"/>
        <v>0</v>
      </c>
      <c r="AG113" s="105">
        <f t="shared" si="53"/>
        <v>168.57781818181817</v>
      </c>
      <c r="AH113" s="105">
        <f t="shared" si="54"/>
        <v>0</v>
      </c>
      <c r="AI113" s="105">
        <f t="shared" si="55"/>
        <v>0</v>
      </c>
      <c r="AJ113" s="105">
        <f t="shared" si="56"/>
        <v>0</v>
      </c>
      <c r="AK113" s="105">
        <f t="shared" si="57"/>
        <v>163.15727272727275</v>
      </c>
      <c r="AL113" s="105">
        <f t="shared" si="58"/>
        <v>48.455636363636366</v>
      </c>
      <c r="AM113" s="105">
        <f t="shared" si="59"/>
        <v>95.758545454545441</v>
      </c>
      <c r="AN113" s="105">
        <f t="shared" si="60"/>
        <v>0</v>
      </c>
      <c r="AO113" s="105">
        <f t="shared" si="61"/>
        <v>62.972727272727262</v>
      </c>
      <c r="AP113" s="105">
        <f t="shared" si="62"/>
        <v>99.327636363636358</v>
      </c>
      <c r="AQ113" s="105">
        <f t="shared" si="63"/>
        <v>103.34163636363638</v>
      </c>
      <c r="AR113" s="105">
        <f t="shared" si="64"/>
        <v>0</v>
      </c>
      <c r="AS113" s="105">
        <f t="shared" si="65"/>
        <v>21.502181818181821</v>
      </c>
      <c r="AT113" s="105">
        <f t="shared" si="66"/>
        <v>0</v>
      </c>
      <c r="AU113" s="105">
        <f t="shared" si="67"/>
        <v>0</v>
      </c>
      <c r="AV113" s="105">
        <f t="shared" si="68"/>
        <v>574.44163636363635</v>
      </c>
      <c r="AW113" s="105">
        <f t="shared" si="69"/>
        <v>2530.0049090909083</v>
      </c>
      <c r="AX113" s="105">
        <f t="shared" si="70"/>
        <v>2830.2721818181808</v>
      </c>
      <c r="AY113" s="105">
        <f t="shared" si="71"/>
        <v>0</v>
      </c>
      <c r="AZ113" s="105">
        <f t="shared" si="72"/>
        <v>10</v>
      </c>
      <c r="BA113" s="105">
        <f t="shared" si="73"/>
        <v>20.678727272727276</v>
      </c>
      <c r="BB113" s="2"/>
      <c r="BC113" s="105">
        <f t="shared" si="74"/>
        <v>84.896336586146205</v>
      </c>
      <c r="BD113" s="105">
        <f t="shared" si="75"/>
        <v>0</v>
      </c>
      <c r="BE113" s="105">
        <f t="shared" si="76"/>
        <v>0</v>
      </c>
      <c r="BF113" s="105">
        <f t="shared" si="77"/>
        <v>24.720791340052255</v>
      </c>
      <c r="BG113" s="105">
        <f t="shared" si="78"/>
        <v>0</v>
      </c>
      <c r="BH113" s="105">
        <f t="shared" si="79"/>
        <v>0</v>
      </c>
      <c r="BI113" s="105">
        <f t="shared" si="80"/>
        <v>0</v>
      </c>
      <c r="BJ113" s="105">
        <f t="shared" si="81"/>
        <v>23.925905188503176</v>
      </c>
      <c r="BK113" s="105">
        <f t="shared" si="82"/>
        <v>7.1056897563056571</v>
      </c>
      <c r="BL113" s="105">
        <f t="shared" si="83"/>
        <v>14.0423398922839</v>
      </c>
      <c r="BM113" s="105">
        <f t="shared" si="84"/>
        <v>0</v>
      </c>
      <c r="BN113" s="105">
        <f t="shared" si="85"/>
        <v>9.2345224764037734</v>
      </c>
      <c r="BO113" s="105">
        <f t="shared" si="86"/>
        <v>14.565722817682502</v>
      </c>
      <c r="BP113" s="105">
        <f t="shared" si="87"/>
        <v>15.154348637551328</v>
      </c>
      <c r="BQ113" s="105">
        <f t="shared" si="88"/>
        <v>0</v>
      </c>
      <c r="BR113" s="105">
        <f t="shared" si="89"/>
        <v>3.1531488295206103</v>
      </c>
      <c r="BS113" s="105">
        <f t="shared" si="90"/>
        <v>0</v>
      </c>
      <c r="BT113" s="105">
        <f t="shared" si="91"/>
        <v>0</v>
      </c>
      <c r="BU113" s="105">
        <f t="shared" si="92"/>
        <v>84.237961926091813</v>
      </c>
      <c r="BV113" s="105">
        <f t="shared" si="93"/>
        <v>371.00802538260535</v>
      </c>
      <c r="BW113" s="105">
        <f t="shared" si="94"/>
        <v>415.04018023782845</v>
      </c>
      <c r="BX113" s="105">
        <f t="shared" si="95"/>
        <v>0</v>
      </c>
      <c r="BY113" s="105">
        <f t="shared" si="96"/>
        <v>1.4664320375406601</v>
      </c>
      <c r="BZ113" s="105">
        <f t="shared" si="97"/>
        <v>3.0323948168293078</v>
      </c>
      <c r="CA113" s="102" t="s">
        <v>1156</v>
      </c>
      <c r="CB113" s="108">
        <v>20</v>
      </c>
    </row>
    <row r="114" spans="1:80" x14ac:dyDescent="0.25">
      <c r="A114" s="18" t="s">
        <v>115</v>
      </c>
      <c r="B114" s="21" t="s">
        <v>116</v>
      </c>
      <c r="C114" s="22">
        <f>_xlfn.XLOOKUP(A114,Rankings!K:K,Rankings!L:L)</f>
        <v>219.52387270501836</v>
      </c>
      <c r="D114" s="118">
        <f>_xlfn.XLOOKUP(A114,Rankings!K:K,Rankings!M:M)</f>
        <v>760.88</v>
      </c>
      <c r="E114" s="121">
        <v>70475.509999999995</v>
      </c>
      <c r="F114" s="121">
        <v>0</v>
      </c>
      <c r="G114" s="121">
        <v>0</v>
      </c>
      <c r="H114" s="121">
        <v>18793.690000000002</v>
      </c>
      <c r="I114" s="121">
        <v>0</v>
      </c>
      <c r="J114" s="121">
        <v>21202.360000000004</v>
      </c>
      <c r="K114" s="121">
        <v>0</v>
      </c>
      <c r="L114" s="121">
        <v>29226.2</v>
      </c>
      <c r="M114" s="121">
        <v>0</v>
      </c>
      <c r="N114" s="121">
        <v>0</v>
      </c>
      <c r="O114" s="121">
        <v>0</v>
      </c>
      <c r="P114" s="121">
        <v>13957.499999999995</v>
      </c>
      <c r="Q114" s="121">
        <v>50782.079999999994</v>
      </c>
      <c r="R114" s="121">
        <v>38088.469999999979</v>
      </c>
      <c r="S114" s="121">
        <v>1554.1</v>
      </c>
      <c r="T114" s="121">
        <v>3852.56</v>
      </c>
      <c r="U114" s="121">
        <v>0</v>
      </c>
      <c r="V114" s="121">
        <v>0</v>
      </c>
      <c r="W114" s="121">
        <v>0</v>
      </c>
      <c r="X114" s="121">
        <v>264040.95</v>
      </c>
      <c r="Y114" s="121">
        <v>546894.77</v>
      </c>
      <c r="Z114" s="121">
        <v>0</v>
      </c>
      <c r="AA114" s="121">
        <v>8967.619999999999</v>
      </c>
      <c r="AB114" s="121">
        <v>960.99</v>
      </c>
      <c r="AC114" s="121">
        <f t="shared" si="50"/>
        <v>1068796.8</v>
      </c>
      <c r="AD114" s="153">
        <f t="shared" si="51"/>
        <v>321.03802256941918</v>
      </c>
      <c r="AE114" s="105">
        <f t="shared" si="51"/>
        <v>0</v>
      </c>
      <c r="AF114" s="105">
        <f t="shared" si="52"/>
        <v>0</v>
      </c>
      <c r="AG114" s="105">
        <f t="shared" si="53"/>
        <v>85.611144557629586</v>
      </c>
      <c r="AH114" s="105">
        <f t="shared" si="54"/>
        <v>0</v>
      </c>
      <c r="AI114" s="105">
        <f t="shared" si="55"/>
        <v>96.583390857404979</v>
      </c>
      <c r="AJ114" s="105">
        <f t="shared" si="56"/>
        <v>0</v>
      </c>
      <c r="AK114" s="105">
        <f t="shared" si="57"/>
        <v>133.13449530508345</v>
      </c>
      <c r="AL114" s="105">
        <f t="shared" si="58"/>
        <v>0</v>
      </c>
      <c r="AM114" s="105">
        <f t="shared" si="59"/>
        <v>0</v>
      </c>
      <c r="AN114" s="105">
        <f t="shared" si="60"/>
        <v>0</v>
      </c>
      <c r="AO114" s="105">
        <f t="shared" si="61"/>
        <v>63.580784303833589</v>
      </c>
      <c r="AP114" s="105">
        <f t="shared" si="62"/>
        <v>231.32828049292658</v>
      </c>
      <c r="AQ114" s="105">
        <f t="shared" si="63"/>
        <v>173.50491101794992</v>
      </c>
      <c r="AR114" s="105">
        <f t="shared" si="64"/>
        <v>7.0794122791751972</v>
      </c>
      <c r="AS114" s="105">
        <f t="shared" si="65"/>
        <v>17.54961750869262</v>
      </c>
      <c r="AT114" s="105">
        <f t="shared" si="66"/>
        <v>0</v>
      </c>
      <c r="AU114" s="105">
        <f t="shared" si="67"/>
        <v>0</v>
      </c>
      <c r="AV114" s="105">
        <f t="shared" si="68"/>
        <v>0</v>
      </c>
      <c r="AW114" s="105">
        <f t="shared" si="69"/>
        <v>1202.7892308314038</v>
      </c>
      <c r="AX114" s="105">
        <f t="shared" si="70"/>
        <v>2491.2769771280455</v>
      </c>
      <c r="AY114" s="105">
        <f t="shared" si="71"/>
        <v>0</v>
      </c>
      <c r="AZ114" s="105">
        <f t="shared" si="72"/>
        <v>40.850317960862931</v>
      </c>
      <c r="BA114" s="105">
        <f t="shared" si="73"/>
        <v>4.3776104537446585</v>
      </c>
      <c r="BB114" s="2"/>
      <c r="BC114" s="105">
        <f t="shared" si="74"/>
        <v>92.623685732309951</v>
      </c>
      <c r="BD114" s="105">
        <f t="shared" si="75"/>
        <v>0</v>
      </c>
      <c r="BE114" s="105">
        <f t="shared" si="76"/>
        <v>0</v>
      </c>
      <c r="BF114" s="105">
        <f t="shared" si="77"/>
        <v>24.699939543686263</v>
      </c>
      <c r="BG114" s="105">
        <f t="shared" si="78"/>
        <v>0</v>
      </c>
      <c r="BH114" s="105">
        <f t="shared" si="79"/>
        <v>27.865576700662398</v>
      </c>
      <c r="BI114" s="105">
        <f t="shared" si="80"/>
        <v>0</v>
      </c>
      <c r="BJ114" s="105">
        <f t="shared" si="81"/>
        <v>38.411050362737882</v>
      </c>
      <c r="BK114" s="105">
        <f t="shared" si="82"/>
        <v>0</v>
      </c>
      <c r="BL114" s="105">
        <f t="shared" si="83"/>
        <v>0</v>
      </c>
      <c r="BM114" s="105">
        <f t="shared" si="84"/>
        <v>0</v>
      </c>
      <c r="BN114" s="105">
        <f t="shared" si="85"/>
        <v>18.343891283776674</v>
      </c>
      <c r="BO114" s="105">
        <f t="shared" si="86"/>
        <v>66.741246977184304</v>
      </c>
      <c r="BP114" s="105">
        <f t="shared" si="87"/>
        <v>50.05844548417619</v>
      </c>
      <c r="BQ114" s="105">
        <f t="shared" si="88"/>
        <v>2.0425034170959941</v>
      </c>
      <c r="BR114" s="105">
        <f t="shared" si="89"/>
        <v>5.0632951319524757</v>
      </c>
      <c r="BS114" s="105">
        <f t="shared" si="90"/>
        <v>0</v>
      </c>
      <c r="BT114" s="105">
        <f t="shared" si="91"/>
        <v>0</v>
      </c>
      <c r="BU114" s="105">
        <f t="shared" si="92"/>
        <v>0</v>
      </c>
      <c r="BV114" s="105">
        <f t="shared" si="93"/>
        <v>347.02048943328776</v>
      </c>
      <c r="BW114" s="105">
        <f t="shared" si="94"/>
        <v>718.76612606455683</v>
      </c>
      <c r="BX114" s="105">
        <f t="shared" si="95"/>
        <v>0</v>
      </c>
      <c r="BY114" s="105">
        <f t="shared" si="96"/>
        <v>11.785853222584375</v>
      </c>
      <c r="BZ114" s="105">
        <f t="shared" si="97"/>
        <v>1.2629981074545265</v>
      </c>
      <c r="CA114" s="102" t="s">
        <v>8</v>
      </c>
      <c r="CB114" s="108">
        <v>21</v>
      </c>
    </row>
    <row r="115" spans="1:80" x14ac:dyDescent="0.25">
      <c r="A115" s="18" t="s">
        <v>117</v>
      </c>
      <c r="B115" s="21" t="s">
        <v>118</v>
      </c>
      <c r="C115" s="22">
        <f>_xlfn.XLOOKUP(A115,Rankings!K:K,Rankings!L:L)</f>
        <v>115</v>
      </c>
      <c r="D115" s="118">
        <f>_xlfn.XLOOKUP(A115,Rankings!K:K,Rankings!M:M)</f>
        <v>508.27000000000004</v>
      </c>
      <c r="E115" s="121">
        <v>36961.129999999997</v>
      </c>
      <c r="F115" s="121">
        <v>0</v>
      </c>
      <c r="G115" s="121">
        <v>0</v>
      </c>
      <c r="H115" s="121">
        <v>13008.380000000001</v>
      </c>
      <c r="I115" s="121">
        <v>0</v>
      </c>
      <c r="J115" s="121">
        <v>0</v>
      </c>
      <c r="K115" s="121">
        <v>0</v>
      </c>
      <c r="L115" s="121">
        <v>8271.5400000000009</v>
      </c>
      <c r="M115" s="121">
        <v>11005.579999999996</v>
      </c>
      <c r="N115" s="121">
        <v>5279.63</v>
      </c>
      <c r="O115" s="121">
        <v>0</v>
      </c>
      <c r="P115" s="121">
        <v>7709.6899999999914</v>
      </c>
      <c r="Q115" s="121">
        <v>37718.300000000003</v>
      </c>
      <c r="R115" s="121">
        <v>17334.289999999994</v>
      </c>
      <c r="S115" s="121">
        <v>0</v>
      </c>
      <c r="T115" s="121">
        <v>0</v>
      </c>
      <c r="U115" s="121">
        <v>0</v>
      </c>
      <c r="V115" s="121">
        <v>0</v>
      </c>
      <c r="W115" s="121">
        <v>18362.260000000009</v>
      </c>
      <c r="X115" s="121">
        <v>159320.14000000001</v>
      </c>
      <c r="Y115" s="121">
        <v>330537.25000000006</v>
      </c>
      <c r="Z115" s="121">
        <v>0</v>
      </c>
      <c r="AA115" s="121">
        <v>4426.26</v>
      </c>
      <c r="AB115" s="121">
        <v>2456.9699999999998</v>
      </c>
      <c r="AC115" s="121">
        <f t="shared" si="50"/>
        <v>652391.42000000004</v>
      </c>
      <c r="AD115" s="153">
        <f t="shared" si="51"/>
        <v>321.4011304347826</v>
      </c>
      <c r="AE115" s="105">
        <f t="shared" si="51"/>
        <v>0</v>
      </c>
      <c r="AF115" s="105">
        <f t="shared" si="52"/>
        <v>0</v>
      </c>
      <c r="AG115" s="105">
        <f t="shared" si="53"/>
        <v>113.11634782608697</v>
      </c>
      <c r="AH115" s="105">
        <f t="shared" si="54"/>
        <v>0</v>
      </c>
      <c r="AI115" s="105">
        <f t="shared" si="55"/>
        <v>0</v>
      </c>
      <c r="AJ115" s="105">
        <f t="shared" si="56"/>
        <v>0</v>
      </c>
      <c r="AK115" s="105">
        <f t="shared" si="57"/>
        <v>71.926434782608709</v>
      </c>
      <c r="AL115" s="105">
        <f t="shared" si="58"/>
        <v>95.700695652173877</v>
      </c>
      <c r="AM115" s="105">
        <f t="shared" si="59"/>
        <v>45.909826086956521</v>
      </c>
      <c r="AN115" s="105">
        <f t="shared" si="60"/>
        <v>0</v>
      </c>
      <c r="AO115" s="105">
        <f t="shared" si="61"/>
        <v>67.040782608695579</v>
      </c>
      <c r="AP115" s="105">
        <f t="shared" si="62"/>
        <v>327.98521739130439</v>
      </c>
      <c r="AQ115" s="105">
        <f t="shared" si="63"/>
        <v>150.73295652173908</v>
      </c>
      <c r="AR115" s="105">
        <f t="shared" si="64"/>
        <v>0</v>
      </c>
      <c r="AS115" s="105">
        <f t="shared" si="65"/>
        <v>0</v>
      </c>
      <c r="AT115" s="105">
        <f t="shared" si="66"/>
        <v>0</v>
      </c>
      <c r="AU115" s="105">
        <f t="shared" si="67"/>
        <v>0</v>
      </c>
      <c r="AV115" s="105">
        <f t="shared" si="68"/>
        <v>159.6718260869566</v>
      </c>
      <c r="AW115" s="105">
        <f t="shared" si="69"/>
        <v>1385.3925217391306</v>
      </c>
      <c r="AX115" s="105">
        <f t="shared" si="70"/>
        <v>2874.2369565217396</v>
      </c>
      <c r="AY115" s="105">
        <f t="shared" si="71"/>
        <v>0</v>
      </c>
      <c r="AZ115" s="105">
        <f t="shared" si="72"/>
        <v>38.489217391304351</v>
      </c>
      <c r="BA115" s="105">
        <f t="shared" si="73"/>
        <v>21.364956521739128</v>
      </c>
      <c r="BB115" s="2"/>
      <c r="BC115" s="105">
        <f t="shared" si="74"/>
        <v>72.719479804041143</v>
      </c>
      <c r="BD115" s="105">
        <f t="shared" si="75"/>
        <v>0</v>
      </c>
      <c r="BE115" s="105">
        <f t="shared" si="76"/>
        <v>0</v>
      </c>
      <c r="BF115" s="105">
        <f t="shared" si="77"/>
        <v>25.593444429141993</v>
      </c>
      <c r="BG115" s="105">
        <f t="shared" si="78"/>
        <v>0</v>
      </c>
      <c r="BH115" s="105">
        <f t="shared" si="79"/>
        <v>0</v>
      </c>
      <c r="BI115" s="105">
        <f t="shared" si="80"/>
        <v>0</v>
      </c>
      <c r="BJ115" s="105">
        <f t="shared" si="81"/>
        <v>16.273909536270093</v>
      </c>
      <c r="BK115" s="105">
        <f t="shared" si="82"/>
        <v>21.653019064670342</v>
      </c>
      <c r="BL115" s="105">
        <f t="shared" si="83"/>
        <v>10.387451551340822</v>
      </c>
      <c r="BM115" s="105">
        <f t="shared" si="84"/>
        <v>0</v>
      </c>
      <c r="BN115" s="105">
        <f t="shared" si="85"/>
        <v>15.16849312373343</v>
      </c>
      <c r="BO115" s="105">
        <f t="shared" si="86"/>
        <v>74.209180160151107</v>
      </c>
      <c r="BP115" s="105">
        <f t="shared" si="87"/>
        <v>34.104491707163497</v>
      </c>
      <c r="BQ115" s="105">
        <f t="shared" si="88"/>
        <v>0</v>
      </c>
      <c r="BR115" s="105">
        <f t="shared" si="89"/>
        <v>0</v>
      </c>
      <c r="BS115" s="105">
        <f t="shared" si="90"/>
        <v>0</v>
      </c>
      <c r="BT115" s="105">
        <f t="shared" si="91"/>
        <v>0</v>
      </c>
      <c r="BU115" s="105">
        <f t="shared" si="92"/>
        <v>36.126979754854716</v>
      </c>
      <c r="BV115" s="105">
        <f t="shared" si="93"/>
        <v>313.45572235229309</v>
      </c>
      <c r="BW115" s="105">
        <f t="shared" si="94"/>
        <v>650.31823637043306</v>
      </c>
      <c r="BX115" s="105">
        <f t="shared" si="95"/>
        <v>0</v>
      </c>
      <c r="BY115" s="105">
        <f t="shared" si="96"/>
        <v>8.7084817124756526</v>
      </c>
      <c r="BZ115" s="105">
        <f t="shared" si="97"/>
        <v>4.8339858736498309</v>
      </c>
      <c r="CA115" s="102" t="s">
        <v>9</v>
      </c>
      <c r="CB115" s="108">
        <v>22</v>
      </c>
    </row>
    <row r="116" spans="1:80" x14ac:dyDescent="0.25">
      <c r="A116" s="18" t="s">
        <v>119</v>
      </c>
      <c r="B116" s="21" t="s">
        <v>120</v>
      </c>
      <c r="C116" s="22">
        <f>_xlfn.XLOOKUP(A116,Rankings!K:K,Rankings!L:L)</f>
        <v>236.41947368421052</v>
      </c>
      <c r="D116" s="118">
        <f>_xlfn.XLOOKUP(A116,Rankings!K:K,Rankings!M:M)</f>
        <v>1246.6300000000001</v>
      </c>
      <c r="E116" s="121">
        <v>131036.09999999999</v>
      </c>
      <c r="F116" s="121">
        <v>17086.41</v>
      </c>
      <c r="G116" s="121">
        <v>0</v>
      </c>
      <c r="H116" s="121">
        <v>29960.540000000008</v>
      </c>
      <c r="I116" s="121">
        <v>16.16</v>
      </c>
      <c r="J116" s="121">
        <v>19082.97</v>
      </c>
      <c r="K116" s="121">
        <v>0</v>
      </c>
      <c r="L116" s="121">
        <v>31681.579999999998</v>
      </c>
      <c r="M116" s="121">
        <v>0</v>
      </c>
      <c r="N116" s="121">
        <v>37692.83</v>
      </c>
      <c r="O116" s="121">
        <v>0</v>
      </c>
      <c r="P116" s="121">
        <v>57591.55</v>
      </c>
      <c r="Q116" s="121">
        <v>16152.179999999998</v>
      </c>
      <c r="R116" s="121">
        <v>36808.180000000015</v>
      </c>
      <c r="S116" s="121">
        <v>0</v>
      </c>
      <c r="T116" s="121">
        <v>8665.7799999999988</v>
      </c>
      <c r="U116" s="121">
        <v>0</v>
      </c>
      <c r="V116" s="121">
        <v>0</v>
      </c>
      <c r="W116" s="121">
        <v>10634.21</v>
      </c>
      <c r="X116" s="121">
        <v>404849.99</v>
      </c>
      <c r="Y116" s="121">
        <v>640032.9600000002</v>
      </c>
      <c r="Z116" s="121">
        <v>0</v>
      </c>
      <c r="AA116" s="121">
        <v>3630</v>
      </c>
      <c r="AB116" s="121">
        <v>2838.15</v>
      </c>
      <c r="AC116" s="121">
        <f t="shared" si="50"/>
        <v>1447759.59</v>
      </c>
      <c r="AD116" s="153">
        <f t="shared" si="51"/>
        <v>554.25256624599001</v>
      </c>
      <c r="AE116" s="105">
        <f t="shared" si="51"/>
        <v>72.271584627680056</v>
      </c>
      <c r="AF116" s="105">
        <f t="shared" si="52"/>
        <v>0</v>
      </c>
      <c r="AG116" s="105">
        <f t="shared" si="53"/>
        <v>126.7261936299664</v>
      </c>
      <c r="AH116" s="105">
        <f t="shared" si="54"/>
        <v>6.8353083391028885E-2</v>
      </c>
      <c r="AI116" s="105">
        <f t="shared" si="55"/>
        <v>80.716574242481599</v>
      </c>
      <c r="AJ116" s="105">
        <f t="shared" si="56"/>
        <v>0</v>
      </c>
      <c r="AK116" s="105">
        <f t="shared" si="57"/>
        <v>134.00579701111093</v>
      </c>
      <c r="AL116" s="105">
        <f t="shared" si="58"/>
        <v>0</v>
      </c>
      <c r="AM116" s="105">
        <f t="shared" si="59"/>
        <v>159.43200199467051</v>
      </c>
      <c r="AN116" s="105">
        <f t="shared" si="60"/>
        <v>0</v>
      </c>
      <c r="AO116" s="105">
        <f t="shared" si="61"/>
        <v>243.59901112429515</v>
      </c>
      <c r="AP116" s="105">
        <f t="shared" si="62"/>
        <v>68.320006589536433</v>
      </c>
      <c r="AQ116" s="105">
        <f t="shared" si="63"/>
        <v>155.69013595371302</v>
      </c>
      <c r="AR116" s="105">
        <f t="shared" si="64"/>
        <v>0</v>
      </c>
      <c r="AS116" s="105">
        <f t="shared" si="65"/>
        <v>36.654256373038997</v>
      </c>
      <c r="AT116" s="105">
        <f t="shared" si="66"/>
        <v>0</v>
      </c>
      <c r="AU116" s="105">
        <f t="shared" si="67"/>
        <v>0</v>
      </c>
      <c r="AV116" s="105">
        <f t="shared" si="68"/>
        <v>44.980262557407997</v>
      </c>
      <c r="AW116" s="105">
        <f t="shared" si="69"/>
        <v>1712.4223469880699</v>
      </c>
      <c r="AX116" s="105">
        <f t="shared" si="70"/>
        <v>2707.1922207850907</v>
      </c>
      <c r="AY116" s="105">
        <f t="shared" si="71"/>
        <v>0</v>
      </c>
      <c r="AZ116" s="105">
        <f t="shared" si="72"/>
        <v>15.354065142910573</v>
      </c>
      <c r="BA116" s="105">
        <f t="shared" si="73"/>
        <v>12.004721759050039</v>
      </c>
      <c r="BB116" s="2"/>
      <c r="BC116" s="105">
        <f t="shared" si="74"/>
        <v>105.11226266013171</v>
      </c>
      <c r="BD116" s="105">
        <f t="shared" si="75"/>
        <v>13.706079590576191</v>
      </c>
      <c r="BE116" s="105">
        <f t="shared" si="76"/>
        <v>0</v>
      </c>
      <c r="BF116" s="105">
        <f t="shared" si="77"/>
        <v>24.033225576153313</v>
      </c>
      <c r="BG116" s="105">
        <f t="shared" si="78"/>
        <v>1.2962948108099436E-2</v>
      </c>
      <c r="BH116" s="105">
        <f t="shared" si="79"/>
        <v>15.307645412030835</v>
      </c>
      <c r="BI116" s="105">
        <f t="shared" si="80"/>
        <v>0</v>
      </c>
      <c r="BJ116" s="105">
        <f t="shared" si="81"/>
        <v>25.413779549665897</v>
      </c>
      <c r="BK116" s="105">
        <f t="shared" si="82"/>
        <v>0</v>
      </c>
      <c r="BL116" s="105">
        <f t="shared" si="83"/>
        <v>30.235779661968667</v>
      </c>
      <c r="BM116" s="105">
        <f t="shared" si="84"/>
        <v>0</v>
      </c>
      <c r="BN116" s="105">
        <f t="shared" si="85"/>
        <v>46.197789239790474</v>
      </c>
      <c r="BO116" s="105">
        <f t="shared" si="86"/>
        <v>12.956675196329302</v>
      </c>
      <c r="BP116" s="105">
        <f t="shared" si="87"/>
        <v>29.526146490939581</v>
      </c>
      <c r="BQ116" s="105">
        <f t="shared" si="88"/>
        <v>0</v>
      </c>
      <c r="BR116" s="105">
        <f t="shared" si="89"/>
        <v>6.9513648797157117</v>
      </c>
      <c r="BS116" s="105">
        <f t="shared" si="90"/>
        <v>0</v>
      </c>
      <c r="BT116" s="105">
        <f t="shared" si="91"/>
        <v>0</v>
      </c>
      <c r="BU116" s="105">
        <f t="shared" si="92"/>
        <v>8.5303658663757478</v>
      </c>
      <c r="BV116" s="105">
        <f t="shared" si="93"/>
        <v>324.7555329167435</v>
      </c>
      <c r="BW116" s="105">
        <f t="shared" si="94"/>
        <v>513.41052276938638</v>
      </c>
      <c r="BX116" s="105">
        <f t="shared" si="95"/>
        <v>0</v>
      </c>
      <c r="BY116" s="105">
        <f t="shared" si="96"/>
        <v>2.9118503485396627</v>
      </c>
      <c r="BZ116" s="105">
        <f t="shared" si="97"/>
        <v>2.2766578696164861</v>
      </c>
      <c r="CA116" s="102" t="s">
        <v>15</v>
      </c>
      <c r="CB116" s="108">
        <v>23</v>
      </c>
    </row>
    <row r="117" spans="1:80" x14ac:dyDescent="0.25">
      <c r="A117" s="18" t="s">
        <v>121</v>
      </c>
      <c r="B117" s="21" t="s">
        <v>122</v>
      </c>
      <c r="C117" s="22">
        <f>_xlfn.XLOOKUP(A117,Rankings!K:K,Rankings!L:L)</f>
        <v>199</v>
      </c>
      <c r="D117" s="118">
        <f>_xlfn.XLOOKUP(A117,Rankings!K:K,Rankings!M:M)</f>
        <v>1113.6500000000001</v>
      </c>
      <c r="E117" s="121">
        <v>39080.119999999995</v>
      </c>
      <c r="F117" s="121">
        <v>0</v>
      </c>
      <c r="G117" s="121">
        <v>0</v>
      </c>
      <c r="H117" s="121">
        <v>13511.089999999997</v>
      </c>
      <c r="I117" s="121">
        <v>0</v>
      </c>
      <c r="J117" s="121">
        <v>15543.71</v>
      </c>
      <c r="K117" s="121">
        <v>0</v>
      </c>
      <c r="L117" s="121">
        <v>16000.53</v>
      </c>
      <c r="M117" s="121">
        <v>0</v>
      </c>
      <c r="N117" s="121">
        <v>13834.789999999999</v>
      </c>
      <c r="O117" s="121">
        <v>0</v>
      </c>
      <c r="P117" s="121">
        <v>31809.050000000003</v>
      </c>
      <c r="Q117" s="121">
        <v>21471.279999999999</v>
      </c>
      <c r="R117" s="121">
        <v>31581.300000000003</v>
      </c>
      <c r="S117" s="121">
        <v>0</v>
      </c>
      <c r="T117" s="121">
        <v>3308.27</v>
      </c>
      <c r="U117" s="121">
        <v>0</v>
      </c>
      <c r="V117" s="121">
        <v>0</v>
      </c>
      <c r="W117" s="121">
        <v>15808.499999999995</v>
      </c>
      <c r="X117" s="121">
        <v>203842.30999999988</v>
      </c>
      <c r="Y117" s="121">
        <v>516710.36999999994</v>
      </c>
      <c r="Z117" s="121">
        <v>0</v>
      </c>
      <c r="AA117" s="121">
        <v>3595.2</v>
      </c>
      <c r="AB117" s="121">
        <v>4835.1400000000003</v>
      </c>
      <c r="AC117" s="121">
        <f t="shared" si="50"/>
        <v>930931.6599999998</v>
      </c>
      <c r="AD117" s="153">
        <f t="shared" si="51"/>
        <v>196.38251256281404</v>
      </c>
      <c r="AE117" s="105">
        <f t="shared" si="51"/>
        <v>0</v>
      </c>
      <c r="AF117" s="105">
        <f t="shared" si="52"/>
        <v>0</v>
      </c>
      <c r="AG117" s="105">
        <f t="shared" si="53"/>
        <v>67.894924623115557</v>
      </c>
      <c r="AH117" s="105">
        <f t="shared" si="54"/>
        <v>0</v>
      </c>
      <c r="AI117" s="105">
        <f t="shared" si="55"/>
        <v>78.10909547738693</v>
      </c>
      <c r="AJ117" s="105">
        <f t="shared" si="56"/>
        <v>0</v>
      </c>
      <c r="AK117" s="105">
        <f t="shared" si="57"/>
        <v>80.404673366834174</v>
      </c>
      <c r="AL117" s="105">
        <f t="shared" si="58"/>
        <v>0</v>
      </c>
      <c r="AM117" s="105">
        <f t="shared" si="59"/>
        <v>69.521557788944719</v>
      </c>
      <c r="AN117" s="105">
        <f t="shared" si="60"/>
        <v>0</v>
      </c>
      <c r="AO117" s="105">
        <f t="shared" si="61"/>
        <v>159.84447236180907</v>
      </c>
      <c r="AP117" s="105">
        <f t="shared" si="62"/>
        <v>107.89587939698492</v>
      </c>
      <c r="AQ117" s="105">
        <f t="shared" si="63"/>
        <v>158.70000000000002</v>
      </c>
      <c r="AR117" s="105">
        <f t="shared" si="64"/>
        <v>0</v>
      </c>
      <c r="AS117" s="105">
        <f t="shared" si="65"/>
        <v>16.624472361809044</v>
      </c>
      <c r="AT117" s="105">
        <f t="shared" si="66"/>
        <v>0</v>
      </c>
      <c r="AU117" s="105">
        <f t="shared" si="67"/>
        <v>0</v>
      </c>
      <c r="AV117" s="105">
        <f t="shared" si="68"/>
        <v>79.439698492462284</v>
      </c>
      <c r="AW117" s="105">
        <f t="shared" si="69"/>
        <v>1024.3332160804014</v>
      </c>
      <c r="AX117" s="105">
        <f t="shared" si="70"/>
        <v>2596.5345226130648</v>
      </c>
      <c r="AY117" s="105">
        <f t="shared" si="71"/>
        <v>0</v>
      </c>
      <c r="AZ117" s="105">
        <f t="shared" si="72"/>
        <v>18.066331658291457</v>
      </c>
      <c r="BA117" s="105">
        <f t="shared" si="73"/>
        <v>24.297185929648244</v>
      </c>
      <c r="BB117" s="2"/>
      <c r="BC117" s="105">
        <f t="shared" si="74"/>
        <v>35.09192295604543</v>
      </c>
      <c r="BD117" s="105">
        <f t="shared" si="75"/>
        <v>0</v>
      </c>
      <c r="BE117" s="105">
        <f t="shared" si="76"/>
        <v>0</v>
      </c>
      <c r="BF117" s="105">
        <f t="shared" si="77"/>
        <v>12.13225878866789</v>
      </c>
      <c r="BG117" s="105">
        <f t="shared" si="78"/>
        <v>0</v>
      </c>
      <c r="BH117" s="105">
        <f t="shared" si="79"/>
        <v>13.957446235352219</v>
      </c>
      <c r="BI117" s="105">
        <f t="shared" si="80"/>
        <v>0</v>
      </c>
      <c r="BJ117" s="105">
        <f t="shared" si="81"/>
        <v>14.367646926772325</v>
      </c>
      <c r="BK117" s="105">
        <f t="shared" si="82"/>
        <v>0</v>
      </c>
      <c r="BL117" s="105">
        <f t="shared" si="83"/>
        <v>12.422924617249583</v>
      </c>
      <c r="BM117" s="105">
        <f t="shared" si="84"/>
        <v>0</v>
      </c>
      <c r="BN117" s="105">
        <f t="shared" si="85"/>
        <v>28.562878821891978</v>
      </c>
      <c r="BO117" s="105">
        <f t="shared" si="86"/>
        <v>19.280096978404345</v>
      </c>
      <c r="BP117" s="105">
        <f t="shared" si="87"/>
        <v>28.358371121986263</v>
      </c>
      <c r="BQ117" s="105">
        <f t="shared" si="88"/>
        <v>0</v>
      </c>
      <c r="BR117" s="105">
        <f t="shared" si="89"/>
        <v>2.9706550532034299</v>
      </c>
      <c r="BS117" s="105">
        <f t="shared" si="90"/>
        <v>0</v>
      </c>
      <c r="BT117" s="105">
        <f t="shared" si="91"/>
        <v>0</v>
      </c>
      <c r="BU117" s="105">
        <f t="shared" si="92"/>
        <v>14.195213936155877</v>
      </c>
      <c r="BV117" s="105">
        <f t="shared" si="93"/>
        <v>183.03983298163683</v>
      </c>
      <c r="BW117" s="105">
        <f t="shared" si="94"/>
        <v>463.97914066358362</v>
      </c>
      <c r="BX117" s="105">
        <f t="shared" si="95"/>
        <v>0</v>
      </c>
      <c r="BY117" s="105">
        <f t="shared" si="96"/>
        <v>3.2283033268980375</v>
      </c>
      <c r="BZ117" s="105">
        <f t="shared" si="97"/>
        <v>4.3417052036097514</v>
      </c>
      <c r="CA117" s="102" t="s">
        <v>10</v>
      </c>
      <c r="CB117" s="108">
        <v>24</v>
      </c>
    </row>
    <row r="118" spans="1:80" x14ac:dyDescent="0.25">
      <c r="A118" s="18" t="s">
        <v>127</v>
      </c>
      <c r="B118" s="21" t="s">
        <v>128</v>
      </c>
      <c r="C118" s="22">
        <f>_xlfn.XLOOKUP(A118,Rankings!K:K,Rankings!L:L)</f>
        <v>221.07368421052632</v>
      </c>
      <c r="D118" s="118">
        <f>_xlfn.XLOOKUP(A118,Rankings!K:K,Rankings!M:M)</f>
        <v>1229.27</v>
      </c>
      <c r="E118" s="121">
        <v>73699.900000000009</v>
      </c>
      <c r="F118" s="121">
        <v>4372.46</v>
      </c>
      <c r="G118" s="121">
        <v>0</v>
      </c>
      <c r="H118" s="121">
        <v>23589.69000000001</v>
      </c>
      <c r="I118" s="121">
        <v>357.2299999999999</v>
      </c>
      <c r="J118" s="121">
        <v>16538.509999999998</v>
      </c>
      <c r="K118" s="121">
        <v>0</v>
      </c>
      <c r="L118" s="121">
        <v>18872.260000000002</v>
      </c>
      <c r="M118" s="121">
        <v>1439.35</v>
      </c>
      <c r="N118" s="121">
        <v>17879.969999999998</v>
      </c>
      <c r="O118" s="121">
        <v>0</v>
      </c>
      <c r="P118" s="121">
        <v>12157.38999999999</v>
      </c>
      <c r="Q118" s="121">
        <v>22182.460000000006</v>
      </c>
      <c r="R118" s="121">
        <v>40815.43</v>
      </c>
      <c r="S118" s="121">
        <v>0</v>
      </c>
      <c r="T118" s="121">
        <v>9823.4599999999991</v>
      </c>
      <c r="U118" s="121">
        <v>0</v>
      </c>
      <c r="V118" s="121">
        <v>0</v>
      </c>
      <c r="W118" s="121">
        <v>5866.6999999999989</v>
      </c>
      <c r="X118" s="121">
        <v>349662.71999999997</v>
      </c>
      <c r="Y118" s="121">
        <v>635083.65000000014</v>
      </c>
      <c r="Z118" s="121">
        <v>0</v>
      </c>
      <c r="AA118" s="121">
        <v>1897.9</v>
      </c>
      <c r="AB118" s="121">
        <v>924.09</v>
      </c>
      <c r="AC118" s="121">
        <f t="shared" si="50"/>
        <v>1235163.1700000002</v>
      </c>
      <c r="AD118" s="153">
        <f t="shared" si="51"/>
        <v>333.37255975621372</v>
      </c>
      <c r="AE118" s="105">
        <f t="shared" si="51"/>
        <v>19.778292543567279</v>
      </c>
      <c r="AF118" s="105">
        <f t="shared" si="52"/>
        <v>0</v>
      </c>
      <c r="AG118" s="105">
        <f t="shared" si="53"/>
        <v>106.70510189505765</v>
      </c>
      <c r="AH118" s="105">
        <f t="shared" si="54"/>
        <v>1.6158865822302633</v>
      </c>
      <c r="AI118" s="105">
        <f t="shared" si="55"/>
        <v>74.809944291019889</v>
      </c>
      <c r="AJ118" s="105">
        <f t="shared" si="56"/>
        <v>0</v>
      </c>
      <c r="AK118" s="105">
        <f t="shared" si="57"/>
        <v>85.366379392438816</v>
      </c>
      <c r="AL118" s="105">
        <f t="shared" si="58"/>
        <v>6.5107251690315202</v>
      </c>
      <c r="AM118" s="105">
        <f t="shared" si="59"/>
        <v>80.877875916579356</v>
      </c>
      <c r="AN118" s="105">
        <f t="shared" si="60"/>
        <v>0</v>
      </c>
      <c r="AO118" s="105">
        <f t="shared" si="61"/>
        <v>54.992479287686841</v>
      </c>
      <c r="AP118" s="105">
        <f t="shared" si="62"/>
        <v>100.33966765069997</v>
      </c>
      <c r="AQ118" s="105">
        <f t="shared" si="63"/>
        <v>184.62364774783353</v>
      </c>
      <c r="AR118" s="105">
        <f t="shared" si="64"/>
        <v>0</v>
      </c>
      <c r="AS118" s="105">
        <f t="shared" si="65"/>
        <v>44.435229978097318</v>
      </c>
      <c r="AT118" s="105">
        <f t="shared" si="66"/>
        <v>0</v>
      </c>
      <c r="AU118" s="105">
        <f t="shared" si="67"/>
        <v>0</v>
      </c>
      <c r="AV118" s="105">
        <f t="shared" si="68"/>
        <v>26.537305970859911</v>
      </c>
      <c r="AW118" s="105">
        <f t="shared" si="69"/>
        <v>1581.6569088658221</v>
      </c>
      <c r="AX118" s="105">
        <f t="shared" si="70"/>
        <v>2872.7238715360445</v>
      </c>
      <c r="AY118" s="105">
        <f t="shared" si="71"/>
        <v>0</v>
      </c>
      <c r="AZ118" s="105">
        <f t="shared" si="72"/>
        <v>8.584920483763451</v>
      </c>
      <c r="BA118" s="105">
        <f t="shared" si="73"/>
        <v>4.1800090467574513</v>
      </c>
      <c r="BB118" s="2"/>
      <c r="BC118" s="105">
        <f t="shared" si="74"/>
        <v>59.954200460435878</v>
      </c>
      <c r="BD118" s="105">
        <f t="shared" si="75"/>
        <v>3.5569565677190527</v>
      </c>
      <c r="BE118" s="105">
        <f t="shared" si="76"/>
        <v>0</v>
      </c>
      <c r="BF118" s="105">
        <f t="shared" si="77"/>
        <v>19.189998942461795</v>
      </c>
      <c r="BG118" s="105">
        <f t="shared" si="78"/>
        <v>0.29060336622548333</v>
      </c>
      <c r="BH118" s="105">
        <f t="shared" si="79"/>
        <v>13.453927940973097</v>
      </c>
      <c r="BI118" s="105">
        <f t="shared" si="80"/>
        <v>0</v>
      </c>
      <c r="BJ118" s="105">
        <f t="shared" si="81"/>
        <v>15.352412407363722</v>
      </c>
      <c r="BK118" s="105">
        <f t="shared" si="82"/>
        <v>1.1708981753398358</v>
      </c>
      <c r="BL118" s="105">
        <f t="shared" si="83"/>
        <v>14.545193488818565</v>
      </c>
      <c r="BM118" s="105">
        <f t="shared" si="84"/>
        <v>0</v>
      </c>
      <c r="BN118" s="105">
        <f t="shared" si="85"/>
        <v>9.8899265417686841</v>
      </c>
      <c r="BO118" s="105">
        <f t="shared" si="86"/>
        <v>18.045230095910586</v>
      </c>
      <c r="BP118" s="105">
        <f t="shared" si="87"/>
        <v>33.202982257762741</v>
      </c>
      <c r="BQ118" s="105">
        <f t="shared" si="88"/>
        <v>0</v>
      </c>
      <c r="BR118" s="105">
        <f t="shared" si="89"/>
        <v>7.9912956470100136</v>
      </c>
      <c r="BS118" s="105">
        <f t="shared" si="90"/>
        <v>0</v>
      </c>
      <c r="BT118" s="105">
        <f t="shared" si="91"/>
        <v>0</v>
      </c>
      <c r="BU118" s="105">
        <f t="shared" si="92"/>
        <v>4.7725072604065817</v>
      </c>
      <c r="BV118" s="105">
        <f t="shared" si="93"/>
        <v>284.44745255314126</v>
      </c>
      <c r="BW118" s="105">
        <f t="shared" si="94"/>
        <v>516.63479138025014</v>
      </c>
      <c r="BX118" s="105">
        <f t="shared" si="95"/>
        <v>0</v>
      </c>
      <c r="BY118" s="105">
        <f t="shared" si="96"/>
        <v>1.5439244429620833</v>
      </c>
      <c r="BZ118" s="105">
        <f t="shared" si="97"/>
        <v>0.75173883687066312</v>
      </c>
      <c r="CA118" s="102" t="s">
        <v>11</v>
      </c>
      <c r="CB118" s="108">
        <v>25</v>
      </c>
    </row>
    <row r="119" spans="1:80" x14ac:dyDescent="0.25">
      <c r="A119" s="18" t="s">
        <v>129</v>
      </c>
      <c r="B119" s="21" t="s">
        <v>130</v>
      </c>
      <c r="C119" s="22">
        <f>_xlfn.XLOOKUP(A119,Rankings!K:K,Rankings!L:L)</f>
        <v>52</v>
      </c>
      <c r="D119" s="118">
        <f>_xlfn.XLOOKUP(A119,Rankings!K:K,Rankings!M:M)</f>
        <v>263.24</v>
      </c>
      <c r="E119" s="121">
        <v>20319.260000000002</v>
      </c>
      <c r="F119" s="121">
        <v>0</v>
      </c>
      <c r="G119" s="121">
        <v>0</v>
      </c>
      <c r="H119" s="121">
        <v>0</v>
      </c>
      <c r="I119" s="121">
        <v>44.069999999999993</v>
      </c>
      <c r="J119" s="121">
        <v>0</v>
      </c>
      <c r="K119" s="121">
        <v>0</v>
      </c>
      <c r="L119" s="121">
        <v>7245.91</v>
      </c>
      <c r="M119" s="121">
        <v>4660.1900000000005</v>
      </c>
      <c r="N119" s="121">
        <v>3325.7299999999996</v>
      </c>
      <c r="O119" s="121">
        <v>0</v>
      </c>
      <c r="P119" s="121">
        <v>7991.1699999999973</v>
      </c>
      <c r="Q119" s="121">
        <v>15720.83</v>
      </c>
      <c r="R119" s="121">
        <v>9902.8199999999979</v>
      </c>
      <c r="S119" s="121">
        <v>0</v>
      </c>
      <c r="T119" s="121">
        <v>2524.7500000000005</v>
      </c>
      <c r="U119" s="121">
        <v>0</v>
      </c>
      <c r="V119" s="121">
        <v>0</v>
      </c>
      <c r="W119" s="121">
        <v>14103.599999999999</v>
      </c>
      <c r="X119" s="121">
        <v>58215.059999999983</v>
      </c>
      <c r="Y119" s="121">
        <v>209601.74</v>
      </c>
      <c r="Z119" s="121">
        <v>0</v>
      </c>
      <c r="AA119" s="121">
        <v>385</v>
      </c>
      <c r="AB119" s="121">
        <v>1582.7600000000002</v>
      </c>
      <c r="AC119" s="121">
        <f t="shared" si="50"/>
        <v>355622.88999999996</v>
      </c>
      <c r="AD119" s="153">
        <f t="shared" si="51"/>
        <v>390.75500000000005</v>
      </c>
      <c r="AE119" s="105">
        <f t="shared" si="51"/>
        <v>0</v>
      </c>
      <c r="AF119" s="105">
        <f t="shared" si="52"/>
        <v>0</v>
      </c>
      <c r="AG119" s="105">
        <f t="shared" si="53"/>
        <v>0</v>
      </c>
      <c r="AH119" s="105">
        <f t="shared" si="54"/>
        <v>0.84749999999999992</v>
      </c>
      <c r="AI119" s="105">
        <f t="shared" si="55"/>
        <v>0</v>
      </c>
      <c r="AJ119" s="105">
        <f t="shared" si="56"/>
        <v>0</v>
      </c>
      <c r="AK119" s="105">
        <f t="shared" si="57"/>
        <v>139.34442307692308</v>
      </c>
      <c r="AL119" s="105">
        <f t="shared" si="58"/>
        <v>89.619038461538466</v>
      </c>
      <c r="AM119" s="105">
        <f t="shared" si="59"/>
        <v>63.956346153846148</v>
      </c>
      <c r="AN119" s="105">
        <f t="shared" si="60"/>
        <v>0</v>
      </c>
      <c r="AO119" s="105">
        <f t="shared" si="61"/>
        <v>153.67634615384611</v>
      </c>
      <c r="AP119" s="105">
        <f t="shared" si="62"/>
        <v>302.32365384615383</v>
      </c>
      <c r="AQ119" s="105">
        <f t="shared" si="63"/>
        <v>190.4388461538461</v>
      </c>
      <c r="AR119" s="105">
        <f t="shared" si="64"/>
        <v>0</v>
      </c>
      <c r="AS119" s="105">
        <f t="shared" si="65"/>
        <v>48.552884615384627</v>
      </c>
      <c r="AT119" s="105">
        <f t="shared" si="66"/>
        <v>0</v>
      </c>
      <c r="AU119" s="105">
        <f t="shared" si="67"/>
        <v>0</v>
      </c>
      <c r="AV119" s="105">
        <f t="shared" si="68"/>
        <v>271.22307692307692</v>
      </c>
      <c r="AW119" s="105">
        <f t="shared" si="69"/>
        <v>1119.5203846153843</v>
      </c>
      <c r="AX119" s="105">
        <f t="shared" si="70"/>
        <v>4030.8026923076923</v>
      </c>
      <c r="AY119" s="105">
        <f t="shared" si="71"/>
        <v>0</v>
      </c>
      <c r="AZ119" s="105">
        <f t="shared" si="72"/>
        <v>7.4038461538461542</v>
      </c>
      <c r="BA119" s="105">
        <f t="shared" si="73"/>
        <v>30.437692307692313</v>
      </c>
      <c r="BB119" s="2"/>
      <c r="BC119" s="105">
        <f t="shared" si="74"/>
        <v>77.189104999240243</v>
      </c>
      <c r="BD119" s="105">
        <f t="shared" si="75"/>
        <v>0</v>
      </c>
      <c r="BE119" s="105">
        <f t="shared" si="76"/>
        <v>0</v>
      </c>
      <c r="BF119" s="105">
        <f t="shared" si="77"/>
        <v>0</v>
      </c>
      <c r="BG119" s="105">
        <f t="shared" si="78"/>
        <v>0.1674137669047257</v>
      </c>
      <c r="BH119" s="105">
        <f t="shared" si="79"/>
        <v>0</v>
      </c>
      <c r="BI119" s="105">
        <f t="shared" si="80"/>
        <v>0</v>
      </c>
      <c r="BJ119" s="105">
        <f t="shared" si="81"/>
        <v>27.525869928582281</v>
      </c>
      <c r="BK119" s="105">
        <f t="shared" si="82"/>
        <v>17.703198602036167</v>
      </c>
      <c r="BL119" s="105">
        <f t="shared" si="83"/>
        <v>12.633832244339764</v>
      </c>
      <c r="BM119" s="105">
        <f t="shared" si="84"/>
        <v>0</v>
      </c>
      <c r="BN119" s="105">
        <f t="shared" si="85"/>
        <v>30.356974623917328</v>
      </c>
      <c r="BO119" s="105">
        <f t="shared" si="86"/>
        <v>59.720521197386411</v>
      </c>
      <c r="BP119" s="105">
        <f t="shared" si="87"/>
        <v>37.618978878589871</v>
      </c>
      <c r="BQ119" s="105">
        <f t="shared" si="88"/>
        <v>0</v>
      </c>
      <c r="BR119" s="105">
        <f t="shared" si="89"/>
        <v>9.5910575900319106</v>
      </c>
      <c r="BS119" s="105">
        <f t="shared" si="90"/>
        <v>0</v>
      </c>
      <c r="BT119" s="105">
        <f t="shared" si="91"/>
        <v>0</v>
      </c>
      <c r="BU119" s="105">
        <f t="shared" si="92"/>
        <v>53.576963987235978</v>
      </c>
      <c r="BV119" s="105">
        <f t="shared" si="93"/>
        <v>221.14822975231721</v>
      </c>
      <c r="BW119" s="105">
        <f t="shared" si="94"/>
        <v>796.23818568606589</v>
      </c>
      <c r="BX119" s="105">
        <f t="shared" si="95"/>
        <v>0</v>
      </c>
      <c r="BY119" s="105">
        <f t="shared" si="96"/>
        <v>1.4625436863698527</v>
      </c>
      <c r="BZ119" s="105">
        <f t="shared" si="97"/>
        <v>6.0126120650357091</v>
      </c>
      <c r="CA119" s="102" t="s">
        <v>12</v>
      </c>
      <c r="CB119" s="108">
        <v>27</v>
      </c>
    </row>
    <row r="120" spans="1:80" x14ac:dyDescent="0.25">
      <c r="A120" s="18" t="s">
        <v>131</v>
      </c>
      <c r="B120" s="21" t="s">
        <v>132</v>
      </c>
      <c r="C120" s="22">
        <f>_xlfn.XLOOKUP(A120,Rankings!K:K,Rankings!L:L)</f>
        <v>52</v>
      </c>
      <c r="D120" s="118">
        <f>_xlfn.XLOOKUP(A120,Rankings!K:K,Rankings!M:M)</f>
        <v>401.7</v>
      </c>
      <c r="E120" s="121">
        <v>15006.910000000002</v>
      </c>
      <c r="F120" s="121">
        <v>0</v>
      </c>
      <c r="G120" s="121">
        <v>0</v>
      </c>
      <c r="H120" s="121">
        <v>0</v>
      </c>
      <c r="I120" s="121">
        <v>0.21</v>
      </c>
      <c r="J120" s="121">
        <v>0</v>
      </c>
      <c r="K120" s="121">
        <v>0</v>
      </c>
      <c r="L120" s="121">
        <v>7911.25</v>
      </c>
      <c r="M120" s="121">
        <v>0</v>
      </c>
      <c r="N120" s="121">
        <v>5639.73</v>
      </c>
      <c r="O120" s="121">
        <v>0</v>
      </c>
      <c r="P120" s="121">
        <v>6590.5499999999975</v>
      </c>
      <c r="Q120" s="121">
        <v>14432.66</v>
      </c>
      <c r="R120" s="121">
        <v>3142.6099999999983</v>
      </c>
      <c r="S120" s="121">
        <v>0</v>
      </c>
      <c r="T120" s="121">
        <v>2631.29</v>
      </c>
      <c r="U120" s="121">
        <v>0</v>
      </c>
      <c r="V120" s="121">
        <v>0</v>
      </c>
      <c r="W120" s="121">
        <v>13452.759999999998</v>
      </c>
      <c r="X120" s="121">
        <v>101445.2600000001</v>
      </c>
      <c r="Y120" s="121">
        <v>223016.08000000002</v>
      </c>
      <c r="Z120" s="121">
        <v>0</v>
      </c>
      <c r="AA120" s="121">
        <v>2004.5</v>
      </c>
      <c r="AB120" s="121">
        <v>1913.6899999999998</v>
      </c>
      <c r="AC120" s="121">
        <f t="shared" si="50"/>
        <v>397187.50000000012</v>
      </c>
      <c r="AD120" s="153">
        <f t="shared" si="51"/>
        <v>288.59442307692314</v>
      </c>
      <c r="AE120" s="105">
        <f t="shared" si="51"/>
        <v>0</v>
      </c>
      <c r="AF120" s="105">
        <f t="shared" si="52"/>
        <v>0</v>
      </c>
      <c r="AG120" s="105">
        <f t="shared" si="53"/>
        <v>0</v>
      </c>
      <c r="AH120" s="105">
        <f t="shared" si="54"/>
        <v>4.0384615384615385E-3</v>
      </c>
      <c r="AI120" s="105">
        <f t="shared" si="55"/>
        <v>0</v>
      </c>
      <c r="AJ120" s="105">
        <f t="shared" si="56"/>
        <v>0</v>
      </c>
      <c r="AK120" s="105">
        <f t="shared" si="57"/>
        <v>152.13942307692307</v>
      </c>
      <c r="AL120" s="105">
        <f t="shared" si="58"/>
        <v>0</v>
      </c>
      <c r="AM120" s="105">
        <f t="shared" si="59"/>
        <v>108.45634615384614</v>
      </c>
      <c r="AN120" s="105">
        <f t="shared" si="60"/>
        <v>0</v>
      </c>
      <c r="AO120" s="105">
        <f t="shared" si="61"/>
        <v>126.74134615384611</v>
      </c>
      <c r="AP120" s="105">
        <f t="shared" si="62"/>
        <v>277.55115384615385</v>
      </c>
      <c r="AQ120" s="105">
        <f t="shared" si="63"/>
        <v>60.434807692307658</v>
      </c>
      <c r="AR120" s="105">
        <f t="shared" si="64"/>
        <v>0</v>
      </c>
      <c r="AS120" s="105">
        <f t="shared" si="65"/>
        <v>50.60173076923077</v>
      </c>
      <c r="AT120" s="105">
        <f t="shared" si="66"/>
        <v>0</v>
      </c>
      <c r="AU120" s="105">
        <f t="shared" si="67"/>
        <v>0</v>
      </c>
      <c r="AV120" s="105">
        <f t="shared" si="68"/>
        <v>258.70692307692303</v>
      </c>
      <c r="AW120" s="105">
        <f t="shared" si="69"/>
        <v>1950.8703846153865</v>
      </c>
      <c r="AX120" s="105">
        <f t="shared" si="70"/>
        <v>4288.7707692307695</v>
      </c>
      <c r="AY120" s="105">
        <f t="shared" si="71"/>
        <v>0</v>
      </c>
      <c r="AZ120" s="105">
        <f t="shared" si="72"/>
        <v>38.54807692307692</v>
      </c>
      <c r="BA120" s="105">
        <f t="shared" si="73"/>
        <v>36.801730769230765</v>
      </c>
      <c r="BB120" s="2"/>
      <c r="BC120" s="105">
        <f t="shared" si="74"/>
        <v>37.358501369180985</v>
      </c>
      <c r="BD120" s="105">
        <f t="shared" si="75"/>
        <v>0</v>
      </c>
      <c r="BE120" s="105">
        <f t="shared" si="76"/>
        <v>0</v>
      </c>
      <c r="BF120" s="105">
        <f t="shared" si="77"/>
        <v>0</v>
      </c>
      <c r="BG120" s="105">
        <f t="shared" si="78"/>
        <v>5.2277819268110534E-4</v>
      </c>
      <c r="BH120" s="105">
        <f t="shared" si="79"/>
        <v>0</v>
      </c>
      <c r="BI120" s="105">
        <f t="shared" si="80"/>
        <v>0</v>
      </c>
      <c r="BJ120" s="105">
        <f t="shared" si="81"/>
        <v>19.694423699278069</v>
      </c>
      <c r="BK120" s="105">
        <f t="shared" si="82"/>
        <v>0</v>
      </c>
      <c r="BL120" s="105">
        <f t="shared" si="83"/>
        <v>14.039656460044808</v>
      </c>
      <c r="BM120" s="105">
        <f t="shared" si="84"/>
        <v>0</v>
      </c>
      <c r="BN120" s="105">
        <f t="shared" si="85"/>
        <v>16.406646751306941</v>
      </c>
      <c r="BO120" s="105">
        <f t="shared" si="86"/>
        <v>35.928951954194673</v>
      </c>
      <c r="BP120" s="105">
        <f t="shared" si="87"/>
        <v>7.8232760766741309</v>
      </c>
      <c r="BQ120" s="105">
        <f t="shared" si="88"/>
        <v>0</v>
      </c>
      <c r="BR120" s="105">
        <f t="shared" si="89"/>
        <v>6.5503858600945977</v>
      </c>
      <c r="BS120" s="105">
        <f t="shared" si="90"/>
        <v>0</v>
      </c>
      <c r="BT120" s="105">
        <f t="shared" si="91"/>
        <v>0</v>
      </c>
      <c r="BU120" s="105">
        <f t="shared" si="92"/>
        <v>33.489569330346029</v>
      </c>
      <c r="BV120" s="105">
        <f t="shared" si="93"/>
        <v>252.53985561364226</v>
      </c>
      <c r="BW120" s="105">
        <f t="shared" si="94"/>
        <v>555.18068210107049</v>
      </c>
      <c r="BX120" s="105">
        <f t="shared" si="95"/>
        <v>0</v>
      </c>
      <c r="BY120" s="105">
        <f t="shared" si="96"/>
        <v>4.9900423201394073</v>
      </c>
      <c r="BZ120" s="105">
        <f t="shared" si="97"/>
        <v>4.7639780931043063</v>
      </c>
      <c r="CA120" s="102" t="s">
        <v>13</v>
      </c>
      <c r="CB120" s="108">
        <v>28</v>
      </c>
    </row>
    <row r="121" spans="1:80" x14ac:dyDescent="0.25">
      <c r="A121" s="18" t="s">
        <v>149</v>
      </c>
      <c r="B121" s="21" t="s">
        <v>150</v>
      </c>
      <c r="C121" s="22">
        <f>_xlfn.XLOOKUP(A121,Rankings!K:K,Rankings!L:L)</f>
        <v>215</v>
      </c>
      <c r="D121" s="118">
        <f>_xlfn.XLOOKUP(A121,Rankings!K:K,Rankings!M:M)</f>
        <v>1074.8</v>
      </c>
      <c r="E121" s="121">
        <v>47203.140000000014</v>
      </c>
      <c r="F121" s="121">
        <v>0</v>
      </c>
      <c r="G121" s="121">
        <v>0</v>
      </c>
      <c r="H121" s="121">
        <v>32653.72</v>
      </c>
      <c r="I121" s="121">
        <v>178.95000000000002</v>
      </c>
      <c r="J121" s="121">
        <v>0</v>
      </c>
      <c r="K121" s="121">
        <v>0</v>
      </c>
      <c r="L121" s="121">
        <v>19404.8</v>
      </c>
      <c r="M121" s="121">
        <v>22443.710000000006</v>
      </c>
      <c r="N121" s="121">
        <v>10159.32</v>
      </c>
      <c r="O121" s="121">
        <v>0</v>
      </c>
      <c r="P121" s="121">
        <v>7897.4600000000009</v>
      </c>
      <c r="Q121" s="121">
        <v>10204.220000000001</v>
      </c>
      <c r="R121" s="121">
        <v>44937.440000000002</v>
      </c>
      <c r="S121" s="121">
        <v>0</v>
      </c>
      <c r="T121" s="121">
        <v>8345.2100000000009</v>
      </c>
      <c r="U121" s="121">
        <v>0</v>
      </c>
      <c r="V121" s="121">
        <v>0</v>
      </c>
      <c r="W121" s="121">
        <v>53190.689999999995</v>
      </c>
      <c r="X121" s="121">
        <v>248365.77000000002</v>
      </c>
      <c r="Y121" s="121">
        <v>590428.24</v>
      </c>
      <c r="Z121" s="121">
        <v>0</v>
      </c>
      <c r="AA121" s="121">
        <v>3662.5</v>
      </c>
      <c r="AB121" s="121">
        <v>3991.12</v>
      </c>
      <c r="AC121" s="121">
        <f t="shared" si="50"/>
        <v>1103066.29</v>
      </c>
      <c r="AD121" s="153">
        <f t="shared" si="51"/>
        <v>219.54948837209309</v>
      </c>
      <c r="AE121" s="105">
        <f t="shared" si="51"/>
        <v>0</v>
      </c>
      <c r="AF121" s="105">
        <f t="shared" si="52"/>
        <v>0</v>
      </c>
      <c r="AG121" s="105">
        <f t="shared" si="53"/>
        <v>151.87776744186047</v>
      </c>
      <c r="AH121" s="105">
        <f t="shared" si="54"/>
        <v>0.83232558139534896</v>
      </c>
      <c r="AI121" s="105">
        <f t="shared" si="55"/>
        <v>0</v>
      </c>
      <c r="AJ121" s="105">
        <f t="shared" si="56"/>
        <v>0</v>
      </c>
      <c r="AK121" s="105">
        <f t="shared" si="57"/>
        <v>90.254883720930223</v>
      </c>
      <c r="AL121" s="105">
        <f t="shared" si="58"/>
        <v>104.38934883720933</v>
      </c>
      <c r="AM121" s="105">
        <f t="shared" si="59"/>
        <v>47.252651162790698</v>
      </c>
      <c r="AN121" s="105">
        <f t="shared" si="60"/>
        <v>0</v>
      </c>
      <c r="AO121" s="105">
        <f t="shared" si="61"/>
        <v>36.732372093023258</v>
      </c>
      <c r="AP121" s="105">
        <f t="shared" si="62"/>
        <v>47.461488372093029</v>
      </c>
      <c r="AQ121" s="105">
        <f t="shared" si="63"/>
        <v>209.01134883720931</v>
      </c>
      <c r="AR121" s="105">
        <f t="shared" si="64"/>
        <v>0</v>
      </c>
      <c r="AS121" s="105">
        <f t="shared" si="65"/>
        <v>38.814930232558147</v>
      </c>
      <c r="AT121" s="105">
        <f t="shared" si="66"/>
        <v>0</v>
      </c>
      <c r="AU121" s="105">
        <f t="shared" si="67"/>
        <v>0</v>
      </c>
      <c r="AV121" s="105">
        <f t="shared" si="68"/>
        <v>247.39855813953486</v>
      </c>
      <c r="AW121" s="105">
        <f t="shared" si="69"/>
        <v>1155.1896279069767</v>
      </c>
      <c r="AX121" s="105">
        <f t="shared" si="70"/>
        <v>2746.1778604651163</v>
      </c>
      <c r="AY121" s="105">
        <f t="shared" si="71"/>
        <v>0</v>
      </c>
      <c r="AZ121" s="105">
        <f t="shared" si="72"/>
        <v>17.034883720930232</v>
      </c>
      <c r="BA121" s="105">
        <f t="shared" si="73"/>
        <v>18.563348837209301</v>
      </c>
      <c r="BB121" s="2"/>
      <c r="BC121" s="105">
        <f t="shared" si="74"/>
        <v>43.918068477856359</v>
      </c>
      <c r="BD121" s="105">
        <f t="shared" si="75"/>
        <v>0</v>
      </c>
      <c r="BE121" s="105">
        <f t="shared" si="76"/>
        <v>0</v>
      </c>
      <c r="BF121" s="105">
        <f t="shared" si="77"/>
        <v>30.381205805731302</v>
      </c>
      <c r="BG121" s="105">
        <f t="shared" si="78"/>
        <v>0.16649609229624118</v>
      </c>
      <c r="BH121" s="105">
        <f t="shared" si="79"/>
        <v>0</v>
      </c>
      <c r="BI121" s="105">
        <f t="shared" si="80"/>
        <v>0</v>
      </c>
      <c r="BJ121" s="105">
        <f t="shared" si="81"/>
        <v>18.054335690360997</v>
      </c>
      <c r="BK121" s="105">
        <f t="shared" si="82"/>
        <v>20.881754745068857</v>
      </c>
      <c r="BL121" s="105">
        <f t="shared" si="83"/>
        <v>9.4522887979158909</v>
      </c>
      <c r="BM121" s="105">
        <f t="shared" si="84"/>
        <v>0</v>
      </c>
      <c r="BN121" s="105">
        <f t="shared" si="85"/>
        <v>7.3478414588760712</v>
      </c>
      <c r="BO121" s="105">
        <f t="shared" si="86"/>
        <v>9.4940640119091935</v>
      </c>
      <c r="BP121" s="105">
        <f t="shared" si="87"/>
        <v>41.810048381094163</v>
      </c>
      <c r="BQ121" s="105">
        <f t="shared" si="88"/>
        <v>0</v>
      </c>
      <c r="BR121" s="105">
        <f t="shared" si="89"/>
        <v>7.764430591737999</v>
      </c>
      <c r="BS121" s="105">
        <f t="shared" si="90"/>
        <v>0</v>
      </c>
      <c r="BT121" s="105">
        <f t="shared" si="91"/>
        <v>0</v>
      </c>
      <c r="BU121" s="105">
        <f t="shared" si="92"/>
        <v>49.488918868626719</v>
      </c>
      <c r="BV121" s="105">
        <f t="shared" si="93"/>
        <v>231.08091737997771</v>
      </c>
      <c r="BW121" s="105">
        <f t="shared" si="94"/>
        <v>549.33777446966883</v>
      </c>
      <c r="BX121" s="105">
        <f t="shared" si="95"/>
        <v>0</v>
      </c>
      <c r="BY121" s="105">
        <f t="shared" si="96"/>
        <v>3.4076107182731672</v>
      </c>
      <c r="BZ121" s="105">
        <f t="shared" si="97"/>
        <v>3.7133606252326015</v>
      </c>
      <c r="CA121" s="21" t="s">
        <v>881</v>
      </c>
      <c r="CB121" s="103">
        <v>31</v>
      </c>
    </row>
    <row r="122" spans="1:80" x14ac:dyDescent="0.25">
      <c r="A122" s="18" t="s">
        <v>155</v>
      </c>
      <c r="B122" s="21" t="s">
        <v>156</v>
      </c>
      <c r="C122" s="22">
        <f>_xlfn.XLOOKUP(A122,Rankings!K:K,Rankings!L:L)</f>
        <v>424.73684210526318</v>
      </c>
      <c r="D122" s="118"/>
      <c r="E122" s="121">
        <v>111476.61</v>
      </c>
      <c r="F122" s="121">
        <v>40260.539999999994</v>
      </c>
      <c r="G122" s="121">
        <v>0</v>
      </c>
      <c r="H122" s="121">
        <v>53156.09</v>
      </c>
      <c r="I122" s="121">
        <v>0</v>
      </c>
      <c r="J122" s="121">
        <v>43398.189999999995</v>
      </c>
      <c r="K122" s="121">
        <v>0</v>
      </c>
      <c r="L122" s="121">
        <v>43502.590000000011</v>
      </c>
      <c r="M122" s="121">
        <v>0</v>
      </c>
      <c r="N122" s="121">
        <v>52977.779999999984</v>
      </c>
      <c r="O122" s="121">
        <v>0</v>
      </c>
      <c r="P122" s="121">
        <v>48328.609999999986</v>
      </c>
      <c r="Q122" s="121">
        <v>13928.109999999997</v>
      </c>
      <c r="R122" s="121">
        <v>83125.50999999998</v>
      </c>
      <c r="S122" s="121">
        <v>0</v>
      </c>
      <c r="T122" s="121">
        <v>15417.93</v>
      </c>
      <c r="U122" s="121">
        <v>0</v>
      </c>
      <c r="V122" s="121">
        <v>0</v>
      </c>
      <c r="W122" s="121">
        <v>68653.47</v>
      </c>
      <c r="X122" s="121">
        <v>414033.17999999988</v>
      </c>
      <c r="Y122" s="121">
        <v>1158436.67</v>
      </c>
      <c r="Z122" s="121">
        <v>0</v>
      </c>
      <c r="AA122" s="121">
        <v>4441.8</v>
      </c>
      <c r="AB122" s="121">
        <v>7108.2199999999993</v>
      </c>
      <c r="AC122" s="121">
        <f t="shared" si="50"/>
        <v>2158245.2999999998</v>
      </c>
      <c r="AD122" s="153">
        <f t="shared" si="51"/>
        <v>262.46042007434943</v>
      </c>
      <c r="AE122" s="105">
        <f t="shared" si="51"/>
        <v>94.789375464683999</v>
      </c>
      <c r="AF122" s="105">
        <f t="shared" si="52"/>
        <v>0</v>
      </c>
      <c r="AG122" s="105">
        <f t="shared" si="53"/>
        <v>125.15064560099131</v>
      </c>
      <c r="AH122" s="105">
        <f t="shared" si="54"/>
        <v>0</v>
      </c>
      <c r="AI122" s="105">
        <f t="shared" si="55"/>
        <v>102.1766555142503</v>
      </c>
      <c r="AJ122" s="105">
        <f t="shared" si="56"/>
        <v>0</v>
      </c>
      <c r="AK122" s="105">
        <f t="shared" si="57"/>
        <v>102.42245477075591</v>
      </c>
      <c r="AL122" s="105">
        <f t="shared" si="58"/>
        <v>0</v>
      </c>
      <c r="AM122" s="105">
        <f t="shared" si="59"/>
        <v>124.73083271375461</v>
      </c>
      <c r="AN122" s="105">
        <f t="shared" si="60"/>
        <v>0</v>
      </c>
      <c r="AO122" s="105">
        <f t="shared" si="61"/>
        <v>113.78483147459724</v>
      </c>
      <c r="AP122" s="105">
        <f t="shared" si="62"/>
        <v>32.792328376703836</v>
      </c>
      <c r="AQ122" s="105">
        <f t="shared" si="63"/>
        <v>195.71061833952908</v>
      </c>
      <c r="AR122" s="105">
        <f t="shared" si="64"/>
        <v>0</v>
      </c>
      <c r="AS122" s="105">
        <f t="shared" si="65"/>
        <v>36.299959107806693</v>
      </c>
      <c r="AT122" s="105">
        <f t="shared" si="66"/>
        <v>0</v>
      </c>
      <c r="AU122" s="105">
        <f t="shared" si="67"/>
        <v>0</v>
      </c>
      <c r="AV122" s="105">
        <f t="shared" si="68"/>
        <v>161.63766171003718</v>
      </c>
      <c r="AW122" s="105">
        <f t="shared" si="69"/>
        <v>974.79930855018551</v>
      </c>
      <c r="AX122" s="105">
        <f t="shared" si="70"/>
        <v>2727.4221474597271</v>
      </c>
      <c r="AY122" s="105">
        <f t="shared" si="71"/>
        <v>0</v>
      </c>
      <c r="AZ122" s="105">
        <f t="shared" si="72"/>
        <v>10.457769516728625</v>
      </c>
      <c r="BA122" s="105">
        <f t="shared" si="73"/>
        <v>16.735586121437422</v>
      </c>
      <c r="BB122" s="2"/>
      <c r="BC122" s="105" t="e">
        <f t="shared" si="74"/>
        <v>#DIV/0!</v>
      </c>
      <c r="BD122" s="105" t="e">
        <f t="shared" si="75"/>
        <v>#DIV/0!</v>
      </c>
      <c r="BE122" s="105" t="e">
        <f t="shared" si="76"/>
        <v>#DIV/0!</v>
      </c>
      <c r="BF122" s="105" t="e">
        <f t="shared" si="77"/>
        <v>#DIV/0!</v>
      </c>
      <c r="BG122" s="105" t="e">
        <f t="shared" si="78"/>
        <v>#DIV/0!</v>
      </c>
      <c r="BH122" s="105" t="e">
        <f t="shared" si="79"/>
        <v>#DIV/0!</v>
      </c>
      <c r="BI122" s="105" t="e">
        <f t="shared" si="80"/>
        <v>#DIV/0!</v>
      </c>
      <c r="BJ122" s="105" t="e">
        <f t="shared" si="81"/>
        <v>#DIV/0!</v>
      </c>
      <c r="BK122" s="105" t="e">
        <f t="shared" si="82"/>
        <v>#DIV/0!</v>
      </c>
      <c r="BL122" s="105" t="e">
        <f t="shared" si="83"/>
        <v>#DIV/0!</v>
      </c>
      <c r="BM122" s="105" t="e">
        <f t="shared" si="84"/>
        <v>#DIV/0!</v>
      </c>
      <c r="BN122" s="105" t="e">
        <f t="shared" si="85"/>
        <v>#DIV/0!</v>
      </c>
      <c r="BO122" s="105" t="e">
        <f t="shared" si="86"/>
        <v>#DIV/0!</v>
      </c>
      <c r="BP122" s="105" t="e">
        <f t="shared" si="87"/>
        <v>#DIV/0!</v>
      </c>
      <c r="BQ122" s="105" t="e">
        <f t="shared" si="88"/>
        <v>#DIV/0!</v>
      </c>
      <c r="BR122" s="105" t="e">
        <f t="shared" si="89"/>
        <v>#DIV/0!</v>
      </c>
      <c r="BS122" s="105" t="e">
        <f t="shared" si="90"/>
        <v>#DIV/0!</v>
      </c>
      <c r="BT122" s="105" t="e">
        <f t="shared" si="91"/>
        <v>#DIV/0!</v>
      </c>
      <c r="BU122" s="105" t="e">
        <f t="shared" si="92"/>
        <v>#DIV/0!</v>
      </c>
      <c r="BV122" s="105" t="e">
        <f t="shared" si="93"/>
        <v>#DIV/0!</v>
      </c>
      <c r="BW122" s="105" t="e">
        <f t="shared" si="94"/>
        <v>#DIV/0!</v>
      </c>
      <c r="BX122" s="105" t="e">
        <f t="shared" si="95"/>
        <v>#DIV/0!</v>
      </c>
      <c r="BY122" s="105" t="e">
        <f t="shared" si="96"/>
        <v>#DIV/0!</v>
      </c>
      <c r="BZ122" s="105" t="e">
        <f t="shared" si="97"/>
        <v>#DIV/0!</v>
      </c>
      <c r="CA122" s="21" t="s">
        <v>882</v>
      </c>
      <c r="CB122" s="108">
        <v>32</v>
      </c>
    </row>
    <row r="123" spans="1:80" x14ac:dyDescent="0.25">
      <c r="A123" s="18" t="s">
        <v>157</v>
      </c>
      <c r="B123" s="21" t="s">
        <v>158</v>
      </c>
      <c r="C123" s="22">
        <f>_xlfn.XLOOKUP(A123,Rankings!K:K,Rankings!L:L)</f>
        <v>417.91263157894736</v>
      </c>
      <c r="D123" s="118">
        <f>_xlfn.XLOOKUP(A123,Rankings!K:K,Rankings!M:M)</f>
        <v>1652.02</v>
      </c>
      <c r="E123" s="121">
        <v>101282.27000000002</v>
      </c>
      <c r="F123" s="121">
        <v>0</v>
      </c>
      <c r="G123" s="121">
        <v>0</v>
      </c>
      <c r="H123" s="121">
        <v>0</v>
      </c>
      <c r="I123" s="121">
        <v>0</v>
      </c>
      <c r="J123" s="121">
        <v>0</v>
      </c>
      <c r="K123" s="121">
        <v>0</v>
      </c>
      <c r="L123" s="121">
        <v>25287.23</v>
      </c>
      <c r="M123" s="121">
        <v>39563.68</v>
      </c>
      <c r="N123" s="121">
        <v>20089.270000000004</v>
      </c>
      <c r="O123" s="121">
        <v>0</v>
      </c>
      <c r="P123" s="121">
        <v>19975.23</v>
      </c>
      <c r="Q123" s="121">
        <v>23575.73</v>
      </c>
      <c r="R123" s="121">
        <v>62327.489999999969</v>
      </c>
      <c r="S123" s="121">
        <v>0</v>
      </c>
      <c r="T123" s="121">
        <v>7886.06</v>
      </c>
      <c r="U123" s="121">
        <v>0</v>
      </c>
      <c r="V123" s="121">
        <v>3250.51</v>
      </c>
      <c r="W123" s="121">
        <v>27430.92</v>
      </c>
      <c r="X123" s="121">
        <v>391954.35000000003</v>
      </c>
      <c r="Y123" s="121">
        <v>1264277.0199999998</v>
      </c>
      <c r="Z123" s="121">
        <v>0</v>
      </c>
      <c r="AA123" s="121">
        <v>1490</v>
      </c>
      <c r="AB123" s="121">
        <v>3832.46</v>
      </c>
      <c r="AC123" s="121">
        <f t="shared" si="50"/>
        <v>1992222.2199999997</v>
      </c>
      <c r="AD123" s="153">
        <f t="shared" si="51"/>
        <v>242.35273678457099</v>
      </c>
      <c r="AE123" s="105">
        <f t="shared" si="51"/>
        <v>0</v>
      </c>
      <c r="AF123" s="105">
        <f t="shared" si="52"/>
        <v>0</v>
      </c>
      <c r="AG123" s="105">
        <f t="shared" si="53"/>
        <v>0</v>
      </c>
      <c r="AH123" s="105">
        <f t="shared" si="54"/>
        <v>0</v>
      </c>
      <c r="AI123" s="105">
        <f t="shared" si="55"/>
        <v>0</v>
      </c>
      <c r="AJ123" s="105">
        <f t="shared" si="56"/>
        <v>0</v>
      </c>
      <c r="AK123" s="105">
        <f t="shared" si="57"/>
        <v>60.508412737993588</v>
      </c>
      <c r="AL123" s="105">
        <f t="shared" si="58"/>
        <v>94.669739582939783</v>
      </c>
      <c r="AM123" s="105">
        <f t="shared" si="59"/>
        <v>48.07050201880525</v>
      </c>
      <c r="AN123" s="105">
        <f t="shared" si="60"/>
        <v>0</v>
      </c>
      <c r="AO123" s="105">
        <f t="shared" si="61"/>
        <v>47.797622016185706</v>
      </c>
      <c r="AP123" s="105">
        <f t="shared" si="62"/>
        <v>56.413059138525554</v>
      </c>
      <c r="AQ123" s="105">
        <f t="shared" si="63"/>
        <v>149.14000030225398</v>
      </c>
      <c r="AR123" s="105">
        <f t="shared" si="64"/>
        <v>0</v>
      </c>
      <c r="AS123" s="105">
        <f t="shared" si="65"/>
        <v>18.870116393000806</v>
      </c>
      <c r="AT123" s="105">
        <f t="shared" si="66"/>
        <v>0</v>
      </c>
      <c r="AU123" s="105">
        <f t="shared" si="67"/>
        <v>7.7779654271731449</v>
      </c>
      <c r="AV123" s="105">
        <f t="shared" si="68"/>
        <v>65.637929861945452</v>
      </c>
      <c r="AW123" s="105">
        <f t="shared" si="69"/>
        <v>937.88586508890057</v>
      </c>
      <c r="AX123" s="105">
        <f t="shared" si="70"/>
        <v>3025.2184893845852</v>
      </c>
      <c r="AY123" s="105">
        <f t="shared" si="71"/>
        <v>0</v>
      </c>
      <c r="AZ123" s="105">
        <f t="shared" si="72"/>
        <v>3.5653385119528886</v>
      </c>
      <c r="BA123" s="105">
        <f t="shared" si="73"/>
        <v>9.1704813647778316</v>
      </c>
      <c r="BB123" s="2"/>
      <c r="BC123" s="105">
        <f t="shared" si="74"/>
        <v>61.308137916005869</v>
      </c>
      <c r="BD123" s="105">
        <f t="shared" si="75"/>
        <v>0</v>
      </c>
      <c r="BE123" s="105">
        <f t="shared" si="76"/>
        <v>0</v>
      </c>
      <c r="BF123" s="105">
        <f t="shared" si="77"/>
        <v>0</v>
      </c>
      <c r="BG123" s="105">
        <f t="shared" si="78"/>
        <v>0</v>
      </c>
      <c r="BH123" s="105">
        <f t="shared" si="79"/>
        <v>0</v>
      </c>
      <c r="BI123" s="105">
        <f t="shared" si="80"/>
        <v>0</v>
      </c>
      <c r="BJ123" s="105">
        <f t="shared" si="81"/>
        <v>15.306854638563697</v>
      </c>
      <c r="BK123" s="105">
        <f t="shared" si="82"/>
        <v>23.948668902313532</v>
      </c>
      <c r="BL123" s="105">
        <f t="shared" si="83"/>
        <v>12.160427839856663</v>
      </c>
      <c r="BM123" s="105">
        <f t="shared" si="84"/>
        <v>0</v>
      </c>
      <c r="BN123" s="105">
        <f t="shared" si="85"/>
        <v>12.091397198581131</v>
      </c>
      <c r="BO123" s="105">
        <f t="shared" si="86"/>
        <v>14.270850231837386</v>
      </c>
      <c r="BP123" s="105">
        <f t="shared" si="87"/>
        <v>37.728048086584892</v>
      </c>
      <c r="BQ123" s="105">
        <f t="shared" si="88"/>
        <v>0</v>
      </c>
      <c r="BR123" s="105">
        <f t="shared" si="89"/>
        <v>4.7735862761952035</v>
      </c>
      <c r="BS123" s="105">
        <f t="shared" si="90"/>
        <v>0</v>
      </c>
      <c r="BT123" s="105">
        <f t="shared" si="91"/>
        <v>1.9675972445854168</v>
      </c>
      <c r="BU123" s="105">
        <f t="shared" si="92"/>
        <v>16.604472100822022</v>
      </c>
      <c r="BV123" s="105">
        <f t="shared" si="93"/>
        <v>237.25763005290494</v>
      </c>
      <c r="BW123" s="105">
        <f t="shared" si="94"/>
        <v>765.29159453275372</v>
      </c>
      <c r="BX123" s="105">
        <f t="shared" si="95"/>
        <v>0</v>
      </c>
      <c r="BY123" s="105">
        <f t="shared" si="96"/>
        <v>0.90192612680233897</v>
      </c>
      <c r="BZ123" s="105">
        <f t="shared" si="97"/>
        <v>2.31986295565429</v>
      </c>
      <c r="CA123" s="21" t="s">
        <v>883</v>
      </c>
      <c r="CB123" s="108">
        <v>33</v>
      </c>
    </row>
    <row r="124" spans="1:80" x14ac:dyDescent="0.25">
      <c r="A124" s="18" t="s">
        <v>160</v>
      </c>
      <c r="B124" s="21" t="s">
        <v>161</v>
      </c>
      <c r="C124" s="22">
        <f>_xlfn.XLOOKUP(A124,Rankings!K:K,Rankings!L:L)</f>
        <v>199</v>
      </c>
      <c r="D124" s="118">
        <f>_xlfn.XLOOKUP(A124,Rankings!K:K,Rankings!M:M)</f>
        <v>1189.0899999999999</v>
      </c>
      <c r="E124" s="121">
        <v>53820.390000000014</v>
      </c>
      <c r="F124" s="121">
        <v>0</v>
      </c>
      <c r="G124" s="121">
        <v>0</v>
      </c>
      <c r="H124" s="121">
        <v>0</v>
      </c>
      <c r="I124" s="121">
        <v>0</v>
      </c>
      <c r="J124" s="121">
        <v>0</v>
      </c>
      <c r="K124" s="121">
        <v>0</v>
      </c>
      <c r="L124" s="121">
        <v>22117.32</v>
      </c>
      <c r="M124" s="121">
        <v>35512.519999999997</v>
      </c>
      <c r="N124" s="121">
        <v>21222.250000000007</v>
      </c>
      <c r="O124" s="121">
        <v>0</v>
      </c>
      <c r="P124" s="121">
        <v>9981.8399999999965</v>
      </c>
      <c r="Q124" s="121">
        <v>9810.42</v>
      </c>
      <c r="R124" s="121">
        <v>32090.050000000007</v>
      </c>
      <c r="S124" s="121">
        <v>0</v>
      </c>
      <c r="T124" s="121">
        <v>8535.56</v>
      </c>
      <c r="U124" s="121">
        <v>0</v>
      </c>
      <c r="V124" s="121">
        <v>0</v>
      </c>
      <c r="W124" s="121">
        <v>6177.34</v>
      </c>
      <c r="X124" s="121">
        <v>195634.44999999995</v>
      </c>
      <c r="Y124" s="121">
        <v>529008.65</v>
      </c>
      <c r="Z124" s="121">
        <v>0</v>
      </c>
      <c r="AA124" s="121">
        <v>3986.5</v>
      </c>
      <c r="AB124" s="121">
        <v>2543.75</v>
      </c>
      <c r="AC124" s="121">
        <f t="shared" si="50"/>
        <v>930441.04</v>
      </c>
      <c r="AD124" s="153">
        <f t="shared" si="51"/>
        <v>270.45422110552772</v>
      </c>
      <c r="AE124" s="105">
        <f t="shared" si="51"/>
        <v>0</v>
      </c>
      <c r="AF124" s="105">
        <f t="shared" si="52"/>
        <v>0</v>
      </c>
      <c r="AG124" s="105">
        <f t="shared" si="53"/>
        <v>0</v>
      </c>
      <c r="AH124" s="105">
        <f t="shared" si="54"/>
        <v>0</v>
      </c>
      <c r="AI124" s="105">
        <f t="shared" si="55"/>
        <v>0</v>
      </c>
      <c r="AJ124" s="105">
        <f t="shared" si="56"/>
        <v>0</v>
      </c>
      <c r="AK124" s="105">
        <f t="shared" si="57"/>
        <v>111.14231155778894</v>
      </c>
      <c r="AL124" s="105">
        <f t="shared" si="58"/>
        <v>178.45487437185929</v>
      </c>
      <c r="AM124" s="105">
        <f t="shared" si="59"/>
        <v>106.64447236180908</v>
      </c>
      <c r="AN124" s="105">
        <f t="shared" si="60"/>
        <v>0</v>
      </c>
      <c r="AO124" s="105">
        <f t="shared" si="61"/>
        <v>50.159999999999982</v>
      </c>
      <c r="AP124" s="105">
        <f t="shared" si="62"/>
        <v>49.298592964824124</v>
      </c>
      <c r="AQ124" s="105">
        <f t="shared" si="63"/>
        <v>161.25653266331662</v>
      </c>
      <c r="AR124" s="105">
        <f t="shared" si="64"/>
        <v>0</v>
      </c>
      <c r="AS124" s="105">
        <f t="shared" si="65"/>
        <v>42.89226130653266</v>
      </c>
      <c r="AT124" s="105">
        <f t="shared" si="66"/>
        <v>0</v>
      </c>
      <c r="AU124" s="105">
        <f t="shared" si="67"/>
        <v>0</v>
      </c>
      <c r="AV124" s="105">
        <f t="shared" si="68"/>
        <v>31.041909547738694</v>
      </c>
      <c r="AW124" s="105">
        <f t="shared" si="69"/>
        <v>983.08768844221083</v>
      </c>
      <c r="AX124" s="105">
        <f t="shared" si="70"/>
        <v>2658.3349246231155</v>
      </c>
      <c r="AY124" s="105">
        <f t="shared" si="71"/>
        <v>0</v>
      </c>
      <c r="AZ124" s="105">
        <f t="shared" si="72"/>
        <v>20.032663316582916</v>
      </c>
      <c r="BA124" s="105">
        <f t="shared" si="73"/>
        <v>12.782663316582914</v>
      </c>
      <c r="BB124" s="2"/>
      <c r="BC124" s="105">
        <f t="shared" si="74"/>
        <v>45.261830475405574</v>
      </c>
      <c r="BD124" s="105">
        <f t="shared" si="75"/>
        <v>0</v>
      </c>
      <c r="BE124" s="105">
        <f t="shared" si="76"/>
        <v>0</v>
      </c>
      <c r="BF124" s="105">
        <f t="shared" si="77"/>
        <v>0</v>
      </c>
      <c r="BG124" s="105">
        <f t="shared" si="78"/>
        <v>0</v>
      </c>
      <c r="BH124" s="105">
        <f t="shared" si="79"/>
        <v>0</v>
      </c>
      <c r="BI124" s="105">
        <f t="shared" si="80"/>
        <v>0</v>
      </c>
      <c r="BJ124" s="105">
        <f t="shared" si="81"/>
        <v>18.600206880892113</v>
      </c>
      <c r="BK124" s="105">
        <f t="shared" si="82"/>
        <v>29.865291945941856</v>
      </c>
      <c r="BL124" s="105">
        <f t="shared" si="83"/>
        <v>17.847471595926304</v>
      </c>
      <c r="BM124" s="105">
        <f t="shared" si="84"/>
        <v>0</v>
      </c>
      <c r="BN124" s="105">
        <f t="shared" si="85"/>
        <v>8.3945201792967712</v>
      </c>
      <c r="BO124" s="105">
        <f t="shared" si="86"/>
        <v>8.250359518623485</v>
      </c>
      <c r="BP124" s="105">
        <f t="shared" si="87"/>
        <v>26.987065739346903</v>
      </c>
      <c r="BQ124" s="105">
        <f t="shared" si="88"/>
        <v>0</v>
      </c>
      <c r="BR124" s="105">
        <f t="shared" si="89"/>
        <v>7.1782287295326679</v>
      </c>
      <c r="BS124" s="105">
        <f t="shared" si="90"/>
        <v>0</v>
      </c>
      <c r="BT124" s="105">
        <f t="shared" si="91"/>
        <v>0</v>
      </c>
      <c r="BU124" s="105">
        <f t="shared" si="92"/>
        <v>5.1950146750876725</v>
      </c>
      <c r="BV124" s="105">
        <f t="shared" si="93"/>
        <v>164.52451033983968</v>
      </c>
      <c r="BW124" s="105">
        <f t="shared" si="94"/>
        <v>444.88529043217926</v>
      </c>
      <c r="BX124" s="105">
        <f t="shared" si="95"/>
        <v>0</v>
      </c>
      <c r="BY124" s="105">
        <f t="shared" si="96"/>
        <v>3.3525637252016249</v>
      </c>
      <c r="BZ124" s="105">
        <f t="shared" si="97"/>
        <v>2.1392409321413854</v>
      </c>
      <c r="CA124" s="21" t="s">
        <v>885</v>
      </c>
      <c r="CB124" s="108">
        <v>35</v>
      </c>
    </row>
    <row r="125" spans="1:80" x14ac:dyDescent="0.25">
      <c r="A125" s="18" t="s">
        <v>162</v>
      </c>
      <c r="B125" s="21" t="s">
        <v>163</v>
      </c>
      <c r="C125" s="22">
        <f>_xlfn.XLOOKUP(A125,Rankings!K:K,Rankings!L:L)</f>
        <v>81</v>
      </c>
      <c r="D125" s="118">
        <f>_xlfn.XLOOKUP(A125,Rankings!K:K,Rankings!M:M)</f>
        <v>626.32000000000005</v>
      </c>
      <c r="E125" s="121">
        <v>23683.379999999994</v>
      </c>
      <c r="F125" s="121">
        <v>0</v>
      </c>
      <c r="G125" s="121">
        <v>0</v>
      </c>
      <c r="H125" s="121">
        <v>6001.5699999999979</v>
      </c>
      <c r="I125" s="121">
        <v>0</v>
      </c>
      <c r="J125" s="121">
        <v>0</v>
      </c>
      <c r="K125" s="121">
        <v>0</v>
      </c>
      <c r="L125" s="121">
        <v>11474.720000000001</v>
      </c>
      <c r="M125" s="121">
        <v>7476.97</v>
      </c>
      <c r="N125" s="121">
        <v>7703.4800000000014</v>
      </c>
      <c r="O125" s="121">
        <v>0</v>
      </c>
      <c r="P125" s="121">
        <v>12980.829999999996</v>
      </c>
      <c r="Q125" s="121">
        <v>11282.17</v>
      </c>
      <c r="R125" s="121">
        <v>11975.840000000002</v>
      </c>
      <c r="S125" s="121">
        <v>0</v>
      </c>
      <c r="T125" s="121">
        <v>3659.92</v>
      </c>
      <c r="U125" s="121">
        <v>0</v>
      </c>
      <c r="V125" s="121">
        <v>0</v>
      </c>
      <c r="W125" s="121">
        <v>17158.149999999991</v>
      </c>
      <c r="X125" s="121">
        <v>86720.38</v>
      </c>
      <c r="Y125" s="121">
        <v>303820.70999999996</v>
      </c>
      <c r="Z125" s="121">
        <v>0</v>
      </c>
      <c r="AA125" s="121">
        <v>4186.8999999999996</v>
      </c>
      <c r="AB125" s="121">
        <v>1527.17</v>
      </c>
      <c r="AC125" s="121">
        <f t="shared" si="50"/>
        <v>509652.18999999994</v>
      </c>
      <c r="AD125" s="153">
        <f t="shared" si="51"/>
        <v>292.38740740740735</v>
      </c>
      <c r="AE125" s="105">
        <f t="shared" si="51"/>
        <v>0</v>
      </c>
      <c r="AF125" s="105">
        <f t="shared" si="52"/>
        <v>0</v>
      </c>
      <c r="AG125" s="105">
        <f t="shared" si="53"/>
        <v>74.093456790123426</v>
      </c>
      <c r="AH125" s="105">
        <f t="shared" si="54"/>
        <v>0</v>
      </c>
      <c r="AI125" s="105">
        <f t="shared" si="55"/>
        <v>0</v>
      </c>
      <c r="AJ125" s="105">
        <f t="shared" si="56"/>
        <v>0</v>
      </c>
      <c r="AK125" s="105">
        <f t="shared" si="57"/>
        <v>141.66320987654322</v>
      </c>
      <c r="AL125" s="105">
        <f t="shared" si="58"/>
        <v>92.30827160493827</v>
      </c>
      <c r="AM125" s="105">
        <f t="shared" si="59"/>
        <v>95.104691358024709</v>
      </c>
      <c r="AN125" s="105">
        <f t="shared" si="60"/>
        <v>0</v>
      </c>
      <c r="AO125" s="105">
        <f t="shared" si="61"/>
        <v>160.25716049382712</v>
      </c>
      <c r="AP125" s="105">
        <f t="shared" si="62"/>
        <v>139.28604938271604</v>
      </c>
      <c r="AQ125" s="105">
        <f t="shared" si="63"/>
        <v>147.84987654320989</v>
      </c>
      <c r="AR125" s="105">
        <f t="shared" si="64"/>
        <v>0</v>
      </c>
      <c r="AS125" s="105">
        <f t="shared" si="65"/>
        <v>45.184197530864196</v>
      </c>
      <c r="AT125" s="105">
        <f t="shared" si="66"/>
        <v>0</v>
      </c>
      <c r="AU125" s="105">
        <f t="shared" si="67"/>
        <v>0</v>
      </c>
      <c r="AV125" s="105">
        <f t="shared" si="68"/>
        <v>211.8290123456789</v>
      </c>
      <c r="AW125" s="105">
        <f t="shared" si="69"/>
        <v>1070.621975308642</v>
      </c>
      <c r="AX125" s="105">
        <f t="shared" si="70"/>
        <v>3750.8729629629624</v>
      </c>
      <c r="AY125" s="105">
        <f t="shared" si="71"/>
        <v>0</v>
      </c>
      <c r="AZ125" s="105">
        <f t="shared" si="72"/>
        <v>51.690123456790118</v>
      </c>
      <c r="BA125" s="105">
        <f t="shared" si="73"/>
        <v>18.853950617283953</v>
      </c>
      <c r="BB125" s="2"/>
      <c r="BC125" s="105">
        <f t="shared" si="74"/>
        <v>37.813545791288782</v>
      </c>
      <c r="BD125" s="105">
        <f t="shared" si="75"/>
        <v>0</v>
      </c>
      <c r="BE125" s="105">
        <f t="shared" si="76"/>
        <v>0</v>
      </c>
      <c r="BF125" s="105">
        <f t="shared" si="77"/>
        <v>9.5822742368118501</v>
      </c>
      <c r="BG125" s="105">
        <f t="shared" si="78"/>
        <v>0</v>
      </c>
      <c r="BH125" s="105">
        <f t="shared" si="79"/>
        <v>0</v>
      </c>
      <c r="BI125" s="105">
        <f t="shared" si="80"/>
        <v>0</v>
      </c>
      <c r="BJ125" s="105">
        <f t="shared" si="81"/>
        <v>18.320858347170777</v>
      </c>
      <c r="BK125" s="105">
        <f t="shared" si="82"/>
        <v>11.937939072678503</v>
      </c>
      <c r="BL125" s="105">
        <f t="shared" si="83"/>
        <v>12.299591263252013</v>
      </c>
      <c r="BM125" s="105">
        <f t="shared" si="84"/>
        <v>0</v>
      </c>
      <c r="BN125" s="105">
        <f t="shared" si="85"/>
        <v>20.72555562651679</v>
      </c>
      <c r="BO125" s="105">
        <f t="shared" si="86"/>
        <v>18.013427640822581</v>
      </c>
      <c r="BP125" s="105">
        <f t="shared" si="87"/>
        <v>19.120960531357774</v>
      </c>
      <c r="BQ125" s="105">
        <f t="shared" si="88"/>
        <v>0</v>
      </c>
      <c r="BR125" s="105">
        <f t="shared" si="89"/>
        <v>5.8435304636607484</v>
      </c>
      <c r="BS125" s="105">
        <f t="shared" si="90"/>
        <v>0</v>
      </c>
      <c r="BT125" s="105">
        <f t="shared" si="91"/>
        <v>0</v>
      </c>
      <c r="BU125" s="105">
        <f t="shared" si="92"/>
        <v>27.395181376931902</v>
      </c>
      <c r="BV125" s="105">
        <f t="shared" si="93"/>
        <v>138.46018009962958</v>
      </c>
      <c r="BW125" s="105">
        <f t="shared" si="94"/>
        <v>485.08862881594064</v>
      </c>
      <c r="BX125" s="105">
        <f t="shared" si="95"/>
        <v>0</v>
      </c>
      <c r="BY125" s="105">
        <f t="shared" si="96"/>
        <v>6.6849214459062445</v>
      </c>
      <c r="BZ125" s="105">
        <f t="shared" si="97"/>
        <v>2.4383222633797419</v>
      </c>
      <c r="CA125" s="21" t="s">
        <v>886</v>
      </c>
      <c r="CB125" s="108">
        <v>36</v>
      </c>
    </row>
    <row r="126" spans="1:80" x14ac:dyDescent="0.25">
      <c r="A126" s="18" t="s">
        <v>168</v>
      </c>
      <c r="B126" s="21" t="s">
        <v>169</v>
      </c>
      <c r="C126" s="22">
        <f>_xlfn.XLOOKUP(A126,Rankings!K:K,Rankings!L:L)</f>
        <v>81</v>
      </c>
      <c r="D126" s="118">
        <f>_xlfn.XLOOKUP(A126,Rankings!K:K,Rankings!M:M)</f>
        <v>298.95</v>
      </c>
      <c r="E126" s="121">
        <v>34222.9</v>
      </c>
      <c r="F126" s="121">
        <v>0</v>
      </c>
      <c r="G126" s="121">
        <v>0</v>
      </c>
      <c r="H126" s="121">
        <v>0</v>
      </c>
      <c r="I126" s="121">
        <v>0</v>
      </c>
      <c r="J126" s="121">
        <v>14043.280000000002</v>
      </c>
      <c r="K126" s="121">
        <v>0</v>
      </c>
      <c r="L126" s="121">
        <v>12459.110000000002</v>
      </c>
      <c r="M126" s="121">
        <v>0</v>
      </c>
      <c r="N126" s="121">
        <v>0</v>
      </c>
      <c r="O126" s="121">
        <v>0</v>
      </c>
      <c r="P126" s="121">
        <v>12824.28</v>
      </c>
      <c r="Q126" s="121">
        <v>7587.91</v>
      </c>
      <c r="R126" s="121">
        <v>8348.7999999999993</v>
      </c>
      <c r="S126" s="121">
        <v>0</v>
      </c>
      <c r="T126" s="121">
        <v>2850.3799999999997</v>
      </c>
      <c r="U126" s="121">
        <v>0</v>
      </c>
      <c r="V126" s="121">
        <v>0</v>
      </c>
      <c r="W126" s="121">
        <v>31462.600000000002</v>
      </c>
      <c r="X126" s="121">
        <v>105977.41</v>
      </c>
      <c r="Y126" s="121">
        <v>203928.65999999997</v>
      </c>
      <c r="Z126" s="121">
        <v>0</v>
      </c>
      <c r="AA126" s="121">
        <v>16667.55</v>
      </c>
      <c r="AB126" s="121">
        <v>3838.0299999999997</v>
      </c>
      <c r="AC126" s="121">
        <f t="shared" si="50"/>
        <v>454210.91000000003</v>
      </c>
      <c r="AD126" s="153">
        <f t="shared" si="51"/>
        <v>422.50493827160494</v>
      </c>
      <c r="AE126" s="105">
        <f t="shared" si="51"/>
        <v>0</v>
      </c>
      <c r="AF126" s="105">
        <f t="shared" si="52"/>
        <v>0</v>
      </c>
      <c r="AG126" s="105">
        <f t="shared" si="53"/>
        <v>0</v>
      </c>
      <c r="AH126" s="105">
        <f t="shared" si="54"/>
        <v>0</v>
      </c>
      <c r="AI126" s="105">
        <f t="shared" si="55"/>
        <v>173.37382716049385</v>
      </c>
      <c r="AJ126" s="105">
        <f t="shared" si="56"/>
        <v>0</v>
      </c>
      <c r="AK126" s="105">
        <f t="shared" si="57"/>
        <v>153.81617283950621</v>
      </c>
      <c r="AL126" s="105">
        <f t="shared" si="58"/>
        <v>0</v>
      </c>
      <c r="AM126" s="105">
        <f t="shared" si="59"/>
        <v>0</v>
      </c>
      <c r="AN126" s="105">
        <f t="shared" si="60"/>
        <v>0</v>
      </c>
      <c r="AO126" s="105">
        <f t="shared" si="61"/>
        <v>158.32444444444445</v>
      </c>
      <c r="AP126" s="105">
        <f t="shared" si="62"/>
        <v>93.677901234567898</v>
      </c>
      <c r="AQ126" s="105">
        <f t="shared" si="63"/>
        <v>103.07160493827159</v>
      </c>
      <c r="AR126" s="105">
        <f t="shared" si="64"/>
        <v>0</v>
      </c>
      <c r="AS126" s="105">
        <f t="shared" si="65"/>
        <v>35.18987654320987</v>
      </c>
      <c r="AT126" s="105">
        <f t="shared" si="66"/>
        <v>0</v>
      </c>
      <c r="AU126" s="105">
        <f t="shared" si="67"/>
        <v>0</v>
      </c>
      <c r="AV126" s="105">
        <f t="shared" si="68"/>
        <v>388.42716049382716</v>
      </c>
      <c r="AW126" s="105">
        <f t="shared" si="69"/>
        <v>1308.363086419753</v>
      </c>
      <c r="AX126" s="105">
        <f t="shared" si="70"/>
        <v>2517.6377777777775</v>
      </c>
      <c r="AY126" s="105">
        <f t="shared" si="71"/>
        <v>0</v>
      </c>
      <c r="AZ126" s="105">
        <f t="shared" si="72"/>
        <v>205.77222222222221</v>
      </c>
      <c r="BA126" s="105">
        <f t="shared" si="73"/>
        <v>47.383086419753084</v>
      </c>
      <c r="BB126" s="2"/>
      <c r="BC126" s="105">
        <f t="shared" si="74"/>
        <v>114.47700284328484</v>
      </c>
      <c r="BD126" s="105">
        <f t="shared" si="75"/>
        <v>0</v>
      </c>
      <c r="BE126" s="105">
        <f t="shared" si="76"/>
        <v>0</v>
      </c>
      <c r="BF126" s="105">
        <f t="shared" si="77"/>
        <v>0</v>
      </c>
      <c r="BG126" s="105">
        <f t="shared" si="78"/>
        <v>0</v>
      </c>
      <c r="BH126" s="105">
        <f t="shared" si="79"/>
        <v>46.975347048001346</v>
      </c>
      <c r="BI126" s="105">
        <f t="shared" si="80"/>
        <v>0</v>
      </c>
      <c r="BJ126" s="105">
        <f t="shared" si="81"/>
        <v>41.676233483860187</v>
      </c>
      <c r="BK126" s="105">
        <f t="shared" si="82"/>
        <v>0</v>
      </c>
      <c r="BL126" s="105">
        <f t="shared" si="83"/>
        <v>0</v>
      </c>
      <c r="BM126" s="105">
        <f t="shared" si="84"/>
        <v>0</v>
      </c>
      <c r="BN126" s="105">
        <f t="shared" si="85"/>
        <v>42.897742097340696</v>
      </c>
      <c r="BO126" s="105">
        <f t="shared" si="86"/>
        <v>25.381869877906006</v>
      </c>
      <c r="BP126" s="105">
        <f t="shared" si="87"/>
        <v>27.927078106706805</v>
      </c>
      <c r="BQ126" s="105">
        <f t="shared" si="88"/>
        <v>0</v>
      </c>
      <c r="BR126" s="105">
        <f t="shared" si="89"/>
        <v>9.5346378993142658</v>
      </c>
      <c r="BS126" s="105">
        <f t="shared" si="90"/>
        <v>0</v>
      </c>
      <c r="BT126" s="105">
        <f t="shared" si="91"/>
        <v>0</v>
      </c>
      <c r="BU126" s="105">
        <f t="shared" si="92"/>
        <v>105.24368623515639</v>
      </c>
      <c r="BV126" s="105">
        <f t="shared" si="93"/>
        <v>354.49877906004349</v>
      </c>
      <c r="BW126" s="105">
        <f t="shared" si="94"/>
        <v>682.14972403411934</v>
      </c>
      <c r="BX126" s="105">
        <f t="shared" si="95"/>
        <v>0</v>
      </c>
      <c r="BY126" s="105">
        <f t="shared" si="96"/>
        <v>55.753637732062217</v>
      </c>
      <c r="BZ126" s="105">
        <f t="shared" si="97"/>
        <v>12.838367620003345</v>
      </c>
      <c r="CA126" s="21" t="s">
        <v>828</v>
      </c>
      <c r="CB126" s="108">
        <v>37</v>
      </c>
    </row>
    <row r="127" spans="1:80" x14ac:dyDescent="0.25">
      <c r="A127" s="18" t="s">
        <v>170</v>
      </c>
      <c r="B127" s="21" t="s">
        <v>171</v>
      </c>
      <c r="C127" s="22">
        <f>_xlfn.XLOOKUP(A127,Rankings!K:K,Rankings!L:L)</f>
        <v>209</v>
      </c>
      <c r="D127" s="118">
        <f>_xlfn.XLOOKUP(A127,Rankings!K:K,Rankings!M:M)</f>
        <v>1154.3900000000001</v>
      </c>
      <c r="E127" s="121">
        <v>62869.270000000004</v>
      </c>
      <c r="F127" s="121">
        <v>0</v>
      </c>
      <c r="G127" s="121">
        <v>0</v>
      </c>
      <c r="H127" s="121">
        <v>30173.989999999998</v>
      </c>
      <c r="I127" s="121">
        <v>69.850000000000023</v>
      </c>
      <c r="J127" s="121">
        <v>13430.469999999994</v>
      </c>
      <c r="K127" s="121">
        <v>0</v>
      </c>
      <c r="L127" s="121">
        <v>21576.21</v>
      </c>
      <c r="M127" s="121">
        <v>27737.699999999997</v>
      </c>
      <c r="N127" s="121">
        <v>20476.55</v>
      </c>
      <c r="O127" s="121">
        <v>0</v>
      </c>
      <c r="P127" s="121">
        <v>70799.460000000036</v>
      </c>
      <c r="Q127" s="121">
        <v>26409.05</v>
      </c>
      <c r="R127" s="121">
        <v>36296.809999999983</v>
      </c>
      <c r="S127" s="121">
        <v>0</v>
      </c>
      <c r="T127" s="121">
        <v>6949.4600000000009</v>
      </c>
      <c r="U127" s="121">
        <v>0</v>
      </c>
      <c r="V127" s="121">
        <v>0</v>
      </c>
      <c r="W127" s="121">
        <v>36181.119999999995</v>
      </c>
      <c r="X127" s="121">
        <v>217451.13000000003</v>
      </c>
      <c r="Y127" s="121">
        <v>536601.21000000008</v>
      </c>
      <c r="Z127" s="121">
        <v>0</v>
      </c>
      <c r="AA127" s="121">
        <v>20635</v>
      </c>
      <c r="AB127" s="121">
        <v>5905.67</v>
      </c>
      <c r="AC127" s="121">
        <f t="shared" ref="AC127:AC188" si="98">SUM(E127:AB127)</f>
        <v>1133562.9500000002</v>
      </c>
      <c r="AD127" s="153">
        <f t="shared" ref="AD127:AD188" si="99">E127/$C127</f>
        <v>300.80990430622012</v>
      </c>
      <c r="AE127" s="105">
        <f t="shared" ref="AE127:AE188" si="100">F127/$C127</f>
        <v>0</v>
      </c>
      <c r="AF127" s="105">
        <f t="shared" ref="AF127:AF188" si="101">G127/$C127</f>
        <v>0</v>
      </c>
      <c r="AG127" s="105">
        <f t="shared" ref="AG127:AG188" si="102">H127/$C127</f>
        <v>144.37315789473683</v>
      </c>
      <c r="AH127" s="105">
        <f t="shared" ref="AH127:AH188" si="103">I127/$C127</f>
        <v>0.33421052631578957</v>
      </c>
      <c r="AI127" s="105">
        <f t="shared" ref="AI127:AI188" si="104">J127/$C127</f>
        <v>64.260622009569346</v>
      </c>
      <c r="AJ127" s="105">
        <f t="shared" ref="AJ127:AJ188" si="105">K127/$C127</f>
        <v>0</v>
      </c>
      <c r="AK127" s="105">
        <f t="shared" ref="AK127:AK188" si="106">L127/$C127</f>
        <v>103.23545454545454</v>
      </c>
      <c r="AL127" s="105">
        <f t="shared" ref="AL127:AL188" si="107">M127/$C127</f>
        <v>132.71626794258373</v>
      </c>
      <c r="AM127" s="105">
        <f t="shared" ref="AM127:AM188" si="108">N127/$C127</f>
        <v>97.97392344497608</v>
      </c>
      <c r="AN127" s="105">
        <f t="shared" ref="AN127:AN188" si="109">O127/$C127</f>
        <v>0</v>
      </c>
      <c r="AO127" s="105">
        <f t="shared" ref="AO127:AO188" si="110">P127/$C127</f>
        <v>338.75339712918679</v>
      </c>
      <c r="AP127" s="105">
        <f t="shared" ref="AP127:AP188" si="111">Q127/$C127</f>
        <v>126.35909090909091</v>
      </c>
      <c r="AQ127" s="105">
        <f t="shared" ref="AQ127:AQ188" si="112">R127/$C127</f>
        <v>173.66894736842096</v>
      </c>
      <c r="AR127" s="105">
        <f t="shared" ref="AR127:AR188" si="113">S127/$C127</f>
        <v>0</v>
      </c>
      <c r="AS127" s="105">
        <f t="shared" ref="AS127:AS188" si="114">T127/$C127</f>
        <v>33.251004784689002</v>
      </c>
      <c r="AT127" s="105">
        <f t="shared" ref="AT127:AT188" si="115">U127/$C127</f>
        <v>0</v>
      </c>
      <c r="AU127" s="105">
        <f t="shared" ref="AU127:AU188" si="116">V127/$C127</f>
        <v>0</v>
      </c>
      <c r="AV127" s="105">
        <f t="shared" ref="AV127:AV188" si="117">W127/$C127</f>
        <v>173.11540669856458</v>
      </c>
      <c r="AW127" s="105">
        <f t="shared" ref="AW127:AW188" si="118">X127/$C127</f>
        <v>1040.4360287081342</v>
      </c>
      <c r="AX127" s="105">
        <f t="shared" ref="AX127:AX188" si="119">Y127/$C127</f>
        <v>2567.4699043062205</v>
      </c>
      <c r="AY127" s="105">
        <f t="shared" ref="AY127:AY188" si="120">Z127/$C127</f>
        <v>0</v>
      </c>
      <c r="AZ127" s="105">
        <f t="shared" ref="AZ127:AZ188" si="121">AA127/$C127</f>
        <v>98.732057416267949</v>
      </c>
      <c r="BA127" s="105">
        <f t="shared" ref="BA127:BA188" si="122">AB127/$C127</f>
        <v>28.256794258373205</v>
      </c>
      <c r="BB127" s="2"/>
      <c r="BC127" s="105">
        <f t="shared" ref="BC127:BC188" si="123">E127/$D127</f>
        <v>54.461031367215583</v>
      </c>
      <c r="BD127" s="105">
        <f t="shared" ref="BD127:BD188" si="124">F127/$D127</f>
        <v>0</v>
      </c>
      <c r="BE127" s="105">
        <f t="shared" ref="BE127:BE188" si="125">G127/$D127</f>
        <v>0</v>
      </c>
      <c r="BF127" s="105">
        <f t="shared" ref="BF127:BF188" si="126">H127/$D127</f>
        <v>26.138471400479904</v>
      </c>
      <c r="BG127" s="105">
        <f t="shared" ref="BG127:BG188" si="127">I127/$D127</f>
        <v>6.0508147159971951E-2</v>
      </c>
      <c r="BH127" s="105">
        <f t="shared" ref="BH127:BH188" si="128">J127/$D127</f>
        <v>11.634257053508772</v>
      </c>
      <c r="BI127" s="105">
        <f t="shared" ref="BI127:BI188" si="129">K127/$D127</f>
        <v>0</v>
      </c>
      <c r="BJ127" s="105">
        <f t="shared" ref="BJ127:BJ188" si="130">L127/$D127</f>
        <v>18.690572510156876</v>
      </c>
      <c r="BK127" s="105">
        <f t="shared" ref="BK127:BK188" si="131">M127/$D127</f>
        <v>24.028014795692958</v>
      </c>
      <c r="BL127" s="105">
        <f t="shared" ref="BL127:BL188" si="132">N127/$D127</f>
        <v>17.737982830759101</v>
      </c>
      <c r="BM127" s="105">
        <f t="shared" ref="BM127:BM188" si="133">O127/$D127</f>
        <v>0</v>
      </c>
      <c r="BN127" s="105">
        <f t="shared" ref="BN127:BN188" si="134">P127/$D127</f>
        <v>61.330624832162464</v>
      </c>
      <c r="BO127" s="105">
        <f t="shared" ref="BO127:BO188" si="135">Q127/$D127</f>
        <v>22.877060612098163</v>
      </c>
      <c r="BP127" s="105">
        <f t="shared" ref="BP127:BP188" si="136">R127/$D127</f>
        <v>31.442415474839507</v>
      </c>
      <c r="BQ127" s="105">
        <f t="shared" ref="BQ127:BQ188" si="137">S127/$D127</f>
        <v>0</v>
      </c>
      <c r="BR127" s="105">
        <f t="shared" ref="BR127:BR188" si="138">T127/$D127</f>
        <v>6.0200278935195213</v>
      </c>
      <c r="BS127" s="105">
        <f t="shared" ref="BS127:BS188" si="139">U127/$D127</f>
        <v>0</v>
      </c>
      <c r="BT127" s="105">
        <f t="shared" ref="BT127:BT188" si="140">V127/$D127</f>
        <v>0</v>
      </c>
      <c r="BU127" s="105">
        <f t="shared" ref="BU127:BU188" si="141">W127/$D127</f>
        <v>31.342198043988592</v>
      </c>
      <c r="BV127" s="105">
        <f t="shared" ref="BV127:BV188" si="142">X127/$D127</f>
        <v>188.36886147662403</v>
      </c>
      <c r="BW127" s="105">
        <f t="shared" ref="BW127:BW188" si="143">Y127/$D127</f>
        <v>464.83528963348613</v>
      </c>
      <c r="BX127" s="105">
        <f t="shared" ref="BX127:BX188" si="144">Z127/$D127</f>
        <v>0</v>
      </c>
      <c r="BY127" s="105">
        <f t="shared" ref="BY127:BY188" si="145">AA127/$D127</f>
        <v>17.875241469520699</v>
      </c>
      <c r="BZ127" s="105">
        <f t="shared" ref="BZ127:BZ188" si="146">AB127/$D127</f>
        <v>5.1158360692660185</v>
      </c>
      <c r="CA127" s="21" t="s">
        <v>829</v>
      </c>
      <c r="CB127" s="108">
        <v>39</v>
      </c>
    </row>
    <row r="128" spans="1:80" x14ac:dyDescent="0.25">
      <c r="A128" s="18" t="s">
        <v>172</v>
      </c>
      <c r="B128" s="21" t="s">
        <v>173</v>
      </c>
      <c r="C128" s="22">
        <f>_xlfn.XLOOKUP(A128,Rankings!K:K,Rankings!L:L)</f>
        <v>83</v>
      </c>
      <c r="D128" s="118">
        <f>_xlfn.XLOOKUP(A128,Rankings!K:K,Rankings!M:M)</f>
        <v>538.43000000000006</v>
      </c>
      <c r="E128" s="121">
        <v>30556.550000000007</v>
      </c>
      <c r="F128" s="121">
        <v>0</v>
      </c>
      <c r="G128" s="121">
        <v>0</v>
      </c>
      <c r="H128" s="121">
        <v>8991.81</v>
      </c>
      <c r="I128" s="121">
        <v>0</v>
      </c>
      <c r="J128" s="121">
        <v>7177.15</v>
      </c>
      <c r="K128" s="121">
        <v>0</v>
      </c>
      <c r="L128" s="121">
        <v>13323.650000000001</v>
      </c>
      <c r="M128" s="121">
        <v>0</v>
      </c>
      <c r="N128" s="121">
        <v>10520.679999999997</v>
      </c>
      <c r="O128" s="121">
        <v>0</v>
      </c>
      <c r="P128" s="121">
        <v>4526.2099999999955</v>
      </c>
      <c r="Q128" s="121">
        <v>4374.3100000000004</v>
      </c>
      <c r="R128" s="121">
        <v>13169.960000000003</v>
      </c>
      <c r="S128" s="121">
        <v>0</v>
      </c>
      <c r="T128" s="121">
        <v>1531.59</v>
      </c>
      <c r="U128" s="121">
        <v>0</v>
      </c>
      <c r="V128" s="121">
        <v>0</v>
      </c>
      <c r="W128" s="121">
        <v>2907.6099999999997</v>
      </c>
      <c r="X128" s="121">
        <v>141318.43</v>
      </c>
      <c r="Y128" s="121">
        <v>267228.74</v>
      </c>
      <c r="Z128" s="121">
        <v>0</v>
      </c>
      <c r="AA128" s="121">
        <v>1014</v>
      </c>
      <c r="AB128" s="121">
        <v>2876.35</v>
      </c>
      <c r="AC128" s="121">
        <f t="shared" si="98"/>
        <v>509517.04</v>
      </c>
      <c r="AD128" s="153">
        <f t="shared" si="99"/>
        <v>368.15120481927721</v>
      </c>
      <c r="AE128" s="105">
        <f t="shared" si="100"/>
        <v>0</v>
      </c>
      <c r="AF128" s="105">
        <f t="shared" si="101"/>
        <v>0</v>
      </c>
      <c r="AG128" s="105">
        <f t="shared" si="102"/>
        <v>108.33506024096386</v>
      </c>
      <c r="AH128" s="105">
        <f t="shared" si="103"/>
        <v>0</v>
      </c>
      <c r="AI128" s="105">
        <f t="shared" si="104"/>
        <v>86.471686746987942</v>
      </c>
      <c r="AJ128" s="105">
        <f t="shared" si="105"/>
        <v>0</v>
      </c>
      <c r="AK128" s="105">
        <f t="shared" si="106"/>
        <v>160.52590361445786</v>
      </c>
      <c r="AL128" s="105">
        <f t="shared" si="107"/>
        <v>0</v>
      </c>
      <c r="AM128" s="105">
        <f t="shared" si="108"/>
        <v>126.75518072289152</v>
      </c>
      <c r="AN128" s="105">
        <f t="shared" si="109"/>
        <v>0</v>
      </c>
      <c r="AO128" s="105">
        <f t="shared" si="110"/>
        <v>54.532650602409582</v>
      </c>
      <c r="AP128" s="105">
        <f t="shared" si="111"/>
        <v>52.702530120481931</v>
      </c>
      <c r="AQ128" s="105">
        <f t="shared" si="112"/>
        <v>158.67421686746991</v>
      </c>
      <c r="AR128" s="105">
        <f t="shared" si="113"/>
        <v>0</v>
      </c>
      <c r="AS128" s="105">
        <f t="shared" si="114"/>
        <v>18.452891566265059</v>
      </c>
      <c r="AT128" s="105">
        <f t="shared" si="115"/>
        <v>0</v>
      </c>
      <c r="AU128" s="105">
        <f t="shared" si="116"/>
        <v>0</v>
      </c>
      <c r="AV128" s="105">
        <f t="shared" si="117"/>
        <v>35.031445783132526</v>
      </c>
      <c r="AW128" s="105">
        <f t="shared" si="118"/>
        <v>1702.631686746988</v>
      </c>
      <c r="AX128" s="105">
        <f t="shared" si="119"/>
        <v>3219.6233734939756</v>
      </c>
      <c r="AY128" s="105">
        <f t="shared" si="120"/>
        <v>0</v>
      </c>
      <c r="AZ128" s="105">
        <f t="shared" si="121"/>
        <v>12.216867469879517</v>
      </c>
      <c r="BA128" s="105">
        <f t="shared" si="122"/>
        <v>34.65481927710843</v>
      </c>
      <c r="BB128" s="2"/>
      <c r="BC128" s="105">
        <f t="shared" si="123"/>
        <v>56.751202570436277</v>
      </c>
      <c r="BD128" s="105">
        <f t="shared" si="124"/>
        <v>0</v>
      </c>
      <c r="BE128" s="105">
        <f t="shared" si="125"/>
        <v>0</v>
      </c>
      <c r="BF128" s="105">
        <f t="shared" si="126"/>
        <v>16.70005386029753</v>
      </c>
      <c r="BG128" s="105">
        <f t="shared" si="127"/>
        <v>0</v>
      </c>
      <c r="BH128" s="105">
        <f t="shared" si="128"/>
        <v>13.329773601025201</v>
      </c>
      <c r="BI128" s="105">
        <f t="shared" si="129"/>
        <v>0</v>
      </c>
      <c r="BJ128" s="105">
        <f t="shared" si="130"/>
        <v>24.745370800289731</v>
      </c>
      <c r="BK128" s="105">
        <f t="shared" si="131"/>
        <v>0</v>
      </c>
      <c r="BL128" s="105">
        <f t="shared" si="132"/>
        <v>19.539550173653019</v>
      </c>
      <c r="BM128" s="105">
        <f t="shared" si="133"/>
        <v>0</v>
      </c>
      <c r="BN128" s="105">
        <f t="shared" si="134"/>
        <v>8.4063109410693961</v>
      </c>
      <c r="BO128" s="105">
        <f t="shared" si="135"/>
        <v>8.1241944171015721</v>
      </c>
      <c r="BP128" s="105">
        <f t="shared" si="136"/>
        <v>24.459929795888048</v>
      </c>
      <c r="BQ128" s="105">
        <f t="shared" si="137"/>
        <v>0</v>
      </c>
      <c r="BR128" s="105">
        <f t="shared" si="138"/>
        <v>2.844548037813643</v>
      </c>
      <c r="BS128" s="105">
        <f t="shared" si="139"/>
        <v>0</v>
      </c>
      <c r="BT128" s="105">
        <f t="shared" si="140"/>
        <v>0</v>
      </c>
      <c r="BU128" s="105">
        <f t="shared" si="141"/>
        <v>5.4001634381442329</v>
      </c>
      <c r="BV128" s="105">
        <f t="shared" si="142"/>
        <v>262.4638857418791</v>
      </c>
      <c r="BW128" s="105">
        <f t="shared" si="143"/>
        <v>496.31101535947096</v>
      </c>
      <c r="BX128" s="105">
        <f t="shared" si="144"/>
        <v>0</v>
      </c>
      <c r="BY128" s="105">
        <f t="shared" si="145"/>
        <v>1.8832531619709152</v>
      </c>
      <c r="BZ128" s="105">
        <f t="shared" si="146"/>
        <v>5.342105751908325</v>
      </c>
      <c r="CA128" s="21" t="s">
        <v>830</v>
      </c>
      <c r="CB128" s="108">
        <v>41</v>
      </c>
    </row>
    <row r="129" spans="1:80" x14ac:dyDescent="0.25">
      <c r="A129" s="18" t="s">
        <v>174</v>
      </c>
      <c r="B129" s="21" t="s">
        <v>175</v>
      </c>
      <c r="C129" s="22">
        <f>_xlfn.XLOOKUP(A129,Rankings!K:K,Rankings!L:L)</f>
        <v>78</v>
      </c>
      <c r="D129" s="118">
        <f>_xlfn.XLOOKUP(A129,Rankings!K:K,Rankings!M:M)</f>
        <v>506.24</v>
      </c>
      <c r="E129" s="121">
        <v>31768.820000000003</v>
      </c>
      <c r="F129" s="121">
        <v>0</v>
      </c>
      <c r="G129" s="121">
        <v>0</v>
      </c>
      <c r="H129" s="121">
        <v>7960.4399999999987</v>
      </c>
      <c r="I129" s="121">
        <v>0</v>
      </c>
      <c r="J129" s="121">
        <v>6366.9599999999964</v>
      </c>
      <c r="K129" s="121">
        <v>0</v>
      </c>
      <c r="L129" s="121">
        <v>14392.24</v>
      </c>
      <c r="M129" s="121">
        <v>0</v>
      </c>
      <c r="N129" s="121">
        <v>9004.25</v>
      </c>
      <c r="O129" s="121">
        <v>0</v>
      </c>
      <c r="P129" s="121">
        <v>5236.01</v>
      </c>
      <c r="Q129" s="121">
        <v>4179.6499999999996</v>
      </c>
      <c r="R129" s="121">
        <v>16187.580000000004</v>
      </c>
      <c r="S129" s="121">
        <v>0</v>
      </c>
      <c r="T129" s="121">
        <v>2345.23</v>
      </c>
      <c r="U129" s="121">
        <v>0</v>
      </c>
      <c r="V129" s="121">
        <v>0</v>
      </c>
      <c r="W129" s="121">
        <v>10171.189999999997</v>
      </c>
      <c r="X129" s="121">
        <v>169856.35000000003</v>
      </c>
      <c r="Y129" s="121">
        <v>222576.08</v>
      </c>
      <c r="Z129" s="121">
        <v>0</v>
      </c>
      <c r="AA129" s="121">
        <v>2853</v>
      </c>
      <c r="AB129" s="121">
        <v>2427.6699999999996</v>
      </c>
      <c r="AC129" s="121">
        <f t="shared" si="98"/>
        <v>505325.47000000003</v>
      </c>
      <c r="AD129" s="153">
        <f t="shared" si="99"/>
        <v>407.29256410256414</v>
      </c>
      <c r="AE129" s="105">
        <f t="shared" si="100"/>
        <v>0</v>
      </c>
      <c r="AF129" s="105">
        <f t="shared" si="101"/>
        <v>0</v>
      </c>
      <c r="AG129" s="105">
        <f t="shared" si="102"/>
        <v>102.05692307692306</v>
      </c>
      <c r="AH129" s="105">
        <f t="shared" si="103"/>
        <v>0</v>
      </c>
      <c r="AI129" s="105">
        <f t="shared" si="104"/>
        <v>81.627692307692257</v>
      </c>
      <c r="AJ129" s="105">
        <f t="shared" si="105"/>
        <v>0</v>
      </c>
      <c r="AK129" s="105">
        <f t="shared" si="106"/>
        <v>184.51589743589744</v>
      </c>
      <c r="AL129" s="105">
        <f t="shared" si="107"/>
        <v>0</v>
      </c>
      <c r="AM129" s="105">
        <f t="shared" si="108"/>
        <v>115.43910256410257</v>
      </c>
      <c r="AN129" s="105">
        <f t="shared" si="109"/>
        <v>0</v>
      </c>
      <c r="AO129" s="105">
        <f t="shared" si="110"/>
        <v>67.12833333333333</v>
      </c>
      <c r="AP129" s="105">
        <f t="shared" si="111"/>
        <v>53.585256410256406</v>
      </c>
      <c r="AQ129" s="105">
        <f t="shared" si="112"/>
        <v>207.53307692307698</v>
      </c>
      <c r="AR129" s="105">
        <f t="shared" si="113"/>
        <v>0</v>
      </c>
      <c r="AS129" s="105">
        <f t="shared" si="114"/>
        <v>30.067051282051281</v>
      </c>
      <c r="AT129" s="105">
        <f t="shared" si="115"/>
        <v>0</v>
      </c>
      <c r="AU129" s="105">
        <f t="shared" si="116"/>
        <v>0</v>
      </c>
      <c r="AV129" s="105">
        <f t="shared" si="117"/>
        <v>130.39987179487176</v>
      </c>
      <c r="AW129" s="105">
        <f t="shared" si="118"/>
        <v>2177.6455128205134</v>
      </c>
      <c r="AX129" s="105">
        <f t="shared" si="119"/>
        <v>2853.539487179487</v>
      </c>
      <c r="AY129" s="105">
        <f t="shared" si="120"/>
        <v>0</v>
      </c>
      <c r="AZ129" s="105">
        <f t="shared" si="121"/>
        <v>36.57692307692308</v>
      </c>
      <c r="BA129" s="105">
        <f t="shared" si="122"/>
        <v>31.123974358974355</v>
      </c>
      <c r="BB129" s="2"/>
      <c r="BC129" s="105">
        <f t="shared" si="123"/>
        <v>62.754464285714292</v>
      </c>
      <c r="BD129" s="105">
        <f t="shared" si="124"/>
        <v>0</v>
      </c>
      <c r="BE129" s="105">
        <f t="shared" si="125"/>
        <v>0</v>
      </c>
      <c r="BF129" s="105">
        <f t="shared" si="126"/>
        <v>15.724636536030339</v>
      </c>
      <c r="BG129" s="105">
        <f t="shared" si="127"/>
        <v>0</v>
      </c>
      <c r="BH129" s="105">
        <f t="shared" si="128"/>
        <v>12.576959544879891</v>
      </c>
      <c r="BI129" s="105">
        <f t="shared" si="129"/>
        <v>0</v>
      </c>
      <c r="BJ129" s="105">
        <f t="shared" si="130"/>
        <v>28.429677623261693</v>
      </c>
      <c r="BK129" s="105">
        <f t="shared" si="131"/>
        <v>0</v>
      </c>
      <c r="BL129" s="105">
        <f t="shared" si="132"/>
        <v>17.786524178255373</v>
      </c>
      <c r="BM129" s="105">
        <f t="shared" si="133"/>
        <v>0</v>
      </c>
      <c r="BN129" s="105">
        <f t="shared" si="134"/>
        <v>10.342940107458913</v>
      </c>
      <c r="BO129" s="105">
        <f t="shared" si="135"/>
        <v>8.2562618520859665</v>
      </c>
      <c r="BP129" s="105">
        <f t="shared" si="136"/>
        <v>31.976098293299628</v>
      </c>
      <c r="BQ129" s="105">
        <f t="shared" si="137"/>
        <v>0</v>
      </c>
      <c r="BR129" s="105">
        <f t="shared" si="138"/>
        <v>4.6326445954487987</v>
      </c>
      <c r="BS129" s="105">
        <f t="shared" si="139"/>
        <v>0</v>
      </c>
      <c r="BT129" s="105">
        <f t="shared" si="140"/>
        <v>0</v>
      </c>
      <c r="BU129" s="105">
        <f t="shared" si="141"/>
        <v>20.091636378002523</v>
      </c>
      <c r="BV129" s="105">
        <f t="shared" si="142"/>
        <v>335.52534371049313</v>
      </c>
      <c r="BW129" s="105">
        <f t="shared" si="143"/>
        <v>439.66513906447534</v>
      </c>
      <c r="BX129" s="105">
        <f t="shared" si="144"/>
        <v>0</v>
      </c>
      <c r="BY129" s="105">
        <f t="shared" si="145"/>
        <v>5.6356668773704168</v>
      </c>
      <c r="BZ129" s="105">
        <f t="shared" si="146"/>
        <v>4.7954922566371669</v>
      </c>
      <c r="CA129" s="21" t="s">
        <v>889</v>
      </c>
      <c r="CB129" s="108">
        <v>42</v>
      </c>
    </row>
    <row r="130" spans="1:80" x14ac:dyDescent="0.25">
      <c r="A130" s="18" t="s">
        <v>176</v>
      </c>
      <c r="B130" s="21" t="s">
        <v>177</v>
      </c>
      <c r="C130" s="22">
        <f>_xlfn.XLOOKUP(A130,Rankings!K:K,Rankings!L:L)</f>
        <v>208</v>
      </c>
      <c r="D130" s="118">
        <f>_xlfn.XLOOKUP(A130,Rankings!K:K,Rankings!M:M)</f>
        <v>897.51</v>
      </c>
      <c r="E130" s="121">
        <v>51815.270000000011</v>
      </c>
      <c r="F130" s="121">
        <v>0</v>
      </c>
      <c r="G130" s="121">
        <v>0</v>
      </c>
      <c r="H130" s="121">
        <v>0</v>
      </c>
      <c r="I130" s="121">
        <v>0</v>
      </c>
      <c r="J130" s="121">
        <v>0</v>
      </c>
      <c r="K130" s="121">
        <v>0</v>
      </c>
      <c r="L130" s="121">
        <v>17758.43</v>
      </c>
      <c r="M130" s="121">
        <v>0</v>
      </c>
      <c r="N130" s="121">
        <v>8560.42</v>
      </c>
      <c r="O130" s="121">
        <v>0</v>
      </c>
      <c r="P130" s="121">
        <v>22023.100000000057</v>
      </c>
      <c r="Q130" s="121">
        <v>17230.260000000002</v>
      </c>
      <c r="R130" s="121">
        <v>9879.4599999999973</v>
      </c>
      <c r="S130" s="121">
        <v>0</v>
      </c>
      <c r="T130" s="121">
        <v>4634.6699999999992</v>
      </c>
      <c r="U130" s="121">
        <v>0</v>
      </c>
      <c r="V130" s="121">
        <v>0</v>
      </c>
      <c r="W130" s="121">
        <v>17696.219999999994</v>
      </c>
      <c r="X130" s="121">
        <v>238937.93999999997</v>
      </c>
      <c r="Y130" s="121">
        <v>604683.35</v>
      </c>
      <c r="Z130" s="121">
        <v>0</v>
      </c>
      <c r="AA130" s="121">
        <v>2161.67</v>
      </c>
      <c r="AB130" s="121">
        <v>2902.0199999999995</v>
      </c>
      <c r="AC130" s="121">
        <f t="shared" si="98"/>
        <v>998282.81</v>
      </c>
      <c r="AD130" s="153">
        <f t="shared" si="99"/>
        <v>249.11187500000005</v>
      </c>
      <c r="AE130" s="105">
        <f t="shared" si="100"/>
        <v>0</v>
      </c>
      <c r="AF130" s="105">
        <f t="shared" si="101"/>
        <v>0</v>
      </c>
      <c r="AG130" s="105">
        <f t="shared" si="102"/>
        <v>0</v>
      </c>
      <c r="AH130" s="105">
        <f t="shared" si="103"/>
        <v>0</v>
      </c>
      <c r="AI130" s="105">
        <f t="shared" si="104"/>
        <v>0</v>
      </c>
      <c r="AJ130" s="105">
        <f t="shared" si="105"/>
        <v>0</v>
      </c>
      <c r="AK130" s="105">
        <f t="shared" si="106"/>
        <v>85.377067307692315</v>
      </c>
      <c r="AL130" s="105">
        <f t="shared" si="107"/>
        <v>0</v>
      </c>
      <c r="AM130" s="105">
        <f t="shared" si="108"/>
        <v>41.155865384615382</v>
      </c>
      <c r="AN130" s="105">
        <f t="shared" si="109"/>
        <v>0</v>
      </c>
      <c r="AO130" s="105">
        <f t="shared" si="110"/>
        <v>105.88028846153874</v>
      </c>
      <c r="AP130" s="105">
        <f t="shared" si="111"/>
        <v>82.837788461538466</v>
      </c>
      <c r="AQ130" s="105">
        <f t="shared" si="112"/>
        <v>47.49740384615383</v>
      </c>
      <c r="AR130" s="105">
        <f t="shared" si="113"/>
        <v>0</v>
      </c>
      <c r="AS130" s="105">
        <f t="shared" si="114"/>
        <v>22.282067307692305</v>
      </c>
      <c r="AT130" s="105">
        <f t="shared" si="115"/>
        <v>0</v>
      </c>
      <c r="AU130" s="105">
        <f t="shared" si="116"/>
        <v>0</v>
      </c>
      <c r="AV130" s="105">
        <f t="shared" si="117"/>
        <v>85.077980769230734</v>
      </c>
      <c r="AW130" s="105">
        <f t="shared" si="118"/>
        <v>1148.740096153846</v>
      </c>
      <c r="AX130" s="105">
        <f t="shared" si="119"/>
        <v>2907.1314903846151</v>
      </c>
      <c r="AY130" s="105">
        <f t="shared" si="120"/>
        <v>0</v>
      </c>
      <c r="AZ130" s="105">
        <f t="shared" si="121"/>
        <v>10.392644230769232</v>
      </c>
      <c r="BA130" s="105">
        <f t="shared" si="122"/>
        <v>13.952019230769228</v>
      </c>
      <c r="BB130" s="2"/>
      <c r="BC130" s="105">
        <f t="shared" si="123"/>
        <v>57.732248108656187</v>
      </c>
      <c r="BD130" s="105">
        <f t="shared" si="124"/>
        <v>0</v>
      </c>
      <c r="BE130" s="105">
        <f t="shared" si="125"/>
        <v>0</v>
      </c>
      <c r="BF130" s="105">
        <f t="shared" si="126"/>
        <v>0</v>
      </c>
      <c r="BG130" s="105">
        <f t="shared" si="127"/>
        <v>0</v>
      </c>
      <c r="BH130" s="105">
        <f t="shared" si="128"/>
        <v>0</v>
      </c>
      <c r="BI130" s="105">
        <f t="shared" si="129"/>
        <v>0</v>
      </c>
      <c r="BJ130" s="105">
        <f t="shared" si="130"/>
        <v>19.786331071520095</v>
      </c>
      <c r="BK130" s="105">
        <f t="shared" si="131"/>
        <v>0</v>
      </c>
      <c r="BL130" s="105">
        <f t="shared" si="132"/>
        <v>9.5379661507949773</v>
      </c>
      <c r="BM130" s="105">
        <f t="shared" si="133"/>
        <v>0</v>
      </c>
      <c r="BN130" s="105">
        <f t="shared" si="134"/>
        <v>24.537999576606452</v>
      </c>
      <c r="BO130" s="105">
        <f t="shared" si="135"/>
        <v>19.197847377745099</v>
      </c>
      <c r="BP130" s="105">
        <f t="shared" si="136"/>
        <v>11.007632226938973</v>
      </c>
      <c r="BQ130" s="105">
        <f t="shared" si="137"/>
        <v>0</v>
      </c>
      <c r="BR130" s="105">
        <f t="shared" si="138"/>
        <v>5.1639201791623481</v>
      </c>
      <c r="BS130" s="105">
        <f t="shared" si="139"/>
        <v>0</v>
      </c>
      <c r="BT130" s="105">
        <f t="shared" si="140"/>
        <v>0</v>
      </c>
      <c r="BU130" s="105">
        <f t="shared" si="141"/>
        <v>19.717017080589624</v>
      </c>
      <c r="BV130" s="105">
        <f t="shared" si="142"/>
        <v>266.22315071698364</v>
      </c>
      <c r="BW130" s="105">
        <f t="shared" si="143"/>
        <v>673.73438736058654</v>
      </c>
      <c r="BX130" s="105">
        <f t="shared" si="144"/>
        <v>0</v>
      </c>
      <c r="BY130" s="105">
        <f t="shared" si="145"/>
        <v>2.4085191251350961</v>
      </c>
      <c r="BZ130" s="105">
        <f t="shared" si="146"/>
        <v>3.2334124410870069</v>
      </c>
      <c r="CA130" s="21" t="s">
        <v>831</v>
      </c>
      <c r="CB130" s="108">
        <v>43</v>
      </c>
    </row>
    <row r="131" spans="1:80" x14ac:dyDescent="0.25">
      <c r="A131" s="18" t="s">
        <v>178</v>
      </c>
      <c r="B131" s="21" t="s">
        <v>179</v>
      </c>
      <c r="C131" s="22">
        <f>_xlfn.XLOOKUP(A131,Rankings!K:K,Rankings!L:L)</f>
        <v>20</v>
      </c>
      <c r="D131" s="118">
        <f>_xlfn.XLOOKUP(A131,Rankings!K:K,Rankings!M:M)</f>
        <v>307.29000000000002</v>
      </c>
      <c r="E131" s="121">
        <v>30528.06</v>
      </c>
      <c r="F131" s="121">
        <v>0</v>
      </c>
      <c r="G131" s="121">
        <v>0</v>
      </c>
      <c r="H131" s="121">
        <v>12374.839999999998</v>
      </c>
      <c r="I131" s="121">
        <v>6.94</v>
      </c>
      <c r="J131" s="121">
        <v>0</v>
      </c>
      <c r="K131" s="121">
        <v>0</v>
      </c>
      <c r="L131" s="121">
        <v>5153.32</v>
      </c>
      <c r="M131" s="121">
        <v>0</v>
      </c>
      <c r="N131" s="121">
        <v>0</v>
      </c>
      <c r="O131" s="121">
        <v>0</v>
      </c>
      <c r="P131" s="121">
        <v>2729.25</v>
      </c>
      <c r="Q131" s="121">
        <v>9541.1899999999987</v>
      </c>
      <c r="R131" s="121">
        <v>12211.229999999998</v>
      </c>
      <c r="S131" s="121">
        <v>1162.56</v>
      </c>
      <c r="T131" s="121">
        <v>1805.88</v>
      </c>
      <c r="U131" s="121">
        <v>0</v>
      </c>
      <c r="V131" s="121">
        <v>0</v>
      </c>
      <c r="W131" s="121">
        <v>199</v>
      </c>
      <c r="X131" s="121">
        <v>40789.629999999997</v>
      </c>
      <c r="Y131" s="121">
        <v>157458.74000000002</v>
      </c>
      <c r="Z131" s="121">
        <v>0</v>
      </c>
      <c r="AA131" s="121">
        <v>389</v>
      </c>
      <c r="AB131" s="121">
        <v>279.63</v>
      </c>
      <c r="AC131" s="121">
        <f t="shared" si="98"/>
        <v>274629.27</v>
      </c>
      <c r="AD131" s="153">
        <f t="shared" si="99"/>
        <v>1526.403</v>
      </c>
      <c r="AE131" s="105">
        <f t="shared" si="100"/>
        <v>0</v>
      </c>
      <c r="AF131" s="105">
        <f t="shared" si="101"/>
        <v>0</v>
      </c>
      <c r="AG131" s="105">
        <f t="shared" si="102"/>
        <v>618.74199999999996</v>
      </c>
      <c r="AH131" s="105">
        <f t="shared" si="103"/>
        <v>0.34700000000000003</v>
      </c>
      <c r="AI131" s="105">
        <f t="shared" si="104"/>
        <v>0</v>
      </c>
      <c r="AJ131" s="105">
        <f t="shared" si="105"/>
        <v>0</v>
      </c>
      <c r="AK131" s="105">
        <f t="shared" si="106"/>
        <v>257.666</v>
      </c>
      <c r="AL131" s="105">
        <f t="shared" si="107"/>
        <v>0</v>
      </c>
      <c r="AM131" s="105">
        <f t="shared" si="108"/>
        <v>0</v>
      </c>
      <c r="AN131" s="105">
        <f t="shared" si="109"/>
        <v>0</v>
      </c>
      <c r="AO131" s="105">
        <f t="shared" si="110"/>
        <v>136.46250000000001</v>
      </c>
      <c r="AP131" s="105">
        <f t="shared" si="111"/>
        <v>477.05949999999996</v>
      </c>
      <c r="AQ131" s="105">
        <f t="shared" si="112"/>
        <v>610.56149999999991</v>
      </c>
      <c r="AR131" s="105">
        <f t="shared" si="113"/>
        <v>58.128</v>
      </c>
      <c r="AS131" s="105">
        <f t="shared" si="114"/>
        <v>90.294000000000011</v>
      </c>
      <c r="AT131" s="105">
        <f t="shared" si="115"/>
        <v>0</v>
      </c>
      <c r="AU131" s="105">
        <f t="shared" si="116"/>
        <v>0</v>
      </c>
      <c r="AV131" s="105">
        <f t="shared" si="117"/>
        <v>9.9499999999999993</v>
      </c>
      <c r="AW131" s="105">
        <f t="shared" si="118"/>
        <v>2039.4814999999999</v>
      </c>
      <c r="AX131" s="105">
        <f t="shared" si="119"/>
        <v>7872.9370000000008</v>
      </c>
      <c r="AY131" s="105">
        <f t="shared" si="120"/>
        <v>0</v>
      </c>
      <c r="AZ131" s="105">
        <f t="shared" si="121"/>
        <v>19.45</v>
      </c>
      <c r="BA131" s="105">
        <f t="shared" si="122"/>
        <v>13.9815</v>
      </c>
      <c r="BB131" s="2"/>
      <c r="BC131" s="105">
        <f t="shared" si="123"/>
        <v>99.34609001269159</v>
      </c>
      <c r="BD131" s="105">
        <f t="shared" si="124"/>
        <v>0</v>
      </c>
      <c r="BE131" s="105">
        <f t="shared" si="125"/>
        <v>0</v>
      </c>
      <c r="BF131" s="105">
        <f t="shared" si="126"/>
        <v>40.270884181066734</v>
      </c>
      <c r="BG131" s="105">
        <f t="shared" si="127"/>
        <v>2.258452927202317E-2</v>
      </c>
      <c r="BH131" s="105">
        <f t="shared" si="128"/>
        <v>0</v>
      </c>
      <c r="BI131" s="105">
        <f t="shared" si="129"/>
        <v>0</v>
      </c>
      <c r="BJ131" s="105">
        <f t="shared" si="130"/>
        <v>16.770217058804384</v>
      </c>
      <c r="BK131" s="105">
        <f t="shared" si="131"/>
        <v>0</v>
      </c>
      <c r="BL131" s="105">
        <f t="shared" si="132"/>
        <v>0</v>
      </c>
      <c r="BM131" s="105">
        <f t="shared" si="133"/>
        <v>0</v>
      </c>
      <c r="BN131" s="105">
        <f t="shared" si="134"/>
        <v>8.8816752904422529</v>
      </c>
      <c r="BO131" s="105">
        <f t="shared" si="135"/>
        <v>31.049464675062637</v>
      </c>
      <c r="BP131" s="105">
        <f t="shared" si="136"/>
        <v>39.738455530606259</v>
      </c>
      <c r="BQ131" s="105">
        <f t="shared" si="137"/>
        <v>3.7832666211070971</v>
      </c>
      <c r="BR131" s="105">
        <f t="shared" si="138"/>
        <v>5.8767939080347551</v>
      </c>
      <c r="BS131" s="105">
        <f t="shared" si="139"/>
        <v>0</v>
      </c>
      <c r="BT131" s="105">
        <f t="shared" si="140"/>
        <v>0</v>
      </c>
      <c r="BU131" s="105">
        <f t="shared" si="141"/>
        <v>0.64759673272804186</v>
      </c>
      <c r="BV131" s="105">
        <f t="shared" si="142"/>
        <v>132.73985486022974</v>
      </c>
      <c r="BW131" s="105">
        <f t="shared" si="143"/>
        <v>512.41088222851386</v>
      </c>
      <c r="BX131" s="105">
        <f t="shared" si="144"/>
        <v>0</v>
      </c>
      <c r="BY131" s="105">
        <f t="shared" si="145"/>
        <v>1.2659051710110969</v>
      </c>
      <c r="BZ131" s="105">
        <f t="shared" si="146"/>
        <v>0.90998730840574038</v>
      </c>
      <c r="CA131" s="21" t="s">
        <v>832</v>
      </c>
      <c r="CB131" s="108">
        <v>44</v>
      </c>
    </row>
    <row r="132" spans="1:80" x14ac:dyDescent="0.25">
      <c r="A132" s="18" t="s">
        <v>180</v>
      </c>
      <c r="B132" s="21" t="s">
        <v>181</v>
      </c>
      <c r="C132" s="22">
        <f>_xlfn.XLOOKUP(A132,Rankings!K:K,Rankings!L:L)</f>
        <v>210.79894736842107</v>
      </c>
      <c r="D132" s="118">
        <f>_xlfn.XLOOKUP(A132,Rankings!K:K,Rankings!M:M)</f>
        <v>1307.4000000000001</v>
      </c>
      <c r="E132" s="121">
        <v>35578.650000000016</v>
      </c>
      <c r="F132" s="121">
        <v>0</v>
      </c>
      <c r="G132" s="121">
        <v>0</v>
      </c>
      <c r="H132" s="121">
        <v>0</v>
      </c>
      <c r="I132" s="121">
        <v>0</v>
      </c>
      <c r="J132" s="121">
        <v>0</v>
      </c>
      <c r="K132" s="121">
        <v>0</v>
      </c>
      <c r="L132" s="121">
        <v>23474.339999999997</v>
      </c>
      <c r="M132" s="121">
        <v>0</v>
      </c>
      <c r="N132" s="121">
        <v>21187.45</v>
      </c>
      <c r="O132" s="121">
        <v>0</v>
      </c>
      <c r="P132" s="121">
        <v>8719.1800000000021</v>
      </c>
      <c r="Q132" s="121">
        <v>16257.12</v>
      </c>
      <c r="R132" s="121">
        <v>17750.310000000001</v>
      </c>
      <c r="S132" s="121">
        <v>0</v>
      </c>
      <c r="T132" s="121">
        <v>0</v>
      </c>
      <c r="U132" s="121">
        <v>0</v>
      </c>
      <c r="V132" s="121">
        <v>0</v>
      </c>
      <c r="W132" s="121">
        <v>36863.919999999998</v>
      </c>
      <c r="X132" s="121">
        <v>434814.59</v>
      </c>
      <c r="Y132" s="121">
        <v>661402.7699999999</v>
      </c>
      <c r="Z132" s="121">
        <v>0</v>
      </c>
      <c r="AA132" s="121">
        <v>4184.67</v>
      </c>
      <c r="AB132" s="121">
        <v>3737.3500000000004</v>
      </c>
      <c r="AC132" s="121">
        <f t="shared" si="98"/>
        <v>1263970.3500000001</v>
      </c>
      <c r="AD132" s="153">
        <f t="shared" si="99"/>
        <v>168.78001737749619</v>
      </c>
      <c r="AE132" s="105">
        <f t="shared" si="100"/>
        <v>0</v>
      </c>
      <c r="AF132" s="105">
        <f t="shared" si="101"/>
        <v>0</v>
      </c>
      <c r="AG132" s="105">
        <f t="shared" si="102"/>
        <v>0</v>
      </c>
      <c r="AH132" s="105">
        <f t="shared" si="103"/>
        <v>0</v>
      </c>
      <c r="AI132" s="105">
        <f t="shared" si="104"/>
        <v>0</v>
      </c>
      <c r="AJ132" s="105">
        <f t="shared" si="105"/>
        <v>0</v>
      </c>
      <c r="AK132" s="105">
        <f t="shared" si="106"/>
        <v>111.358905217743</v>
      </c>
      <c r="AL132" s="105">
        <f t="shared" si="107"/>
        <v>0</v>
      </c>
      <c r="AM132" s="105">
        <f t="shared" si="108"/>
        <v>100.51022675635052</v>
      </c>
      <c r="AN132" s="105">
        <f t="shared" si="109"/>
        <v>0</v>
      </c>
      <c r="AO132" s="105">
        <f t="shared" si="110"/>
        <v>41.362540510039508</v>
      </c>
      <c r="AP132" s="105">
        <f t="shared" si="111"/>
        <v>77.121447725195864</v>
      </c>
      <c r="AQ132" s="105">
        <f t="shared" si="112"/>
        <v>84.2049271193804</v>
      </c>
      <c r="AR132" s="105">
        <f t="shared" si="113"/>
        <v>0</v>
      </c>
      <c r="AS132" s="105">
        <f t="shared" si="114"/>
        <v>0</v>
      </c>
      <c r="AT132" s="105">
        <f t="shared" si="115"/>
        <v>0</v>
      </c>
      <c r="AU132" s="105">
        <f t="shared" si="116"/>
        <v>0</v>
      </c>
      <c r="AV132" s="105">
        <f t="shared" si="117"/>
        <v>174.8771540854593</v>
      </c>
      <c r="AW132" s="105">
        <f t="shared" si="118"/>
        <v>2062.6981084495578</v>
      </c>
      <c r="AX132" s="105">
        <f t="shared" si="119"/>
        <v>3137.599965544619</v>
      </c>
      <c r="AY132" s="105">
        <f t="shared" si="120"/>
        <v>0</v>
      </c>
      <c r="AZ132" s="105">
        <f t="shared" si="121"/>
        <v>19.851474840082094</v>
      </c>
      <c r="BA132" s="105">
        <f t="shared" si="122"/>
        <v>17.729452858548182</v>
      </c>
      <c r="BB132" s="2"/>
      <c r="BC132" s="105">
        <f t="shared" si="123"/>
        <v>27.213285910968345</v>
      </c>
      <c r="BD132" s="105">
        <f t="shared" si="124"/>
        <v>0</v>
      </c>
      <c r="BE132" s="105">
        <f t="shared" si="125"/>
        <v>0</v>
      </c>
      <c r="BF132" s="105">
        <f t="shared" si="126"/>
        <v>0</v>
      </c>
      <c r="BG132" s="105">
        <f t="shared" si="127"/>
        <v>0</v>
      </c>
      <c r="BH132" s="105">
        <f t="shared" si="128"/>
        <v>0</v>
      </c>
      <c r="BI132" s="105">
        <f t="shared" si="129"/>
        <v>0</v>
      </c>
      <c r="BJ132" s="105">
        <f t="shared" si="130"/>
        <v>17.954979348324915</v>
      </c>
      <c r="BK132" s="105">
        <f t="shared" si="131"/>
        <v>0</v>
      </c>
      <c r="BL132" s="105">
        <f t="shared" si="132"/>
        <v>16.205790117791036</v>
      </c>
      <c r="BM132" s="105">
        <f t="shared" si="133"/>
        <v>0</v>
      </c>
      <c r="BN132" s="105">
        <f t="shared" si="134"/>
        <v>6.6690989750650154</v>
      </c>
      <c r="BO132" s="105">
        <f t="shared" si="135"/>
        <v>12.434694814134923</v>
      </c>
      <c r="BP132" s="105">
        <f t="shared" si="136"/>
        <v>13.576801284993117</v>
      </c>
      <c r="BQ132" s="105">
        <f t="shared" si="137"/>
        <v>0</v>
      </c>
      <c r="BR132" s="105">
        <f t="shared" si="138"/>
        <v>0</v>
      </c>
      <c r="BS132" s="105">
        <f t="shared" si="139"/>
        <v>0</v>
      </c>
      <c r="BT132" s="105">
        <f t="shared" si="140"/>
        <v>0</v>
      </c>
      <c r="BU132" s="105">
        <f t="shared" si="141"/>
        <v>28.196359186171023</v>
      </c>
      <c r="BV132" s="105">
        <f t="shared" si="142"/>
        <v>332.57961603181889</v>
      </c>
      <c r="BW132" s="105">
        <f t="shared" si="143"/>
        <v>505.89167049105083</v>
      </c>
      <c r="BX132" s="105">
        <f t="shared" si="144"/>
        <v>0</v>
      </c>
      <c r="BY132" s="105">
        <f t="shared" si="145"/>
        <v>3.2007572280862782</v>
      </c>
      <c r="BZ132" s="105">
        <f t="shared" si="146"/>
        <v>2.8586125133853448</v>
      </c>
      <c r="CA132" s="108" t="s">
        <v>1157</v>
      </c>
      <c r="CB132" s="108">
        <v>45</v>
      </c>
    </row>
    <row r="133" spans="1:80" x14ac:dyDescent="0.25">
      <c r="A133" s="18" t="s">
        <v>182</v>
      </c>
      <c r="B133" s="21" t="s">
        <v>183</v>
      </c>
      <c r="C133" s="22">
        <f>_xlfn.XLOOKUP(A133,Rankings!K:K,Rankings!L:L)</f>
        <v>205</v>
      </c>
      <c r="D133" s="118">
        <f>_xlfn.XLOOKUP(A133,Rankings!K:K,Rankings!M:M)</f>
        <v>939.72</v>
      </c>
      <c r="E133" s="121">
        <v>43691.579999999987</v>
      </c>
      <c r="F133" s="121">
        <v>2746.1500000000005</v>
      </c>
      <c r="G133" s="121">
        <v>0</v>
      </c>
      <c r="H133" s="121">
        <v>0</v>
      </c>
      <c r="I133" s="121">
        <v>366.95</v>
      </c>
      <c r="J133" s="121">
        <v>6855.0900000000011</v>
      </c>
      <c r="K133" s="121">
        <v>0</v>
      </c>
      <c r="L133" s="121">
        <v>15784.96</v>
      </c>
      <c r="M133" s="121">
        <v>22561.46</v>
      </c>
      <c r="N133" s="121">
        <v>12681.83</v>
      </c>
      <c r="O133" s="121">
        <v>0</v>
      </c>
      <c r="P133" s="121">
        <v>19692.540000000012</v>
      </c>
      <c r="Q133" s="121">
        <v>30664.22</v>
      </c>
      <c r="R133" s="121">
        <v>31041.759999999991</v>
      </c>
      <c r="S133" s="121">
        <v>0</v>
      </c>
      <c r="T133" s="121">
        <v>5536.18</v>
      </c>
      <c r="U133" s="121">
        <v>0</v>
      </c>
      <c r="V133" s="121">
        <v>0</v>
      </c>
      <c r="W133" s="121">
        <v>47249.720000000008</v>
      </c>
      <c r="X133" s="121">
        <v>221396.29999999984</v>
      </c>
      <c r="Y133" s="121">
        <v>537149.22</v>
      </c>
      <c r="Z133" s="121">
        <v>0</v>
      </c>
      <c r="AA133" s="121">
        <v>2461</v>
      </c>
      <c r="AB133" s="121">
        <v>4079.7799999999997</v>
      </c>
      <c r="AC133" s="121">
        <f t="shared" si="98"/>
        <v>1003958.7399999998</v>
      </c>
      <c r="AD133" s="153">
        <f t="shared" si="99"/>
        <v>213.12965853658531</v>
      </c>
      <c r="AE133" s="105">
        <f t="shared" si="100"/>
        <v>13.395853658536588</v>
      </c>
      <c r="AF133" s="105">
        <f t="shared" si="101"/>
        <v>0</v>
      </c>
      <c r="AG133" s="105">
        <f t="shared" si="102"/>
        <v>0</v>
      </c>
      <c r="AH133" s="105">
        <f t="shared" si="103"/>
        <v>1.79</v>
      </c>
      <c r="AI133" s="105">
        <f t="shared" si="104"/>
        <v>33.439463414634155</v>
      </c>
      <c r="AJ133" s="105">
        <f t="shared" si="105"/>
        <v>0</v>
      </c>
      <c r="AK133" s="105">
        <f t="shared" si="106"/>
        <v>76.999804878048778</v>
      </c>
      <c r="AL133" s="105">
        <f t="shared" si="107"/>
        <v>110.05590243902438</v>
      </c>
      <c r="AM133" s="105">
        <f t="shared" si="108"/>
        <v>61.862585365853661</v>
      </c>
      <c r="AN133" s="105">
        <f t="shared" si="109"/>
        <v>0</v>
      </c>
      <c r="AO133" s="105">
        <f t="shared" si="110"/>
        <v>96.061170731707378</v>
      </c>
      <c r="AP133" s="105">
        <f t="shared" si="111"/>
        <v>149.58156097560976</v>
      </c>
      <c r="AQ133" s="105">
        <f t="shared" si="112"/>
        <v>151.42321951219509</v>
      </c>
      <c r="AR133" s="105">
        <f t="shared" si="113"/>
        <v>0</v>
      </c>
      <c r="AS133" s="105">
        <f t="shared" si="114"/>
        <v>27.005756097560976</v>
      </c>
      <c r="AT133" s="105">
        <f t="shared" si="115"/>
        <v>0</v>
      </c>
      <c r="AU133" s="105">
        <f t="shared" si="116"/>
        <v>0</v>
      </c>
      <c r="AV133" s="105">
        <f t="shared" si="117"/>
        <v>230.48643902439028</v>
      </c>
      <c r="AW133" s="105">
        <f t="shared" si="118"/>
        <v>1079.9819512195115</v>
      </c>
      <c r="AX133" s="105">
        <f t="shared" si="119"/>
        <v>2620.2400975609753</v>
      </c>
      <c r="AY133" s="105">
        <f t="shared" si="120"/>
        <v>0</v>
      </c>
      <c r="AZ133" s="105">
        <f t="shared" si="121"/>
        <v>12.004878048780487</v>
      </c>
      <c r="BA133" s="105">
        <f t="shared" si="122"/>
        <v>19.901365853658536</v>
      </c>
      <c r="BB133" s="2"/>
      <c r="BC133" s="105">
        <f t="shared" si="123"/>
        <v>46.494253607457523</v>
      </c>
      <c r="BD133" s="105">
        <f t="shared" si="124"/>
        <v>2.9223066445324144</v>
      </c>
      <c r="BE133" s="105">
        <f t="shared" si="125"/>
        <v>0</v>
      </c>
      <c r="BF133" s="105">
        <f t="shared" si="126"/>
        <v>0</v>
      </c>
      <c r="BG133" s="105">
        <f t="shared" si="127"/>
        <v>0.39048865619546247</v>
      </c>
      <c r="BH133" s="105">
        <f t="shared" si="128"/>
        <v>7.2948218618311849</v>
      </c>
      <c r="BI133" s="105">
        <f t="shared" si="129"/>
        <v>0</v>
      </c>
      <c r="BJ133" s="105">
        <f t="shared" si="130"/>
        <v>16.797514153152001</v>
      </c>
      <c r="BK133" s="105">
        <f t="shared" si="131"/>
        <v>24.008704720555059</v>
      </c>
      <c r="BL133" s="105">
        <f t="shared" si="132"/>
        <v>13.495328395692333</v>
      </c>
      <c r="BM133" s="105">
        <f t="shared" si="133"/>
        <v>0</v>
      </c>
      <c r="BN133" s="105">
        <f t="shared" si="134"/>
        <v>20.955752777423076</v>
      </c>
      <c r="BO133" s="105">
        <f t="shared" si="135"/>
        <v>32.631230579321503</v>
      </c>
      <c r="BP133" s="105">
        <f t="shared" si="136"/>
        <v>33.032988549780775</v>
      </c>
      <c r="BQ133" s="105">
        <f t="shared" si="137"/>
        <v>0</v>
      </c>
      <c r="BR133" s="105">
        <f t="shared" si="138"/>
        <v>5.8913080492061463</v>
      </c>
      <c r="BS133" s="105">
        <f t="shared" si="139"/>
        <v>0</v>
      </c>
      <c r="BT133" s="105">
        <f t="shared" si="140"/>
        <v>0</v>
      </c>
      <c r="BU133" s="105">
        <f t="shared" si="141"/>
        <v>50.28063678542545</v>
      </c>
      <c r="BV133" s="105">
        <f t="shared" si="142"/>
        <v>235.59815689779916</v>
      </c>
      <c r="BW133" s="105">
        <f t="shared" si="143"/>
        <v>571.60560592516913</v>
      </c>
      <c r="BX133" s="105">
        <f t="shared" si="144"/>
        <v>0</v>
      </c>
      <c r="BY133" s="105">
        <f t="shared" si="145"/>
        <v>2.6188651938875407</v>
      </c>
      <c r="BZ133" s="105">
        <f t="shared" si="146"/>
        <v>4.3414846975694887</v>
      </c>
      <c r="CA133" s="21" t="s">
        <v>833</v>
      </c>
      <c r="CB133" s="108">
        <v>46</v>
      </c>
    </row>
    <row r="134" spans="1:80" x14ac:dyDescent="0.25">
      <c r="A134" s="18" t="s">
        <v>184</v>
      </c>
      <c r="B134" s="21" t="s">
        <v>185</v>
      </c>
      <c r="C134" s="22">
        <f>_xlfn.XLOOKUP(A134,Rankings!K:K,Rankings!L:L)</f>
        <v>208.37052631578948</v>
      </c>
      <c r="D134" s="118">
        <f>_xlfn.XLOOKUP(A134,Rankings!K:K,Rankings!M:M)</f>
        <v>1511.23</v>
      </c>
      <c r="E134" s="121">
        <v>54488.500000000007</v>
      </c>
      <c r="F134" s="121">
        <v>0</v>
      </c>
      <c r="G134" s="121">
        <v>0</v>
      </c>
      <c r="H134" s="121">
        <v>0</v>
      </c>
      <c r="I134" s="121">
        <v>0</v>
      </c>
      <c r="J134" s="121">
        <v>964.38000000000011</v>
      </c>
      <c r="K134" s="121">
        <v>0</v>
      </c>
      <c r="L134" s="121">
        <v>21281.66</v>
      </c>
      <c r="M134" s="121">
        <v>10848.19</v>
      </c>
      <c r="N134" s="121">
        <v>20231.319999999996</v>
      </c>
      <c r="O134" s="121">
        <v>0</v>
      </c>
      <c r="P134" s="121">
        <v>20909.66</v>
      </c>
      <c r="Q134" s="121">
        <v>20120.84</v>
      </c>
      <c r="R134" s="121">
        <v>30287.119999999999</v>
      </c>
      <c r="S134" s="121">
        <v>0</v>
      </c>
      <c r="T134" s="121">
        <v>5238.72</v>
      </c>
      <c r="U134" s="121">
        <v>0</v>
      </c>
      <c r="V134" s="121">
        <v>0</v>
      </c>
      <c r="W134" s="121">
        <v>8443.7299999999959</v>
      </c>
      <c r="X134" s="121">
        <v>414545.47000000003</v>
      </c>
      <c r="Y134" s="121">
        <v>565822.87000000011</v>
      </c>
      <c r="Z134" s="121">
        <v>0</v>
      </c>
      <c r="AA134" s="121">
        <v>5664.7</v>
      </c>
      <c r="AB134" s="121">
        <v>3671.83</v>
      </c>
      <c r="AC134" s="121">
        <f t="shared" si="98"/>
        <v>1182518.9900000002</v>
      </c>
      <c r="AD134" s="153">
        <f t="shared" si="99"/>
        <v>261.49811570481734</v>
      </c>
      <c r="AE134" s="105">
        <f t="shared" si="100"/>
        <v>0</v>
      </c>
      <c r="AF134" s="105">
        <f t="shared" si="101"/>
        <v>0</v>
      </c>
      <c r="AG134" s="105">
        <f t="shared" si="102"/>
        <v>0</v>
      </c>
      <c r="AH134" s="105">
        <f t="shared" si="103"/>
        <v>0</v>
      </c>
      <c r="AI134" s="105">
        <f t="shared" si="104"/>
        <v>4.6281977449078573</v>
      </c>
      <c r="AJ134" s="105">
        <f t="shared" si="105"/>
        <v>0</v>
      </c>
      <c r="AK134" s="105">
        <f t="shared" si="106"/>
        <v>102.13373444067248</v>
      </c>
      <c r="AL134" s="105">
        <f t="shared" si="107"/>
        <v>52.062017559812482</v>
      </c>
      <c r="AM134" s="105">
        <f t="shared" si="108"/>
        <v>97.093002344002571</v>
      </c>
      <c r="AN134" s="105">
        <f t="shared" si="109"/>
        <v>0</v>
      </c>
      <c r="AO134" s="105">
        <f t="shared" si="110"/>
        <v>100.34845316036211</v>
      </c>
      <c r="AP134" s="105">
        <f t="shared" si="111"/>
        <v>96.56279300032331</v>
      </c>
      <c r="AQ134" s="105">
        <f t="shared" si="112"/>
        <v>145.35222680245715</v>
      </c>
      <c r="AR134" s="105">
        <f t="shared" si="113"/>
        <v>0</v>
      </c>
      <c r="AS134" s="105">
        <f t="shared" si="114"/>
        <v>25.141367604267703</v>
      </c>
      <c r="AT134" s="105">
        <f t="shared" si="115"/>
        <v>0</v>
      </c>
      <c r="AU134" s="105">
        <f t="shared" si="116"/>
        <v>0</v>
      </c>
      <c r="AV134" s="105">
        <f t="shared" si="117"/>
        <v>40.522669637083716</v>
      </c>
      <c r="AW134" s="105">
        <f t="shared" si="118"/>
        <v>1989.4630844851279</v>
      </c>
      <c r="AX134" s="105">
        <f t="shared" si="119"/>
        <v>2715.4649940389595</v>
      </c>
      <c r="AY134" s="105">
        <f t="shared" si="120"/>
        <v>0</v>
      </c>
      <c r="AZ134" s="105">
        <f t="shared" si="121"/>
        <v>27.185706635952148</v>
      </c>
      <c r="BA134" s="105">
        <f t="shared" si="122"/>
        <v>17.621638073876493</v>
      </c>
      <c r="BB134" s="2"/>
      <c r="BC134" s="105">
        <f t="shared" si="123"/>
        <v>36.055729438933852</v>
      </c>
      <c r="BD134" s="105">
        <f t="shared" si="124"/>
        <v>0</v>
      </c>
      <c r="BE134" s="105">
        <f t="shared" si="125"/>
        <v>0</v>
      </c>
      <c r="BF134" s="105">
        <f t="shared" si="126"/>
        <v>0</v>
      </c>
      <c r="BG134" s="105">
        <f t="shared" si="127"/>
        <v>0</v>
      </c>
      <c r="BH134" s="105">
        <f t="shared" si="128"/>
        <v>0.63814244026389111</v>
      </c>
      <c r="BI134" s="105">
        <f t="shared" si="129"/>
        <v>0</v>
      </c>
      <c r="BJ134" s="105">
        <f t="shared" si="130"/>
        <v>14.082343521502352</v>
      </c>
      <c r="BK134" s="105">
        <f t="shared" si="131"/>
        <v>7.1783844947493103</v>
      </c>
      <c r="BL134" s="105">
        <f t="shared" si="132"/>
        <v>13.38732026230289</v>
      </c>
      <c r="BM134" s="105">
        <f t="shared" si="133"/>
        <v>0</v>
      </c>
      <c r="BN134" s="105">
        <f t="shared" si="134"/>
        <v>13.836186417686255</v>
      </c>
      <c r="BO134" s="105">
        <f t="shared" si="135"/>
        <v>13.31421424932009</v>
      </c>
      <c r="BP134" s="105">
        <f t="shared" si="136"/>
        <v>20.041370274544576</v>
      </c>
      <c r="BQ134" s="105">
        <f t="shared" si="137"/>
        <v>0</v>
      </c>
      <c r="BR134" s="105">
        <f t="shared" si="138"/>
        <v>3.4665272658695234</v>
      </c>
      <c r="BS134" s="105">
        <f t="shared" si="139"/>
        <v>0</v>
      </c>
      <c r="BT134" s="105">
        <f t="shared" si="140"/>
        <v>0</v>
      </c>
      <c r="BU134" s="105">
        <f t="shared" si="141"/>
        <v>5.5873229091534684</v>
      </c>
      <c r="BV134" s="105">
        <f t="shared" si="142"/>
        <v>274.30997928839423</v>
      </c>
      <c r="BW134" s="105">
        <f t="shared" si="143"/>
        <v>374.41214772073084</v>
      </c>
      <c r="BX134" s="105">
        <f t="shared" si="144"/>
        <v>0</v>
      </c>
      <c r="BY134" s="105">
        <f t="shared" si="145"/>
        <v>3.7484036182447409</v>
      </c>
      <c r="BZ134" s="105">
        <f t="shared" si="146"/>
        <v>2.4296963400673621</v>
      </c>
      <c r="CA134" s="21" t="s">
        <v>834</v>
      </c>
      <c r="CB134" s="108">
        <v>47</v>
      </c>
    </row>
    <row r="135" spans="1:80" x14ac:dyDescent="0.25">
      <c r="A135" s="18" t="s">
        <v>193</v>
      </c>
      <c r="B135" s="21" t="s">
        <v>194</v>
      </c>
      <c r="C135" s="22">
        <f>_xlfn.XLOOKUP(A135,Rankings!K:K,Rankings!L:L)</f>
        <v>97</v>
      </c>
      <c r="D135" s="118">
        <f>_xlfn.XLOOKUP(A135,Rankings!K:K,Rankings!M:M)</f>
        <v>378.8</v>
      </c>
      <c r="E135" s="121">
        <v>29391.959999999985</v>
      </c>
      <c r="F135" s="121">
        <v>0</v>
      </c>
      <c r="G135" s="121">
        <v>0</v>
      </c>
      <c r="H135" s="121">
        <v>13220.43</v>
      </c>
      <c r="I135" s="121">
        <v>0</v>
      </c>
      <c r="J135" s="121">
        <v>0</v>
      </c>
      <c r="K135" s="121">
        <v>0</v>
      </c>
      <c r="L135" s="121">
        <v>11006.449999999999</v>
      </c>
      <c r="M135" s="121">
        <v>7736.1000000000013</v>
      </c>
      <c r="N135" s="121">
        <v>5527.9600000000009</v>
      </c>
      <c r="O135" s="121">
        <v>0</v>
      </c>
      <c r="P135" s="121">
        <v>15713.629999999996</v>
      </c>
      <c r="Q135" s="121">
        <v>5444.79</v>
      </c>
      <c r="R135" s="121">
        <v>16471.719999999994</v>
      </c>
      <c r="S135" s="121">
        <v>0</v>
      </c>
      <c r="T135" s="121">
        <v>4865.7299999999996</v>
      </c>
      <c r="U135" s="121">
        <v>0</v>
      </c>
      <c r="V135" s="121">
        <v>0</v>
      </c>
      <c r="W135" s="121">
        <v>32399.08</v>
      </c>
      <c r="X135" s="121">
        <v>105911.87999999999</v>
      </c>
      <c r="Y135" s="121">
        <v>291027.19999999995</v>
      </c>
      <c r="Z135" s="121">
        <v>0</v>
      </c>
      <c r="AA135" s="121">
        <v>2284</v>
      </c>
      <c r="AB135" s="121">
        <v>2137.5099999999998</v>
      </c>
      <c r="AC135" s="121">
        <f t="shared" si="98"/>
        <v>543138.43999999994</v>
      </c>
      <c r="AD135" s="153">
        <f t="shared" si="99"/>
        <v>303.00989690721633</v>
      </c>
      <c r="AE135" s="105">
        <f t="shared" si="100"/>
        <v>0</v>
      </c>
      <c r="AF135" s="105">
        <f t="shared" si="101"/>
        <v>0</v>
      </c>
      <c r="AG135" s="105">
        <f t="shared" si="102"/>
        <v>136.29309278350516</v>
      </c>
      <c r="AH135" s="105">
        <f t="shared" si="103"/>
        <v>0</v>
      </c>
      <c r="AI135" s="105">
        <f t="shared" si="104"/>
        <v>0</v>
      </c>
      <c r="AJ135" s="105">
        <f t="shared" si="105"/>
        <v>0</v>
      </c>
      <c r="AK135" s="105">
        <f t="shared" si="106"/>
        <v>113.46855670103092</v>
      </c>
      <c r="AL135" s="105">
        <f t="shared" si="107"/>
        <v>79.75360824742269</v>
      </c>
      <c r="AM135" s="105">
        <f t="shared" si="108"/>
        <v>56.989278350515477</v>
      </c>
      <c r="AN135" s="105">
        <f t="shared" si="109"/>
        <v>0</v>
      </c>
      <c r="AO135" s="105">
        <f t="shared" si="110"/>
        <v>161.99618556701026</v>
      </c>
      <c r="AP135" s="105">
        <f t="shared" si="111"/>
        <v>56.131855670103093</v>
      </c>
      <c r="AQ135" s="105">
        <f t="shared" si="112"/>
        <v>169.8115463917525</v>
      </c>
      <c r="AR135" s="105">
        <f t="shared" si="113"/>
        <v>0</v>
      </c>
      <c r="AS135" s="105">
        <f t="shared" si="114"/>
        <v>50.162164948453601</v>
      </c>
      <c r="AT135" s="105">
        <f t="shared" si="115"/>
        <v>0</v>
      </c>
      <c r="AU135" s="105">
        <f t="shared" si="116"/>
        <v>0</v>
      </c>
      <c r="AV135" s="105">
        <f t="shared" si="117"/>
        <v>334.01113402061856</v>
      </c>
      <c r="AW135" s="105">
        <f t="shared" si="118"/>
        <v>1091.8750515463917</v>
      </c>
      <c r="AX135" s="105">
        <f t="shared" si="119"/>
        <v>3000.2804123711335</v>
      </c>
      <c r="AY135" s="105">
        <f t="shared" si="120"/>
        <v>0</v>
      </c>
      <c r="AZ135" s="105">
        <f t="shared" si="121"/>
        <v>23.546391752577321</v>
      </c>
      <c r="BA135" s="105">
        <f t="shared" si="122"/>
        <v>22.036185567010307</v>
      </c>
      <c r="BB135" s="2"/>
      <c r="BC135" s="105">
        <f t="shared" si="123"/>
        <v>77.59229144667367</v>
      </c>
      <c r="BD135" s="105">
        <f t="shared" si="124"/>
        <v>0</v>
      </c>
      <c r="BE135" s="105">
        <f t="shared" si="125"/>
        <v>0</v>
      </c>
      <c r="BF135" s="105">
        <f t="shared" si="126"/>
        <v>34.900818373812037</v>
      </c>
      <c r="BG135" s="105">
        <f t="shared" si="127"/>
        <v>0</v>
      </c>
      <c r="BH135" s="105">
        <f t="shared" si="128"/>
        <v>0</v>
      </c>
      <c r="BI135" s="105">
        <f t="shared" si="129"/>
        <v>0</v>
      </c>
      <c r="BJ135" s="105">
        <f t="shared" si="130"/>
        <v>29.056098204857442</v>
      </c>
      <c r="BK135" s="105">
        <f t="shared" si="131"/>
        <v>20.422650475184795</v>
      </c>
      <c r="BL135" s="105">
        <f t="shared" si="132"/>
        <v>14.593347412882791</v>
      </c>
      <c r="BM135" s="105">
        <f t="shared" si="133"/>
        <v>0</v>
      </c>
      <c r="BN135" s="105">
        <f t="shared" si="134"/>
        <v>41.482655755015827</v>
      </c>
      <c r="BO135" s="105">
        <f t="shared" si="135"/>
        <v>14.373785638859555</v>
      </c>
      <c r="BP135" s="105">
        <f t="shared" si="136"/>
        <v>43.483949313621949</v>
      </c>
      <c r="BQ135" s="105">
        <f t="shared" si="137"/>
        <v>0</v>
      </c>
      <c r="BR135" s="105">
        <f t="shared" si="138"/>
        <v>12.845116156282998</v>
      </c>
      <c r="BS135" s="105">
        <f t="shared" si="139"/>
        <v>0</v>
      </c>
      <c r="BT135" s="105">
        <f t="shared" si="140"/>
        <v>0</v>
      </c>
      <c r="BU135" s="105">
        <f t="shared" si="141"/>
        <v>85.53083421330517</v>
      </c>
      <c r="BV135" s="105">
        <f t="shared" si="142"/>
        <v>279.59841605068635</v>
      </c>
      <c r="BW135" s="105">
        <f t="shared" si="143"/>
        <v>768.28722280886996</v>
      </c>
      <c r="BX135" s="105">
        <f t="shared" si="144"/>
        <v>0</v>
      </c>
      <c r="BY135" s="105">
        <f t="shared" si="145"/>
        <v>6.0295670538542767</v>
      </c>
      <c r="BZ135" s="105">
        <f t="shared" si="146"/>
        <v>5.6428458289334733</v>
      </c>
      <c r="CA135" s="21" t="s">
        <v>838</v>
      </c>
      <c r="CB135" s="108">
        <v>51</v>
      </c>
    </row>
    <row r="136" spans="1:80" x14ac:dyDescent="0.25">
      <c r="A136" s="18" t="s">
        <v>195</v>
      </c>
      <c r="B136" s="21" t="s">
        <v>196</v>
      </c>
      <c r="C136" s="22">
        <f>_xlfn.XLOOKUP(A136,Rankings!K:K,Rankings!L:L)</f>
        <v>171</v>
      </c>
      <c r="D136" s="118">
        <f>_xlfn.XLOOKUP(A136,Rankings!K:K,Rankings!M:M)</f>
        <v>1264.97</v>
      </c>
      <c r="E136" s="121">
        <v>86613.830000000016</v>
      </c>
      <c r="F136" s="121">
        <v>31517.119999999988</v>
      </c>
      <c r="G136" s="121">
        <v>0</v>
      </c>
      <c r="H136" s="121">
        <v>0</v>
      </c>
      <c r="I136" s="121">
        <v>0</v>
      </c>
      <c r="J136" s="121">
        <v>0</v>
      </c>
      <c r="K136" s="121">
        <v>0</v>
      </c>
      <c r="L136" s="121">
        <v>0</v>
      </c>
      <c r="M136" s="121">
        <v>1659.4699999999998</v>
      </c>
      <c r="N136" s="121">
        <v>20079.2</v>
      </c>
      <c r="O136" s="121">
        <v>0</v>
      </c>
      <c r="P136" s="121">
        <v>18212.680000000026</v>
      </c>
      <c r="Q136" s="121">
        <v>21292.350000000002</v>
      </c>
      <c r="R136" s="121">
        <v>25549.199999999993</v>
      </c>
      <c r="S136" s="121">
        <v>0</v>
      </c>
      <c r="T136" s="121">
        <v>9692.52</v>
      </c>
      <c r="U136" s="121">
        <v>0</v>
      </c>
      <c r="V136" s="121">
        <v>0</v>
      </c>
      <c r="W136" s="121">
        <v>29047.289999999994</v>
      </c>
      <c r="X136" s="121">
        <v>353283.15999999992</v>
      </c>
      <c r="Y136" s="121">
        <v>667648.87000000011</v>
      </c>
      <c r="Z136" s="121">
        <v>0</v>
      </c>
      <c r="AA136" s="121">
        <v>5914</v>
      </c>
      <c r="AB136" s="121">
        <v>10498.15</v>
      </c>
      <c r="AC136" s="121">
        <f t="shared" si="98"/>
        <v>1281007.8399999999</v>
      </c>
      <c r="AD136" s="153">
        <f t="shared" si="99"/>
        <v>506.51362573099425</v>
      </c>
      <c r="AE136" s="105">
        <f t="shared" si="100"/>
        <v>184.31064327485373</v>
      </c>
      <c r="AF136" s="105">
        <f t="shared" si="101"/>
        <v>0</v>
      </c>
      <c r="AG136" s="105">
        <f t="shared" si="102"/>
        <v>0</v>
      </c>
      <c r="AH136" s="105">
        <f t="shared" si="103"/>
        <v>0</v>
      </c>
      <c r="AI136" s="105">
        <f t="shared" si="104"/>
        <v>0</v>
      </c>
      <c r="AJ136" s="105">
        <f t="shared" si="105"/>
        <v>0</v>
      </c>
      <c r="AK136" s="105">
        <f t="shared" si="106"/>
        <v>0</v>
      </c>
      <c r="AL136" s="105">
        <f t="shared" si="107"/>
        <v>9.704502923976607</v>
      </c>
      <c r="AM136" s="105">
        <f t="shared" si="108"/>
        <v>117.42222222222223</v>
      </c>
      <c r="AN136" s="105">
        <f t="shared" si="109"/>
        <v>0</v>
      </c>
      <c r="AO136" s="105">
        <f t="shared" si="110"/>
        <v>106.50690058479547</v>
      </c>
      <c r="AP136" s="105">
        <f t="shared" si="111"/>
        <v>124.51666666666668</v>
      </c>
      <c r="AQ136" s="105">
        <f t="shared" si="112"/>
        <v>149.41052631578944</v>
      </c>
      <c r="AR136" s="105">
        <f t="shared" si="113"/>
        <v>0</v>
      </c>
      <c r="AS136" s="105">
        <f t="shared" si="114"/>
        <v>56.681403508771929</v>
      </c>
      <c r="AT136" s="105">
        <f t="shared" si="115"/>
        <v>0</v>
      </c>
      <c r="AU136" s="105">
        <f t="shared" si="116"/>
        <v>0</v>
      </c>
      <c r="AV136" s="105">
        <f t="shared" si="117"/>
        <v>169.86719298245609</v>
      </c>
      <c r="AW136" s="105">
        <f t="shared" si="118"/>
        <v>2065.9833918128652</v>
      </c>
      <c r="AX136" s="105">
        <f t="shared" si="119"/>
        <v>3904.3793567251469</v>
      </c>
      <c r="AY136" s="105">
        <f t="shared" si="120"/>
        <v>0</v>
      </c>
      <c r="AZ136" s="105">
        <f t="shared" si="121"/>
        <v>34.584795321637429</v>
      </c>
      <c r="BA136" s="105">
        <f t="shared" si="122"/>
        <v>61.392690058479531</v>
      </c>
      <c r="BB136" s="2"/>
      <c r="BC136" s="105">
        <f t="shared" si="123"/>
        <v>68.471054649517384</v>
      </c>
      <c r="BD136" s="105">
        <f t="shared" si="124"/>
        <v>24.915310244511719</v>
      </c>
      <c r="BE136" s="105">
        <f t="shared" si="125"/>
        <v>0</v>
      </c>
      <c r="BF136" s="105">
        <f t="shared" si="126"/>
        <v>0</v>
      </c>
      <c r="BG136" s="105">
        <f t="shared" si="127"/>
        <v>0</v>
      </c>
      <c r="BH136" s="105">
        <f t="shared" si="128"/>
        <v>0</v>
      </c>
      <c r="BI136" s="105">
        <f t="shared" si="129"/>
        <v>0</v>
      </c>
      <c r="BJ136" s="105">
        <f t="shared" si="130"/>
        <v>0</v>
      </c>
      <c r="BK136" s="105">
        <f t="shared" si="131"/>
        <v>1.3118651035202413</v>
      </c>
      <c r="BL136" s="105">
        <f t="shared" si="132"/>
        <v>15.873261816485767</v>
      </c>
      <c r="BM136" s="105">
        <f t="shared" si="133"/>
        <v>0</v>
      </c>
      <c r="BN136" s="105">
        <f t="shared" si="134"/>
        <v>14.397716941903781</v>
      </c>
      <c r="BO136" s="105">
        <f t="shared" si="135"/>
        <v>16.832296418096874</v>
      </c>
      <c r="BP136" s="105">
        <f t="shared" si="136"/>
        <v>20.197475038933725</v>
      </c>
      <c r="BQ136" s="105">
        <f t="shared" si="137"/>
        <v>0</v>
      </c>
      <c r="BR136" s="105">
        <f t="shared" si="138"/>
        <v>7.6622528597516144</v>
      </c>
      <c r="BS136" s="105">
        <f t="shared" si="139"/>
        <v>0</v>
      </c>
      <c r="BT136" s="105">
        <f t="shared" si="140"/>
        <v>0</v>
      </c>
      <c r="BU136" s="105">
        <f t="shared" si="141"/>
        <v>22.962829158003743</v>
      </c>
      <c r="BV136" s="105">
        <f t="shared" si="142"/>
        <v>279.28184858138923</v>
      </c>
      <c r="BW136" s="105">
        <f t="shared" si="143"/>
        <v>527.79818493719222</v>
      </c>
      <c r="BX136" s="105">
        <f t="shared" si="144"/>
        <v>0</v>
      </c>
      <c r="BY136" s="105">
        <f t="shared" si="145"/>
        <v>4.675209688767322</v>
      </c>
      <c r="BZ136" s="105">
        <f t="shared" si="146"/>
        <v>8.2991296236274366</v>
      </c>
      <c r="CA136" s="103" t="s">
        <v>890</v>
      </c>
      <c r="CB136" s="108">
        <v>52</v>
      </c>
    </row>
    <row r="137" spans="1:80" x14ac:dyDescent="0.25">
      <c r="A137" s="18" t="s">
        <v>197</v>
      </c>
      <c r="B137" s="21" t="s">
        <v>198</v>
      </c>
      <c r="C137" s="22">
        <f>_xlfn.XLOOKUP(A137,Rankings!K:K,Rankings!L:L)</f>
        <v>168</v>
      </c>
      <c r="D137" s="118">
        <f>_xlfn.XLOOKUP(A137,Rankings!K:K,Rankings!M:M)</f>
        <v>1299.24</v>
      </c>
      <c r="E137" s="121">
        <v>50539.909999999996</v>
      </c>
      <c r="F137" s="121">
        <v>122.37</v>
      </c>
      <c r="G137" s="121">
        <v>0</v>
      </c>
      <c r="H137" s="121">
        <v>0</v>
      </c>
      <c r="I137" s="121">
        <v>0</v>
      </c>
      <c r="J137" s="121">
        <v>0</v>
      </c>
      <c r="K137" s="121">
        <v>0</v>
      </c>
      <c r="L137" s="121">
        <v>25445.010000000002</v>
      </c>
      <c r="M137" s="121">
        <v>8927.5</v>
      </c>
      <c r="N137" s="121">
        <v>12786.830000000004</v>
      </c>
      <c r="O137" s="121">
        <v>0</v>
      </c>
      <c r="P137" s="121">
        <v>29699.620000000021</v>
      </c>
      <c r="Q137" s="121">
        <v>16529.8</v>
      </c>
      <c r="R137" s="121">
        <v>28666.790000000008</v>
      </c>
      <c r="S137" s="121">
        <v>0</v>
      </c>
      <c r="T137" s="121">
        <v>0</v>
      </c>
      <c r="U137" s="121">
        <v>0</v>
      </c>
      <c r="V137" s="121">
        <v>0</v>
      </c>
      <c r="W137" s="121">
        <v>10921.139999999998</v>
      </c>
      <c r="X137" s="121">
        <v>230121.10000000009</v>
      </c>
      <c r="Y137" s="121">
        <v>585695.04</v>
      </c>
      <c r="Z137" s="121">
        <v>0</v>
      </c>
      <c r="AA137" s="121">
        <v>2561.9499999999998</v>
      </c>
      <c r="AB137" s="121">
        <v>2800.21</v>
      </c>
      <c r="AC137" s="121">
        <f t="shared" si="98"/>
        <v>1004817.27</v>
      </c>
      <c r="AD137" s="153">
        <f t="shared" si="99"/>
        <v>300.8327976190476</v>
      </c>
      <c r="AE137" s="105">
        <f t="shared" si="100"/>
        <v>0.72839285714285718</v>
      </c>
      <c r="AF137" s="105">
        <f t="shared" si="101"/>
        <v>0</v>
      </c>
      <c r="AG137" s="105">
        <f t="shared" si="102"/>
        <v>0</v>
      </c>
      <c r="AH137" s="105">
        <f t="shared" si="103"/>
        <v>0</v>
      </c>
      <c r="AI137" s="105">
        <f t="shared" si="104"/>
        <v>0</v>
      </c>
      <c r="AJ137" s="105">
        <f t="shared" si="105"/>
        <v>0</v>
      </c>
      <c r="AK137" s="105">
        <f t="shared" si="106"/>
        <v>151.45839285714288</v>
      </c>
      <c r="AL137" s="105">
        <f t="shared" si="107"/>
        <v>53.139880952380949</v>
      </c>
      <c r="AM137" s="105">
        <f t="shared" si="108"/>
        <v>76.112083333333359</v>
      </c>
      <c r="AN137" s="105">
        <f t="shared" si="109"/>
        <v>0</v>
      </c>
      <c r="AO137" s="105">
        <f t="shared" si="110"/>
        <v>176.7834523809525</v>
      </c>
      <c r="AP137" s="105">
        <f t="shared" si="111"/>
        <v>98.391666666666666</v>
      </c>
      <c r="AQ137" s="105">
        <f t="shared" si="112"/>
        <v>170.63565476190482</v>
      </c>
      <c r="AR137" s="105">
        <f t="shared" si="113"/>
        <v>0</v>
      </c>
      <c r="AS137" s="105">
        <f t="shared" si="114"/>
        <v>0</v>
      </c>
      <c r="AT137" s="105">
        <f t="shared" si="115"/>
        <v>0</v>
      </c>
      <c r="AU137" s="105">
        <f t="shared" si="116"/>
        <v>0</v>
      </c>
      <c r="AV137" s="105">
        <f t="shared" si="117"/>
        <v>65.006785714285698</v>
      </c>
      <c r="AW137" s="105">
        <f t="shared" si="118"/>
        <v>1369.768452380953</v>
      </c>
      <c r="AX137" s="105">
        <f t="shared" si="119"/>
        <v>3486.28</v>
      </c>
      <c r="AY137" s="105">
        <f t="shared" si="120"/>
        <v>0</v>
      </c>
      <c r="AZ137" s="105">
        <f t="shared" si="121"/>
        <v>15.24970238095238</v>
      </c>
      <c r="BA137" s="105">
        <f t="shared" si="122"/>
        <v>16.667916666666667</v>
      </c>
      <c r="BB137" s="2"/>
      <c r="BC137" s="105">
        <f t="shared" si="123"/>
        <v>38.899595147932637</v>
      </c>
      <c r="BD137" s="105">
        <f t="shared" si="124"/>
        <v>9.4185831717003787E-2</v>
      </c>
      <c r="BE137" s="105">
        <f t="shared" si="125"/>
        <v>0</v>
      </c>
      <c r="BF137" s="105">
        <f t="shared" si="126"/>
        <v>0</v>
      </c>
      <c r="BG137" s="105">
        <f t="shared" si="127"/>
        <v>0</v>
      </c>
      <c r="BH137" s="105">
        <f t="shared" si="128"/>
        <v>0</v>
      </c>
      <c r="BI137" s="105">
        <f t="shared" si="129"/>
        <v>0</v>
      </c>
      <c r="BJ137" s="105">
        <f t="shared" si="130"/>
        <v>19.584534035282168</v>
      </c>
      <c r="BK137" s="105">
        <f t="shared" si="131"/>
        <v>6.8713247744835444</v>
      </c>
      <c r="BL137" s="105">
        <f t="shared" si="132"/>
        <v>9.8417767310119793</v>
      </c>
      <c r="BM137" s="105">
        <f t="shared" si="133"/>
        <v>0</v>
      </c>
      <c r="BN137" s="105">
        <f t="shared" si="134"/>
        <v>22.859225393306872</v>
      </c>
      <c r="BO137" s="105">
        <f t="shared" si="135"/>
        <v>12.722668637049351</v>
      </c>
      <c r="BP137" s="105">
        <f t="shared" si="136"/>
        <v>22.064276038299319</v>
      </c>
      <c r="BQ137" s="105">
        <f t="shared" si="137"/>
        <v>0</v>
      </c>
      <c r="BR137" s="105">
        <f t="shared" si="138"/>
        <v>0</v>
      </c>
      <c r="BS137" s="105">
        <f t="shared" si="139"/>
        <v>0</v>
      </c>
      <c r="BT137" s="105">
        <f t="shared" si="140"/>
        <v>0</v>
      </c>
      <c r="BU137" s="105">
        <f t="shared" si="141"/>
        <v>8.4057910778609006</v>
      </c>
      <c r="BV137" s="105">
        <f t="shared" si="142"/>
        <v>177.1197777162034</v>
      </c>
      <c r="BW137" s="105">
        <f t="shared" si="143"/>
        <v>450.79818971090793</v>
      </c>
      <c r="BX137" s="105">
        <f t="shared" si="144"/>
        <v>0</v>
      </c>
      <c r="BY137" s="105">
        <f t="shared" si="145"/>
        <v>1.9718835626981925</v>
      </c>
      <c r="BZ137" s="105">
        <f t="shared" si="146"/>
        <v>2.1552676949601306</v>
      </c>
      <c r="CA137" s="103" t="s">
        <v>839</v>
      </c>
      <c r="CB137" s="108">
        <v>53</v>
      </c>
    </row>
    <row r="138" spans="1:80" x14ac:dyDescent="0.25">
      <c r="A138" s="18" t="s">
        <v>204</v>
      </c>
      <c r="B138" s="21" t="s">
        <v>205</v>
      </c>
      <c r="C138" s="22">
        <f>_xlfn.XLOOKUP(A138,Rankings!K:K,Rankings!L:L)</f>
        <v>136</v>
      </c>
      <c r="D138" s="118">
        <f>_xlfn.XLOOKUP(A138,Rankings!K:K,Rankings!M:M)</f>
        <v>651.5</v>
      </c>
      <c r="E138" s="121">
        <v>32661.559999999994</v>
      </c>
      <c r="F138" s="121">
        <v>0</v>
      </c>
      <c r="G138" s="121">
        <v>0</v>
      </c>
      <c r="H138" s="121">
        <v>0</v>
      </c>
      <c r="I138" s="121">
        <v>0</v>
      </c>
      <c r="J138" s="121">
        <v>0</v>
      </c>
      <c r="K138" s="121">
        <v>0</v>
      </c>
      <c r="L138" s="121">
        <v>12401.42</v>
      </c>
      <c r="M138" s="121">
        <v>33017.229999999996</v>
      </c>
      <c r="N138" s="121">
        <v>5756.2500000000009</v>
      </c>
      <c r="O138" s="121">
        <v>0</v>
      </c>
      <c r="P138" s="121">
        <v>11581.649999999971</v>
      </c>
      <c r="Q138" s="121">
        <v>8512.9</v>
      </c>
      <c r="R138" s="121">
        <v>24211.08</v>
      </c>
      <c r="S138" s="121">
        <v>0</v>
      </c>
      <c r="T138" s="121">
        <v>3334.8</v>
      </c>
      <c r="U138" s="121">
        <v>0</v>
      </c>
      <c r="V138" s="121">
        <v>0</v>
      </c>
      <c r="W138" s="121">
        <v>42312.38</v>
      </c>
      <c r="X138" s="121">
        <v>137467.65</v>
      </c>
      <c r="Y138" s="121">
        <v>368945.93</v>
      </c>
      <c r="Z138" s="121">
        <v>0</v>
      </c>
      <c r="AA138" s="121">
        <v>2356.7799999999997</v>
      </c>
      <c r="AB138" s="121">
        <v>0</v>
      </c>
      <c r="AC138" s="121">
        <f t="shared" si="98"/>
        <v>682559.62999999989</v>
      </c>
      <c r="AD138" s="153">
        <f t="shared" si="99"/>
        <v>240.15852941176468</v>
      </c>
      <c r="AE138" s="105">
        <f t="shared" si="100"/>
        <v>0</v>
      </c>
      <c r="AF138" s="105">
        <f t="shared" si="101"/>
        <v>0</v>
      </c>
      <c r="AG138" s="105">
        <f t="shared" si="102"/>
        <v>0</v>
      </c>
      <c r="AH138" s="105">
        <f t="shared" si="103"/>
        <v>0</v>
      </c>
      <c r="AI138" s="105">
        <f t="shared" si="104"/>
        <v>0</v>
      </c>
      <c r="AJ138" s="105">
        <f t="shared" si="105"/>
        <v>0</v>
      </c>
      <c r="AK138" s="105">
        <f t="shared" si="106"/>
        <v>91.186911764705883</v>
      </c>
      <c r="AL138" s="105">
        <f t="shared" si="107"/>
        <v>242.77374999999998</v>
      </c>
      <c r="AM138" s="105">
        <f t="shared" si="108"/>
        <v>42.325367647058833</v>
      </c>
      <c r="AN138" s="105">
        <f t="shared" si="109"/>
        <v>0</v>
      </c>
      <c r="AO138" s="105">
        <f t="shared" si="110"/>
        <v>85.159191176470372</v>
      </c>
      <c r="AP138" s="105">
        <f t="shared" si="111"/>
        <v>62.59485294117647</v>
      </c>
      <c r="AQ138" s="105">
        <f t="shared" si="112"/>
        <v>178.02264705882354</v>
      </c>
      <c r="AR138" s="105">
        <f t="shared" si="113"/>
        <v>0</v>
      </c>
      <c r="AS138" s="105">
        <f t="shared" si="114"/>
        <v>24.52058823529412</v>
      </c>
      <c r="AT138" s="105">
        <f t="shared" si="115"/>
        <v>0</v>
      </c>
      <c r="AU138" s="105">
        <f t="shared" si="116"/>
        <v>0</v>
      </c>
      <c r="AV138" s="105">
        <f t="shared" si="117"/>
        <v>311.12044117647059</v>
      </c>
      <c r="AW138" s="105">
        <f t="shared" si="118"/>
        <v>1010.791544117647</v>
      </c>
      <c r="AX138" s="105">
        <f t="shared" si="119"/>
        <v>2712.8377205882352</v>
      </c>
      <c r="AY138" s="105">
        <f t="shared" si="120"/>
        <v>0</v>
      </c>
      <c r="AZ138" s="105">
        <f t="shared" si="121"/>
        <v>17.329264705882352</v>
      </c>
      <c r="BA138" s="105">
        <f t="shared" si="122"/>
        <v>0</v>
      </c>
      <c r="BB138" s="2"/>
      <c r="BC138" s="105">
        <f t="shared" si="123"/>
        <v>50.132862624712196</v>
      </c>
      <c r="BD138" s="105">
        <f t="shared" si="124"/>
        <v>0</v>
      </c>
      <c r="BE138" s="105">
        <f t="shared" si="125"/>
        <v>0</v>
      </c>
      <c r="BF138" s="105">
        <f t="shared" si="126"/>
        <v>0</v>
      </c>
      <c r="BG138" s="105">
        <f t="shared" si="127"/>
        <v>0</v>
      </c>
      <c r="BH138" s="105">
        <f t="shared" si="128"/>
        <v>0</v>
      </c>
      <c r="BI138" s="105">
        <f t="shared" si="129"/>
        <v>0</v>
      </c>
      <c r="BJ138" s="105">
        <f t="shared" si="130"/>
        <v>19.035180353031468</v>
      </c>
      <c r="BK138" s="105">
        <f t="shared" si="131"/>
        <v>50.678787413660778</v>
      </c>
      <c r="BL138" s="105">
        <f t="shared" si="132"/>
        <v>8.8353798925556415</v>
      </c>
      <c r="BM138" s="105">
        <f t="shared" si="133"/>
        <v>0</v>
      </c>
      <c r="BN138" s="105">
        <f t="shared" si="134"/>
        <v>17.776899462778157</v>
      </c>
      <c r="BO138" s="105">
        <f t="shared" si="135"/>
        <v>13.066615502686108</v>
      </c>
      <c r="BP138" s="105">
        <f t="shared" si="136"/>
        <v>37.162056792018419</v>
      </c>
      <c r="BQ138" s="105">
        <f t="shared" si="137"/>
        <v>0</v>
      </c>
      <c r="BR138" s="105">
        <f t="shared" si="138"/>
        <v>5.1186492709132771</v>
      </c>
      <c r="BS138" s="105">
        <f t="shared" si="139"/>
        <v>0</v>
      </c>
      <c r="BT138" s="105">
        <f t="shared" si="140"/>
        <v>0</v>
      </c>
      <c r="BU138" s="105">
        <f t="shared" si="141"/>
        <v>64.94609363008442</v>
      </c>
      <c r="BV138" s="105">
        <f t="shared" si="142"/>
        <v>211.00176515732923</v>
      </c>
      <c r="BW138" s="105">
        <f t="shared" si="143"/>
        <v>566.30227168073679</v>
      </c>
      <c r="BX138" s="105">
        <f t="shared" si="144"/>
        <v>0</v>
      </c>
      <c r="BY138" s="105">
        <f t="shared" si="145"/>
        <v>3.6174673829623942</v>
      </c>
      <c r="BZ138" s="105">
        <f t="shared" si="146"/>
        <v>0</v>
      </c>
      <c r="CA138" s="103" t="s">
        <v>892</v>
      </c>
      <c r="CB138" s="21">
        <v>56</v>
      </c>
    </row>
    <row r="139" spans="1:80" x14ac:dyDescent="0.25">
      <c r="A139" s="18" t="s">
        <v>210</v>
      </c>
      <c r="B139" s="21" t="s">
        <v>211</v>
      </c>
      <c r="C139" s="22">
        <f>_xlfn.XLOOKUP(A139,Rankings!K:K,Rankings!L:L)</f>
        <v>170.59368421052631</v>
      </c>
      <c r="D139" s="118">
        <f>_xlfn.XLOOKUP(A139,Rankings!K:K,Rankings!M:M)</f>
        <v>1206.71</v>
      </c>
      <c r="E139" s="121">
        <v>51364.790000000008</v>
      </c>
      <c r="F139" s="121">
        <v>13007</v>
      </c>
      <c r="G139" s="121">
        <v>0</v>
      </c>
      <c r="H139" s="121">
        <v>46638.860000000008</v>
      </c>
      <c r="I139" s="121">
        <v>158.51000000000002</v>
      </c>
      <c r="J139" s="121">
        <v>10979.09</v>
      </c>
      <c r="K139" s="121">
        <v>0</v>
      </c>
      <c r="L139" s="121">
        <v>19969.150000000001</v>
      </c>
      <c r="M139" s="121">
        <v>8637.93</v>
      </c>
      <c r="N139" s="121">
        <v>23317.85</v>
      </c>
      <c r="O139" s="121">
        <v>0</v>
      </c>
      <c r="P139" s="121">
        <v>27769.960000000021</v>
      </c>
      <c r="Q139" s="121">
        <v>15689.729999999998</v>
      </c>
      <c r="R139" s="121">
        <v>18497.670000000002</v>
      </c>
      <c r="S139" s="121">
        <v>0</v>
      </c>
      <c r="T139" s="121">
        <v>4403.4800000000005</v>
      </c>
      <c r="U139" s="121">
        <v>0</v>
      </c>
      <c r="V139" s="121">
        <v>0</v>
      </c>
      <c r="W139" s="121">
        <v>119</v>
      </c>
      <c r="X139" s="121">
        <v>399842.02</v>
      </c>
      <c r="Y139" s="121">
        <v>537638.38</v>
      </c>
      <c r="Z139" s="121">
        <v>0</v>
      </c>
      <c r="AA139" s="121">
        <v>2106</v>
      </c>
      <c r="AB139" s="121">
        <v>4316.21</v>
      </c>
      <c r="AC139" s="121">
        <f t="shared" si="98"/>
        <v>1184455.6299999999</v>
      </c>
      <c r="AD139" s="153">
        <f t="shared" si="99"/>
        <v>301.09432384736903</v>
      </c>
      <c r="AE139" s="105">
        <f t="shared" si="100"/>
        <v>76.245495606673913</v>
      </c>
      <c r="AF139" s="105">
        <f t="shared" si="101"/>
        <v>0</v>
      </c>
      <c r="AG139" s="105">
        <f t="shared" si="102"/>
        <v>273.39148114325212</v>
      </c>
      <c r="AH139" s="105">
        <f t="shared" si="103"/>
        <v>0.92916687234672735</v>
      </c>
      <c r="AI139" s="105">
        <f t="shared" si="104"/>
        <v>64.358127036232602</v>
      </c>
      <c r="AJ139" s="105">
        <f t="shared" si="105"/>
        <v>0</v>
      </c>
      <c r="AK139" s="105">
        <f t="shared" si="106"/>
        <v>117.0567954635206</v>
      </c>
      <c r="AL139" s="105">
        <f t="shared" si="107"/>
        <v>50.634524015203873</v>
      </c>
      <c r="AM139" s="105">
        <f t="shared" si="108"/>
        <v>136.68647879849937</v>
      </c>
      <c r="AN139" s="105">
        <f t="shared" si="109"/>
        <v>0</v>
      </c>
      <c r="AO139" s="105">
        <f t="shared" si="110"/>
        <v>162.78422104847482</v>
      </c>
      <c r="AP139" s="105">
        <f t="shared" si="111"/>
        <v>91.971341568762952</v>
      </c>
      <c r="AQ139" s="105">
        <f t="shared" si="112"/>
        <v>108.43115374173168</v>
      </c>
      <c r="AR139" s="105">
        <f t="shared" si="113"/>
        <v>0</v>
      </c>
      <c r="AS139" s="105">
        <f t="shared" si="114"/>
        <v>25.812678941652685</v>
      </c>
      <c r="AT139" s="105">
        <f t="shared" si="115"/>
        <v>0</v>
      </c>
      <c r="AU139" s="105">
        <f t="shared" si="116"/>
        <v>0</v>
      </c>
      <c r="AV139" s="105">
        <f t="shared" si="117"/>
        <v>0.69756392536281964</v>
      </c>
      <c r="AW139" s="105">
        <f t="shared" si="118"/>
        <v>2343.82663022016</v>
      </c>
      <c r="AX139" s="105">
        <f t="shared" si="119"/>
        <v>3151.5725947773722</v>
      </c>
      <c r="AY139" s="105">
        <f t="shared" si="120"/>
        <v>0</v>
      </c>
      <c r="AZ139" s="105">
        <f t="shared" si="121"/>
        <v>12.345122914404186</v>
      </c>
      <c r="BA139" s="105">
        <f t="shared" si="122"/>
        <v>25.301112523447529</v>
      </c>
      <c r="BB139" s="2"/>
      <c r="BC139" s="105">
        <f t="shared" si="123"/>
        <v>42.565976912431324</v>
      </c>
      <c r="BD139" s="105">
        <f t="shared" si="124"/>
        <v>10.778894680577769</v>
      </c>
      <c r="BE139" s="105">
        <f t="shared" si="125"/>
        <v>0</v>
      </c>
      <c r="BF139" s="105">
        <f t="shared" si="126"/>
        <v>38.649600981180242</v>
      </c>
      <c r="BG139" s="105">
        <f t="shared" si="127"/>
        <v>0.13135716120691798</v>
      </c>
      <c r="BH139" s="105">
        <f t="shared" si="128"/>
        <v>9.0983666332424527</v>
      </c>
      <c r="BI139" s="105">
        <f t="shared" si="129"/>
        <v>0</v>
      </c>
      <c r="BJ139" s="105">
        <f t="shared" si="130"/>
        <v>16.548425056558742</v>
      </c>
      <c r="BK139" s="105">
        <f t="shared" si="131"/>
        <v>7.158248460690638</v>
      </c>
      <c r="BL139" s="105">
        <f t="shared" si="132"/>
        <v>19.323491145345606</v>
      </c>
      <c r="BM139" s="105">
        <f t="shared" si="133"/>
        <v>0</v>
      </c>
      <c r="BN139" s="105">
        <f t="shared" si="134"/>
        <v>23.01295257352638</v>
      </c>
      <c r="BO139" s="105">
        <f t="shared" si="135"/>
        <v>13.002071748804598</v>
      </c>
      <c r="BP139" s="105">
        <f t="shared" si="136"/>
        <v>15.329010284161066</v>
      </c>
      <c r="BQ139" s="105">
        <f t="shared" si="137"/>
        <v>0</v>
      </c>
      <c r="BR139" s="105">
        <f t="shared" si="138"/>
        <v>3.6491617704336585</v>
      </c>
      <c r="BS139" s="105">
        <f t="shared" si="139"/>
        <v>0</v>
      </c>
      <c r="BT139" s="105">
        <f t="shared" si="140"/>
        <v>0</v>
      </c>
      <c r="BU139" s="105">
        <f t="shared" si="141"/>
        <v>9.8615243099004726E-2</v>
      </c>
      <c r="BV139" s="105">
        <f t="shared" si="142"/>
        <v>331.34889078569</v>
      </c>
      <c r="BW139" s="105">
        <f t="shared" si="143"/>
        <v>445.54066842903433</v>
      </c>
      <c r="BX139" s="105">
        <f t="shared" si="144"/>
        <v>0</v>
      </c>
      <c r="BY139" s="105">
        <f t="shared" si="145"/>
        <v>1.7452411929958316</v>
      </c>
      <c r="BZ139" s="105">
        <f t="shared" si="146"/>
        <v>3.5768411631626487</v>
      </c>
      <c r="CA139" s="103" t="s">
        <v>895</v>
      </c>
      <c r="CB139" s="108">
        <v>59</v>
      </c>
    </row>
    <row r="140" spans="1:80" x14ac:dyDescent="0.25">
      <c r="A140" s="18" t="s">
        <v>212</v>
      </c>
      <c r="B140" s="21" t="s">
        <v>213</v>
      </c>
      <c r="C140" s="22">
        <f>_xlfn.XLOOKUP(A140,Rankings!K:K,Rankings!L:L)</f>
        <v>49</v>
      </c>
      <c r="D140" s="118">
        <f>_xlfn.XLOOKUP(A140,Rankings!K:K,Rankings!M:M)</f>
        <v>562.75</v>
      </c>
      <c r="E140" s="121">
        <v>25289.049999999996</v>
      </c>
      <c r="F140" s="121">
        <v>0</v>
      </c>
      <c r="G140" s="121">
        <v>0</v>
      </c>
      <c r="H140" s="121">
        <v>0</v>
      </c>
      <c r="I140" s="121">
        <v>0</v>
      </c>
      <c r="J140" s="121">
        <v>0</v>
      </c>
      <c r="K140" s="121">
        <v>0</v>
      </c>
      <c r="L140" s="121">
        <v>11446.960000000003</v>
      </c>
      <c r="M140" s="121">
        <v>6280.86</v>
      </c>
      <c r="N140" s="121">
        <v>0</v>
      </c>
      <c r="O140" s="121">
        <v>0</v>
      </c>
      <c r="P140" s="121">
        <v>2651.7199999999993</v>
      </c>
      <c r="Q140" s="121">
        <v>9895.3000000000011</v>
      </c>
      <c r="R140" s="121">
        <v>16202.309999999994</v>
      </c>
      <c r="S140" s="121">
        <v>4950.7999999999993</v>
      </c>
      <c r="T140" s="121">
        <v>2300.2999999999993</v>
      </c>
      <c r="U140" s="121">
        <v>0</v>
      </c>
      <c r="V140" s="121">
        <v>0</v>
      </c>
      <c r="W140" s="121">
        <v>3474.73</v>
      </c>
      <c r="X140" s="121">
        <v>75141.72</v>
      </c>
      <c r="Y140" s="121">
        <v>216906.02</v>
      </c>
      <c r="Z140" s="121">
        <v>0</v>
      </c>
      <c r="AA140" s="121">
        <v>1938</v>
      </c>
      <c r="AB140" s="121">
        <v>1874.6200000000001</v>
      </c>
      <c r="AC140" s="121">
        <f t="shared" si="98"/>
        <v>378352.39</v>
      </c>
      <c r="AD140" s="153">
        <f t="shared" si="99"/>
        <v>516.10306122448969</v>
      </c>
      <c r="AE140" s="105">
        <f t="shared" si="100"/>
        <v>0</v>
      </c>
      <c r="AF140" s="105">
        <f t="shared" si="101"/>
        <v>0</v>
      </c>
      <c r="AG140" s="105">
        <f t="shared" si="102"/>
        <v>0</v>
      </c>
      <c r="AH140" s="105">
        <f t="shared" si="103"/>
        <v>0</v>
      </c>
      <c r="AI140" s="105">
        <f t="shared" si="104"/>
        <v>0</v>
      </c>
      <c r="AJ140" s="105">
        <f t="shared" si="105"/>
        <v>0</v>
      </c>
      <c r="AK140" s="105">
        <f t="shared" si="106"/>
        <v>233.61142857142863</v>
      </c>
      <c r="AL140" s="105">
        <f t="shared" si="107"/>
        <v>128.18081632653062</v>
      </c>
      <c r="AM140" s="105">
        <f t="shared" si="108"/>
        <v>0</v>
      </c>
      <c r="AN140" s="105">
        <f t="shared" si="109"/>
        <v>0</v>
      </c>
      <c r="AO140" s="105">
        <f t="shared" si="110"/>
        <v>54.11673469387754</v>
      </c>
      <c r="AP140" s="105">
        <f t="shared" si="111"/>
        <v>201.94489795918369</v>
      </c>
      <c r="AQ140" s="105">
        <f t="shared" si="112"/>
        <v>330.65938775510193</v>
      </c>
      <c r="AR140" s="105">
        <f t="shared" si="113"/>
        <v>101.03673469387753</v>
      </c>
      <c r="AS140" s="105">
        <f t="shared" si="114"/>
        <v>46.944897959183656</v>
      </c>
      <c r="AT140" s="105">
        <f t="shared" si="115"/>
        <v>0</v>
      </c>
      <c r="AU140" s="105">
        <f t="shared" si="116"/>
        <v>0</v>
      </c>
      <c r="AV140" s="105">
        <f t="shared" si="117"/>
        <v>70.912857142857149</v>
      </c>
      <c r="AW140" s="105">
        <f t="shared" si="118"/>
        <v>1533.5044897959183</v>
      </c>
      <c r="AX140" s="105">
        <f t="shared" si="119"/>
        <v>4426.6534693877547</v>
      </c>
      <c r="AY140" s="105">
        <f t="shared" si="120"/>
        <v>0</v>
      </c>
      <c r="AZ140" s="105">
        <f t="shared" si="121"/>
        <v>39.551020408163268</v>
      </c>
      <c r="BA140" s="105">
        <f t="shared" si="122"/>
        <v>38.257551020408165</v>
      </c>
      <c r="BB140" s="2"/>
      <c r="BC140" s="105">
        <f t="shared" si="123"/>
        <v>44.938338516215005</v>
      </c>
      <c r="BD140" s="105">
        <f t="shared" si="124"/>
        <v>0</v>
      </c>
      <c r="BE140" s="105">
        <f t="shared" si="125"/>
        <v>0</v>
      </c>
      <c r="BF140" s="105">
        <f t="shared" si="126"/>
        <v>0</v>
      </c>
      <c r="BG140" s="105">
        <f t="shared" si="127"/>
        <v>0</v>
      </c>
      <c r="BH140" s="105">
        <f t="shared" si="128"/>
        <v>0</v>
      </c>
      <c r="BI140" s="105">
        <f t="shared" si="129"/>
        <v>0</v>
      </c>
      <c r="BJ140" s="105">
        <f t="shared" si="130"/>
        <v>20.341110617503336</v>
      </c>
      <c r="BK140" s="105">
        <f t="shared" si="131"/>
        <v>11.161012883163037</v>
      </c>
      <c r="BL140" s="105">
        <f t="shared" si="132"/>
        <v>0</v>
      </c>
      <c r="BM140" s="105">
        <f t="shared" si="133"/>
        <v>0</v>
      </c>
      <c r="BN140" s="105">
        <f t="shared" si="134"/>
        <v>4.7120746334962229</v>
      </c>
      <c r="BO140" s="105">
        <f t="shared" si="135"/>
        <v>17.583829409151491</v>
      </c>
      <c r="BP140" s="105">
        <f t="shared" si="136"/>
        <v>28.79131052865392</v>
      </c>
      <c r="BQ140" s="105">
        <f t="shared" si="137"/>
        <v>8.7975122167925353</v>
      </c>
      <c r="BR140" s="105">
        <f t="shared" si="138"/>
        <v>4.0876055086628149</v>
      </c>
      <c r="BS140" s="105">
        <f t="shared" si="139"/>
        <v>0</v>
      </c>
      <c r="BT140" s="105">
        <f t="shared" si="140"/>
        <v>0</v>
      </c>
      <c r="BU140" s="105">
        <f t="shared" si="141"/>
        <v>6.1745535317636611</v>
      </c>
      <c r="BV140" s="105">
        <f t="shared" si="142"/>
        <v>133.52593513993781</v>
      </c>
      <c r="BW140" s="105">
        <f t="shared" si="143"/>
        <v>385.43939582407819</v>
      </c>
      <c r="BX140" s="105">
        <f t="shared" si="144"/>
        <v>0</v>
      </c>
      <c r="BY140" s="105">
        <f t="shared" si="145"/>
        <v>3.4438027543314083</v>
      </c>
      <c r="BZ140" s="105">
        <f t="shared" si="146"/>
        <v>3.3311772545535319</v>
      </c>
      <c r="CA140" s="103" t="s">
        <v>896</v>
      </c>
      <c r="CB140" s="108">
        <v>60</v>
      </c>
    </row>
    <row r="141" spans="1:80" x14ac:dyDescent="0.25">
      <c r="A141" s="18" t="s">
        <v>214</v>
      </c>
      <c r="B141" s="21" t="s">
        <v>215</v>
      </c>
      <c r="C141" s="22">
        <f>_xlfn.XLOOKUP(A141,Rankings!K:K,Rankings!L:L)</f>
        <v>98.890526315789472</v>
      </c>
      <c r="D141" s="118">
        <f>_xlfn.XLOOKUP(A141,Rankings!K:K,Rankings!M:M)</f>
        <v>886.31000000000006</v>
      </c>
      <c r="E141" s="121">
        <v>44721.910000000011</v>
      </c>
      <c r="F141" s="121">
        <v>2120.64</v>
      </c>
      <c r="G141" s="121">
        <v>0</v>
      </c>
      <c r="H141" s="121">
        <v>0</v>
      </c>
      <c r="I141" s="121">
        <v>0</v>
      </c>
      <c r="J141" s="121">
        <v>0</v>
      </c>
      <c r="K141" s="121">
        <v>0</v>
      </c>
      <c r="L141" s="121">
        <v>20367.949999999997</v>
      </c>
      <c r="M141" s="121">
        <v>5126.3100000000004</v>
      </c>
      <c r="N141" s="121">
        <v>18319.140000000003</v>
      </c>
      <c r="O141" s="121">
        <v>0</v>
      </c>
      <c r="P141" s="121">
        <v>6103.23</v>
      </c>
      <c r="Q141" s="121">
        <v>13179.039999999999</v>
      </c>
      <c r="R141" s="121">
        <v>16808.599999999991</v>
      </c>
      <c r="S141" s="121">
        <v>0</v>
      </c>
      <c r="T141" s="121">
        <v>8444.31</v>
      </c>
      <c r="U141" s="121">
        <v>0</v>
      </c>
      <c r="V141" s="121">
        <v>0</v>
      </c>
      <c r="W141" s="121">
        <v>10335.160000000003</v>
      </c>
      <c r="X141" s="121">
        <v>122590.91000000002</v>
      </c>
      <c r="Y141" s="121">
        <v>347147.60000000009</v>
      </c>
      <c r="Z141" s="121">
        <v>0</v>
      </c>
      <c r="AA141" s="121">
        <v>3746.5</v>
      </c>
      <c r="AB141" s="121">
        <v>2769.12</v>
      </c>
      <c r="AC141" s="121">
        <f t="shared" si="98"/>
        <v>621780.42000000004</v>
      </c>
      <c r="AD141" s="153">
        <f t="shared" si="99"/>
        <v>452.23654546228698</v>
      </c>
      <c r="AE141" s="105">
        <f t="shared" si="100"/>
        <v>21.444319076916525</v>
      </c>
      <c r="AF141" s="105">
        <f t="shared" si="101"/>
        <v>0</v>
      </c>
      <c r="AG141" s="105">
        <f t="shared" si="102"/>
        <v>0</v>
      </c>
      <c r="AH141" s="105">
        <f t="shared" si="103"/>
        <v>0</v>
      </c>
      <c r="AI141" s="105">
        <f t="shared" si="104"/>
        <v>0</v>
      </c>
      <c r="AJ141" s="105">
        <f t="shared" si="105"/>
        <v>0</v>
      </c>
      <c r="AK141" s="105">
        <f t="shared" si="106"/>
        <v>205.96462329423284</v>
      </c>
      <c r="AL141" s="105">
        <f t="shared" si="107"/>
        <v>51.838231537266097</v>
      </c>
      <c r="AM141" s="105">
        <f t="shared" si="108"/>
        <v>185.2466629766036</v>
      </c>
      <c r="AN141" s="105">
        <f t="shared" si="109"/>
        <v>0</v>
      </c>
      <c r="AO141" s="105">
        <f t="shared" si="110"/>
        <v>61.717034253720222</v>
      </c>
      <c r="AP141" s="105">
        <f t="shared" si="111"/>
        <v>133.26898431013561</v>
      </c>
      <c r="AQ141" s="105">
        <f t="shared" si="112"/>
        <v>169.97179230621839</v>
      </c>
      <c r="AR141" s="105">
        <f t="shared" si="113"/>
        <v>0</v>
      </c>
      <c r="AS141" s="105">
        <f t="shared" si="114"/>
        <v>85.390484959444777</v>
      </c>
      <c r="AT141" s="105">
        <f t="shared" si="115"/>
        <v>0</v>
      </c>
      <c r="AU141" s="105">
        <f t="shared" si="116"/>
        <v>0</v>
      </c>
      <c r="AV141" s="105">
        <f t="shared" si="117"/>
        <v>104.51112341132144</v>
      </c>
      <c r="AW141" s="105">
        <f t="shared" si="118"/>
        <v>1239.6628329040088</v>
      </c>
      <c r="AX141" s="105">
        <f t="shared" si="119"/>
        <v>3510.4232218508514</v>
      </c>
      <c r="AY141" s="105">
        <f t="shared" si="120"/>
        <v>0</v>
      </c>
      <c r="AZ141" s="105">
        <f t="shared" si="121"/>
        <v>37.885327741468501</v>
      </c>
      <c r="BA141" s="105">
        <f t="shared" si="122"/>
        <v>28.001873416643605</v>
      </c>
      <c r="BB141" s="2"/>
      <c r="BC141" s="105">
        <f t="shared" si="123"/>
        <v>50.458541593799019</v>
      </c>
      <c r="BD141" s="105">
        <f t="shared" si="124"/>
        <v>2.3926617097855147</v>
      </c>
      <c r="BE141" s="105">
        <f t="shared" si="125"/>
        <v>0</v>
      </c>
      <c r="BF141" s="105">
        <f t="shared" si="126"/>
        <v>0</v>
      </c>
      <c r="BG141" s="105">
        <f t="shared" si="127"/>
        <v>0</v>
      </c>
      <c r="BH141" s="105">
        <f t="shared" si="128"/>
        <v>0</v>
      </c>
      <c r="BI141" s="105">
        <f t="shared" si="129"/>
        <v>0</v>
      </c>
      <c r="BJ141" s="105">
        <f t="shared" si="130"/>
        <v>22.980616262932831</v>
      </c>
      <c r="BK141" s="105">
        <f t="shared" si="131"/>
        <v>5.7838792296149206</v>
      </c>
      <c r="BL141" s="105">
        <f t="shared" si="132"/>
        <v>20.668998431699972</v>
      </c>
      <c r="BM141" s="105">
        <f t="shared" si="133"/>
        <v>0</v>
      </c>
      <c r="BN141" s="105">
        <f t="shared" si="134"/>
        <v>6.8861120826798743</v>
      </c>
      <c r="BO141" s="105">
        <f t="shared" si="135"/>
        <v>14.869560311854766</v>
      </c>
      <c r="BP141" s="105">
        <f t="shared" si="136"/>
        <v>18.964696325213513</v>
      </c>
      <c r="BQ141" s="105">
        <f t="shared" si="137"/>
        <v>0</v>
      </c>
      <c r="BR141" s="105">
        <f t="shared" si="138"/>
        <v>9.5274903814692369</v>
      </c>
      <c r="BS141" s="105">
        <f t="shared" si="139"/>
        <v>0</v>
      </c>
      <c r="BT141" s="105">
        <f t="shared" si="140"/>
        <v>0</v>
      </c>
      <c r="BU141" s="105">
        <f t="shared" si="141"/>
        <v>11.660886145930885</v>
      </c>
      <c r="BV141" s="105">
        <f t="shared" si="142"/>
        <v>138.31606322844152</v>
      </c>
      <c r="BW141" s="105">
        <f t="shared" si="143"/>
        <v>391.67740406855398</v>
      </c>
      <c r="BX141" s="105">
        <f t="shared" si="144"/>
        <v>0</v>
      </c>
      <c r="BY141" s="105">
        <f t="shared" si="145"/>
        <v>4.2270763051302591</v>
      </c>
      <c r="BZ141" s="105">
        <f t="shared" si="146"/>
        <v>3.124324446299827</v>
      </c>
      <c r="CA141" s="103" t="s">
        <v>897</v>
      </c>
      <c r="CB141" s="108">
        <v>61</v>
      </c>
    </row>
    <row r="142" spans="1:80" x14ac:dyDescent="0.25">
      <c r="A142" s="18" t="s">
        <v>220</v>
      </c>
      <c r="B142" s="21" t="s">
        <v>221</v>
      </c>
      <c r="C142" s="22">
        <f>_xlfn.XLOOKUP(A142,Rankings!K:K,Rankings!L:L)</f>
        <v>157</v>
      </c>
      <c r="D142" s="118">
        <f>_xlfn.XLOOKUP(A142,Rankings!K:K,Rankings!M:M)</f>
        <v>413.31</v>
      </c>
      <c r="E142" s="121">
        <v>38765.170000000013</v>
      </c>
      <c r="F142" s="121">
        <v>0</v>
      </c>
      <c r="G142" s="121">
        <v>0</v>
      </c>
      <c r="H142" s="121">
        <v>0</v>
      </c>
      <c r="I142" s="121">
        <v>0</v>
      </c>
      <c r="J142" s="121">
        <v>0</v>
      </c>
      <c r="K142" s="121">
        <v>0</v>
      </c>
      <c r="L142" s="121">
        <v>17908.030000000002</v>
      </c>
      <c r="M142" s="121">
        <v>25695.63</v>
      </c>
      <c r="N142" s="121">
        <v>10050.880000000001</v>
      </c>
      <c r="O142" s="121">
        <v>0</v>
      </c>
      <c r="P142" s="121">
        <v>11246.969999999985</v>
      </c>
      <c r="Q142" s="121">
        <v>12112.67</v>
      </c>
      <c r="R142" s="121">
        <v>19220.720000000005</v>
      </c>
      <c r="S142" s="121">
        <v>0</v>
      </c>
      <c r="T142" s="121">
        <v>6078.73</v>
      </c>
      <c r="U142" s="121">
        <v>0</v>
      </c>
      <c r="V142" s="121">
        <v>0</v>
      </c>
      <c r="W142" s="121">
        <v>18932.779999999995</v>
      </c>
      <c r="X142" s="121">
        <v>156367.24000000008</v>
      </c>
      <c r="Y142" s="121">
        <v>482721.04999999987</v>
      </c>
      <c r="Z142" s="121">
        <v>0</v>
      </c>
      <c r="AA142" s="121">
        <v>1689</v>
      </c>
      <c r="AB142" s="121">
        <v>889.24</v>
      </c>
      <c r="AC142" s="121">
        <f t="shared" si="98"/>
        <v>801678.10999999987</v>
      </c>
      <c r="AD142" s="153">
        <f t="shared" si="99"/>
        <v>246.91191082802555</v>
      </c>
      <c r="AE142" s="105">
        <f t="shared" si="100"/>
        <v>0</v>
      </c>
      <c r="AF142" s="105">
        <f t="shared" si="101"/>
        <v>0</v>
      </c>
      <c r="AG142" s="105">
        <f t="shared" si="102"/>
        <v>0</v>
      </c>
      <c r="AH142" s="105">
        <f t="shared" si="103"/>
        <v>0</v>
      </c>
      <c r="AI142" s="105">
        <f t="shared" si="104"/>
        <v>0</v>
      </c>
      <c r="AJ142" s="105">
        <f t="shared" si="105"/>
        <v>0</v>
      </c>
      <c r="AK142" s="105">
        <f t="shared" si="106"/>
        <v>114.06388535031849</v>
      </c>
      <c r="AL142" s="105">
        <f t="shared" si="107"/>
        <v>163.66643312101911</v>
      </c>
      <c r="AM142" s="105">
        <f t="shared" si="108"/>
        <v>64.018343949044592</v>
      </c>
      <c r="AN142" s="105">
        <f t="shared" si="109"/>
        <v>0</v>
      </c>
      <c r="AO142" s="105">
        <f t="shared" si="110"/>
        <v>71.636751592356589</v>
      </c>
      <c r="AP142" s="105">
        <f t="shared" si="111"/>
        <v>77.150764331210198</v>
      </c>
      <c r="AQ142" s="105">
        <f t="shared" si="112"/>
        <v>122.42496815286627</v>
      </c>
      <c r="AR142" s="105">
        <f t="shared" si="113"/>
        <v>0</v>
      </c>
      <c r="AS142" s="105">
        <f t="shared" si="114"/>
        <v>38.718025477707002</v>
      </c>
      <c r="AT142" s="105">
        <f t="shared" si="115"/>
        <v>0</v>
      </c>
      <c r="AU142" s="105">
        <f t="shared" si="116"/>
        <v>0</v>
      </c>
      <c r="AV142" s="105">
        <f t="shared" si="117"/>
        <v>120.59095541401271</v>
      </c>
      <c r="AW142" s="105">
        <f t="shared" si="118"/>
        <v>995.96968152866293</v>
      </c>
      <c r="AX142" s="105">
        <f t="shared" si="119"/>
        <v>3074.6563694267506</v>
      </c>
      <c r="AY142" s="105">
        <f t="shared" si="120"/>
        <v>0</v>
      </c>
      <c r="AZ142" s="105">
        <f t="shared" si="121"/>
        <v>10.757961783439491</v>
      </c>
      <c r="BA142" s="105">
        <f t="shared" si="122"/>
        <v>5.663949044585987</v>
      </c>
      <c r="BB142" s="2"/>
      <c r="BC142" s="105">
        <f t="shared" si="123"/>
        <v>93.791996322373066</v>
      </c>
      <c r="BD142" s="105">
        <f t="shared" si="124"/>
        <v>0</v>
      </c>
      <c r="BE142" s="105">
        <f t="shared" si="125"/>
        <v>0</v>
      </c>
      <c r="BF142" s="105">
        <f t="shared" si="126"/>
        <v>0</v>
      </c>
      <c r="BG142" s="105">
        <f t="shared" si="127"/>
        <v>0</v>
      </c>
      <c r="BH142" s="105">
        <f t="shared" si="128"/>
        <v>0</v>
      </c>
      <c r="BI142" s="105">
        <f t="shared" si="129"/>
        <v>0</v>
      </c>
      <c r="BJ142" s="105">
        <f t="shared" si="130"/>
        <v>43.328324986087928</v>
      </c>
      <c r="BK142" s="105">
        <f t="shared" si="131"/>
        <v>62.170356391086592</v>
      </c>
      <c r="BL142" s="105">
        <f t="shared" si="132"/>
        <v>24.318017952626359</v>
      </c>
      <c r="BM142" s="105">
        <f t="shared" si="133"/>
        <v>0</v>
      </c>
      <c r="BN142" s="105">
        <f t="shared" si="134"/>
        <v>27.211947448646256</v>
      </c>
      <c r="BO142" s="105">
        <f t="shared" si="135"/>
        <v>29.306501173453341</v>
      </c>
      <c r="BP142" s="105">
        <f t="shared" si="136"/>
        <v>46.504367182018349</v>
      </c>
      <c r="BQ142" s="105">
        <f t="shared" si="137"/>
        <v>0</v>
      </c>
      <c r="BR142" s="105">
        <f t="shared" si="138"/>
        <v>14.707435097142579</v>
      </c>
      <c r="BS142" s="105">
        <f t="shared" si="139"/>
        <v>0</v>
      </c>
      <c r="BT142" s="105">
        <f t="shared" si="140"/>
        <v>0</v>
      </c>
      <c r="BU142" s="105">
        <f t="shared" si="141"/>
        <v>45.807698821707667</v>
      </c>
      <c r="BV142" s="105">
        <f t="shared" si="142"/>
        <v>378.32919600300033</v>
      </c>
      <c r="BW142" s="105">
        <f t="shared" si="143"/>
        <v>1167.9394401296845</v>
      </c>
      <c r="BX142" s="105">
        <f t="shared" si="144"/>
        <v>0</v>
      </c>
      <c r="BY142" s="105">
        <f t="shared" si="145"/>
        <v>4.0865210132830079</v>
      </c>
      <c r="BZ142" s="105">
        <f t="shared" si="146"/>
        <v>2.1515085529021798</v>
      </c>
      <c r="CA142" s="103" t="s">
        <v>840</v>
      </c>
      <c r="CB142" s="108">
        <v>62</v>
      </c>
    </row>
    <row r="143" spans="1:80" x14ac:dyDescent="0.25">
      <c r="A143" s="18" t="s">
        <v>230</v>
      </c>
      <c r="B143" s="21" t="s">
        <v>231</v>
      </c>
      <c r="C143" s="22">
        <f>_xlfn.XLOOKUP(A143,Rankings!K:K,Rankings!L:L)</f>
        <v>89.3</v>
      </c>
      <c r="D143" s="118">
        <f>_xlfn.XLOOKUP(A143,Rankings!K:K,Rankings!M:M)</f>
        <v>445.1</v>
      </c>
      <c r="E143" s="121">
        <v>17054.460000000003</v>
      </c>
      <c r="F143" s="121">
        <v>0</v>
      </c>
      <c r="G143" s="121">
        <v>0</v>
      </c>
      <c r="H143" s="121">
        <v>11.98</v>
      </c>
      <c r="I143" s="121">
        <v>38.770000000000003</v>
      </c>
      <c r="J143" s="121">
        <v>0.7</v>
      </c>
      <c r="K143" s="121">
        <v>0</v>
      </c>
      <c r="L143" s="121">
        <v>6760.44</v>
      </c>
      <c r="M143" s="121">
        <v>3355.9499999999989</v>
      </c>
      <c r="N143" s="121">
        <v>7632.7300000000005</v>
      </c>
      <c r="O143" s="121">
        <v>0</v>
      </c>
      <c r="P143" s="121">
        <v>5398.0299999999961</v>
      </c>
      <c r="Q143" s="121">
        <v>11409.79</v>
      </c>
      <c r="R143" s="121">
        <v>8171.4900000000007</v>
      </c>
      <c r="S143" s="121">
        <v>0</v>
      </c>
      <c r="T143" s="121">
        <v>4587.6200000000008</v>
      </c>
      <c r="U143" s="121">
        <v>0</v>
      </c>
      <c r="V143" s="121">
        <v>0</v>
      </c>
      <c r="W143" s="121">
        <v>2356.6999999999998</v>
      </c>
      <c r="X143" s="121">
        <v>105642.35999999994</v>
      </c>
      <c r="Y143" s="121">
        <v>274208.81000000006</v>
      </c>
      <c r="Z143" s="121">
        <v>0</v>
      </c>
      <c r="AA143" s="121">
        <v>1100.9299999999998</v>
      </c>
      <c r="AB143" s="121">
        <v>1623.37</v>
      </c>
      <c r="AC143" s="121">
        <f t="shared" si="98"/>
        <v>449354.13</v>
      </c>
      <c r="AD143" s="153">
        <f t="shared" si="99"/>
        <v>190.97939529675256</v>
      </c>
      <c r="AE143" s="105">
        <f t="shared" si="100"/>
        <v>0</v>
      </c>
      <c r="AF143" s="105">
        <f t="shared" si="101"/>
        <v>0</v>
      </c>
      <c r="AG143" s="105">
        <f t="shared" si="102"/>
        <v>0.13415453527435611</v>
      </c>
      <c r="AH143" s="105">
        <f t="shared" si="103"/>
        <v>0.43415453527435616</v>
      </c>
      <c r="AI143" s="105">
        <f t="shared" si="104"/>
        <v>7.8387458006718928E-3</v>
      </c>
      <c r="AJ143" s="105">
        <f t="shared" si="105"/>
        <v>0</v>
      </c>
      <c r="AK143" s="105">
        <f t="shared" si="106"/>
        <v>75.704815229563266</v>
      </c>
      <c r="AL143" s="105">
        <f t="shared" si="107"/>
        <v>37.580627099664042</v>
      </c>
      <c r="AM143" s="105">
        <f t="shared" si="108"/>
        <v>85.47290033594625</v>
      </c>
      <c r="AN143" s="105">
        <f t="shared" si="109"/>
        <v>0</v>
      </c>
      <c r="AO143" s="105">
        <f t="shared" si="110"/>
        <v>60.448264277715523</v>
      </c>
      <c r="AP143" s="105">
        <f t="shared" si="111"/>
        <v>127.76920492721166</v>
      </c>
      <c r="AQ143" s="105">
        <f t="shared" si="112"/>
        <v>91.506047032474811</v>
      </c>
      <c r="AR143" s="105">
        <f t="shared" si="113"/>
        <v>0</v>
      </c>
      <c r="AS143" s="105">
        <f t="shared" si="114"/>
        <v>51.373124300111989</v>
      </c>
      <c r="AT143" s="105">
        <f t="shared" si="115"/>
        <v>0</v>
      </c>
      <c r="AU143" s="105">
        <f t="shared" si="116"/>
        <v>0</v>
      </c>
      <c r="AV143" s="105">
        <f t="shared" si="117"/>
        <v>26.390817469204926</v>
      </c>
      <c r="AW143" s="105">
        <f t="shared" si="118"/>
        <v>1183.0051511758113</v>
      </c>
      <c r="AX143" s="105">
        <f t="shared" si="119"/>
        <v>3070.6473684210532</v>
      </c>
      <c r="AY143" s="105">
        <f t="shared" si="120"/>
        <v>0</v>
      </c>
      <c r="AZ143" s="105">
        <f t="shared" si="121"/>
        <v>12.328443449048152</v>
      </c>
      <c r="BA143" s="105">
        <f t="shared" si="122"/>
        <v>18.178835386338186</v>
      </c>
      <c r="BB143" s="2"/>
      <c r="BC143" s="105">
        <f t="shared" si="123"/>
        <v>38.316018872163561</v>
      </c>
      <c r="BD143" s="105">
        <f t="shared" si="124"/>
        <v>0</v>
      </c>
      <c r="BE143" s="105">
        <f t="shared" si="125"/>
        <v>0</v>
      </c>
      <c r="BF143" s="105">
        <f t="shared" si="126"/>
        <v>2.6915299932599415E-2</v>
      </c>
      <c r="BG143" s="105">
        <f t="shared" si="127"/>
        <v>8.7104021568186932E-2</v>
      </c>
      <c r="BH143" s="105">
        <f t="shared" si="128"/>
        <v>1.57268029656257E-3</v>
      </c>
      <c r="BI143" s="105">
        <f t="shared" si="129"/>
        <v>0</v>
      </c>
      <c r="BJ143" s="105">
        <f t="shared" si="130"/>
        <v>15.18858683441923</v>
      </c>
      <c r="BK143" s="105">
        <f t="shared" si="131"/>
        <v>7.5397663446416505</v>
      </c>
      <c r="BL143" s="105">
        <f t="shared" si="132"/>
        <v>17.14834868568861</v>
      </c>
      <c r="BM143" s="105">
        <f t="shared" si="133"/>
        <v>0</v>
      </c>
      <c r="BN143" s="105">
        <f t="shared" si="134"/>
        <v>12.127679173219493</v>
      </c>
      <c r="BO143" s="105">
        <f t="shared" si="135"/>
        <v>25.634217029880926</v>
      </c>
      <c r="BP143" s="105">
        <f t="shared" si="136"/>
        <v>18.358773309368683</v>
      </c>
      <c r="BQ143" s="105">
        <f t="shared" si="137"/>
        <v>0</v>
      </c>
      <c r="BR143" s="105">
        <f t="shared" si="138"/>
        <v>10.306942260166256</v>
      </c>
      <c r="BS143" s="105">
        <f t="shared" si="139"/>
        <v>0</v>
      </c>
      <c r="BT143" s="105">
        <f t="shared" si="140"/>
        <v>0</v>
      </c>
      <c r="BU143" s="105">
        <f t="shared" si="141"/>
        <v>5.2947652212985838</v>
      </c>
      <c r="BV143" s="105">
        <f t="shared" si="142"/>
        <v>237.34522579195672</v>
      </c>
      <c r="BW143" s="105">
        <f t="shared" si="143"/>
        <v>616.06113232981363</v>
      </c>
      <c r="BX143" s="105">
        <f t="shared" si="144"/>
        <v>0</v>
      </c>
      <c r="BY143" s="105">
        <f t="shared" si="145"/>
        <v>2.4734441698494716</v>
      </c>
      <c r="BZ143" s="105">
        <f t="shared" si="146"/>
        <v>3.6472028757582562</v>
      </c>
      <c r="CA143" s="103" t="s">
        <v>842</v>
      </c>
      <c r="CB143" s="108">
        <v>66</v>
      </c>
    </row>
    <row r="144" spans="1:80" x14ac:dyDescent="0.25">
      <c r="A144" s="18" t="s">
        <v>232</v>
      </c>
      <c r="B144" s="21" t="s">
        <v>233</v>
      </c>
      <c r="C144" s="22">
        <f>_xlfn.XLOOKUP(A144,Rankings!K:K,Rankings!L:L)</f>
        <v>130</v>
      </c>
      <c r="D144" s="118">
        <f>_xlfn.XLOOKUP(A144,Rankings!K:K,Rankings!M:M)</f>
        <v>1564.47</v>
      </c>
      <c r="E144" s="121">
        <v>43641.560000000012</v>
      </c>
      <c r="F144" s="121">
        <v>3726.14</v>
      </c>
      <c r="G144" s="121">
        <v>0</v>
      </c>
      <c r="H144" s="121">
        <v>28347.689999999988</v>
      </c>
      <c r="I144" s="121">
        <v>0</v>
      </c>
      <c r="J144" s="121">
        <v>17926.009999999998</v>
      </c>
      <c r="K144" s="121">
        <v>0</v>
      </c>
      <c r="L144" s="121">
        <v>24138.82</v>
      </c>
      <c r="M144" s="121">
        <v>0</v>
      </c>
      <c r="N144" s="121">
        <v>19899.769999999993</v>
      </c>
      <c r="O144" s="121">
        <v>0</v>
      </c>
      <c r="P144" s="121">
        <v>7826.8300000000008</v>
      </c>
      <c r="Q144" s="121">
        <v>26948.82</v>
      </c>
      <c r="R144" s="121">
        <v>7871.7700000000013</v>
      </c>
      <c r="S144" s="121">
        <v>0</v>
      </c>
      <c r="T144" s="121">
        <v>6219.8899999999994</v>
      </c>
      <c r="U144" s="121">
        <v>0</v>
      </c>
      <c r="V144" s="121">
        <v>0</v>
      </c>
      <c r="W144" s="121">
        <v>24533.060000000009</v>
      </c>
      <c r="X144" s="121">
        <v>278619.03999999992</v>
      </c>
      <c r="Y144" s="121">
        <v>433703.25999999989</v>
      </c>
      <c r="Z144" s="121">
        <v>0</v>
      </c>
      <c r="AA144" s="121">
        <v>313</v>
      </c>
      <c r="AB144" s="121">
        <v>8508.6999999999989</v>
      </c>
      <c r="AC144" s="121">
        <f t="shared" si="98"/>
        <v>932224.35999999975</v>
      </c>
      <c r="AD144" s="153">
        <f t="shared" si="99"/>
        <v>335.70430769230779</v>
      </c>
      <c r="AE144" s="105">
        <f t="shared" si="100"/>
        <v>28.662615384615382</v>
      </c>
      <c r="AF144" s="105">
        <f t="shared" si="101"/>
        <v>0</v>
      </c>
      <c r="AG144" s="105">
        <f t="shared" si="102"/>
        <v>218.05915384615375</v>
      </c>
      <c r="AH144" s="105">
        <f t="shared" si="103"/>
        <v>0</v>
      </c>
      <c r="AI144" s="105">
        <f t="shared" si="104"/>
        <v>137.8923846153846</v>
      </c>
      <c r="AJ144" s="105">
        <f t="shared" si="105"/>
        <v>0</v>
      </c>
      <c r="AK144" s="105">
        <f t="shared" si="106"/>
        <v>185.68323076923076</v>
      </c>
      <c r="AL144" s="105">
        <f t="shared" si="107"/>
        <v>0</v>
      </c>
      <c r="AM144" s="105">
        <f t="shared" si="108"/>
        <v>153.0751538461538</v>
      </c>
      <c r="AN144" s="105">
        <f t="shared" si="109"/>
        <v>0</v>
      </c>
      <c r="AO144" s="105">
        <f t="shared" si="110"/>
        <v>60.206384615384621</v>
      </c>
      <c r="AP144" s="105">
        <f t="shared" si="111"/>
        <v>207.29861538461537</v>
      </c>
      <c r="AQ144" s="105">
        <f t="shared" si="112"/>
        <v>60.552076923076932</v>
      </c>
      <c r="AR144" s="105">
        <f t="shared" si="113"/>
        <v>0</v>
      </c>
      <c r="AS144" s="105">
        <f t="shared" si="114"/>
        <v>47.845307692307685</v>
      </c>
      <c r="AT144" s="105">
        <f t="shared" si="115"/>
        <v>0</v>
      </c>
      <c r="AU144" s="105">
        <f t="shared" si="116"/>
        <v>0</v>
      </c>
      <c r="AV144" s="105">
        <f t="shared" si="117"/>
        <v>188.71584615384623</v>
      </c>
      <c r="AW144" s="105">
        <f t="shared" si="118"/>
        <v>2143.223384615384</v>
      </c>
      <c r="AX144" s="105">
        <f t="shared" si="119"/>
        <v>3336.1789230769223</v>
      </c>
      <c r="AY144" s="105">
        <f t="shared" si="120"/>
        <v>0</v>
      </c>
      <c r="AZ144" s="105">
        <f t="shared" si="121"/>
        <v>2.4076923076923076</v>
      </c>
      <c r="BA144" s="105">
        <f t="shared" si="122"/>
        <v>65.451538461538448</v>
      </c>
      <c r="BB144" s="2"/>
      <c r="BC144" s="105">
        <f t="shared" si="123"/>
        <v>27.895427844573568</v>
      </c>
      <c r="BD144" s="105">
        <f t="shared" si="124"/>
        <v>2.3817267189527445</v>
      </c>
      <c r="BE144" s="105">
        <f t="shared" si="125"/>
        <v>0</v>
      </c>
      <c r="BF144" s="105">
        <f t="shared" si="126"/>
        <v>18.119676312105689</v>
      </c>
      <c r="BG144" s="105">
        <f t="shared" si="127"/>
        <v>0</v>
      </c>
      <c r="BH144" s="105">
        <f t="shared" si="128"/>
        <v>11.458199901564107</v>
      </c>
      <c r="BI144" s="105">
        <f t="shared" si="129"/>
        <v>0</v>
      </c>
      <c r="BJ144" s="105">
        <f t="shared" si="130"/>
        <v>15.429391423293511</v>
      </c>
      <c r="BK144" s="105">
        <f t="shared" si="131"/>
        <v>0</v>
      </c>
      <c r="BL144" s="105">
        <f t="shared" si="132"/>
        <v>12.71981565642038</v>
      </c>
      <c r="BM144" s="105">
        <f t="shared" si="133"/>
        <v>0</v>
      </c>
      <c r="BN144" s="105">
        <f t="shared" si="134"/>
        <v>5.0028635895862505</v>
      </c>
      <c r="BO144" s="105">
        <f t="shared" si="135"/>
        <v>17.225526855740281</v>
      </c>
      <c r="BP144" s="105">
        <f t="shared" si="136"/>
        <v>5.0315889726233172</v>
      </c>
      <c r="BQ144" s="105">
        <f t="shared" si="137"/>
        <v>0</v>
      </c>
      <c r="BR144" s="105">
        <f t="shared" si="138"/>
        <v>3.9757170159862443</v>
      </c>
      <c r="BS144" s="105">
        <f t="shared" si="139"/>
        <v>0</v>
      </c>
      <c r="BT144" s="105">
        <f t="shared" si="140"/>
        <v>0</v>
      </c>
      <c r="BU144" s="105">
        <f t="shared" si="141"/>
        <v>15.681387306883487</v>
      </c>
      <c r="BV144" s="105">
        <f t="shared" si="142"/>
        <v>178.09164765064202</v>
      </c>
      <c r="BW144" s="105">
        <f t="shared" si="143"/>
        <v>277.22056670949257</v>
      </c>
      <c r="BX144" s="105">
        <f t="shared" si="144"/>
        <v>0</v>
      </c>
      <c r="BY144" s="105">
        <f t="shared" si="145"/>
        <v>0.20006775457503179</v>
      </c>
      <c r="BZ144" s="105">
        <f t="shared" si="146"/>
        <v>5.438710873330904</v>
      </c>
      <c r="CA144" s="103" t="s">
        <v>900</v>
      </c>
      <c r="CB144" s="108">
        <v>67</v>
      </c>
    </row>
    <row r="145" spans="1:80" x14ac:dyDescent="0.25">
      <c r="A145" s="18" t="s">
        <v>234</v>
      </c>
      <c r="B145" s="21" t="s">
        <v>235</v>
      </c>
      <c r="C145" s="22">
        <f>_xlfn.XLOOKUP(A145,Rankings!K:K,Rankings!L:L)</f>
        <v>95.578947368421055</v>
      </c>
      <c r="D145" s="118">
        <f>_xlfn.XLOOKUP(A145,Rankings!K:K,Rankings!M:M)</f>
        <v>466.84000000000003</v>
      </c>
      <c r="E145" s="121">
        <v>27653.359999999986</v>
      </c>
      <c r="F145" s="121">
        <v>0</v>
      </c>
      <c r="G145" s="121">
        <v>0</v>
      </c>
      <c r="H145" s="121">
        <v>13374.000000000005</v>
      </c>
      <c r="I145" s="121">
        <v>0</v>
      </c>
      <c r="J145" s="121">
        <v>468.79000000000008</v>
      </c>
      <c r="K145" s="121">
        <v>0</v>
      </c>
      <c r="L145" s="121">
        <v>11587.94</v>
      </c>
      <c r="M145" s="121">
        <v>12953.8</v>
      </c>
      <c r="N145" s="121">
        <v>3917.6899999999982</v>
      </c>
      <c r="O145" s="121">
        <v>0</v>
      </c>
      <c r="P145" s="121">
        <v>10532.409999999998</v>
      </c>
      <c r="Q145" s="121">
        <v>3103.2099999999996</v>
      </c>
      <c r="R145" s="121">
        <v>20282.850000000006</v>
      </c>
      <c r="S145" s="121">
        <v>0</v>
      </c>
      <c r="T145" s="121">
        <v>1970.7400000000002</v>
      </c>
      <c r="U145" s="121">
        <v>0</v>
      </c>
      <c r="V145" s="121">
        <v>0</v>
      </c>
      <c r="W145" s="121">
        <v>3187.4799999999996</v>
      </c>
      <c r="X145" s="121">
        <v>96792.84000000004</v>
      </c>
      <c r="Y145" s="121">
        <v>339642.38</v>
      </c>
      <c r="Z145" s="121">
        <v>0</v>
      </c>
      <c r="AA145" s="121">
        <v>2735</v>
      </c>
      <c r="AB145" s="121">
        <v>1352.7</v>
      </c>
      <c r="AC145" s="121">
        <f t="shared" si="98"/>
        <v>549555.18999999994</v>
      </c>
      <c r="AD145" s="153">
        <f t="shared" si="99"/>
        <v>289.32480176211436</v>
      </c>
      <c r="AE145" s="105">
        <f t="shared" si="100"/>
        <v>0</v>
      </c>
      <c r="AF145" s="105">
        <f t="shared" si="101"/>
        <v>0</v>
      </c>
      <c r="AG145" s="105">
        <f t="shared" si="102"/>
        <v>139.92621145374454</v>
      </c>
      <c r="AH145" s="105">
        <f t="shared" si="103"/>
        <v>0</v>
      </c>
      <c r="AI145" s="105">
        <f t="shared" si="104"/>
        <v>4.9047411894273134</v>
      </c>
      <c r="AJ145" s="105">
        <f t="shared" si="105"/>
        <v>0</v>
      </c>
      <c r="AK145" s="105">
        <f t="shared" si="106"/>
        <v>121.23946035242291</v>
      </c>
      <c r="AL145" s="105">
        <f t="shared" si="107"/>
        <v>135.52984581497796</v>
      </c>
      <c r="AM145" s="105">
        <f t="shared" si="108"/>
        <v>40.989047356828173</v>
      </c>
      <c r="AN145" s="105">
        <f t="shared" si="109"/>
        <v>0</v>
      </c>
      <c r="AO145" s="105">
        <f t="shared" si="110"/>
        <v>110.1959196035242</v>
      </c>
      <c r="AP145" s="105">
        <f t="shared" si="111"/>
        <v>32.467505506607921</v>
      </c>
      <c r="AQ145" s="105">
        <f t="shared" si="112"/>
        <v>212.21043502202647</v>
      </c>
      <c r="AR145" s="105">
        <f t="shared" si="113"/>
        <v>0</v>
      </c>
      <c r="AS145" s="105">
        <f t="shared" si="114"/>
        <v>20.618975770925111</v>
      </c>
      <c r="AT145" s="105">
        <f t="shared" si="115"/>
        <v>0</v>
      </c>
      <c r="AU145" s="105">
        <f t="shared" si="116"/>
        <v>0</v>
      </c>
      <c r="AV145" s="105">
        <f t="shared" si="117"/>
        <v>33.349185022026425</v>
      </c>
      <c r="AW145" s="105">
        <f t="shared" si="118"/>
        <v>1012.7004185022031</v>
      </c>
      <c r="AX145" s="105">
        <f t="shared" si="119"/>
        <v>3553.527103524229</v>
      </c>
      <c r="AY145" s="105">
        <f t="shared" si="120"/>
        <v>0</v>
      </c>
      <c r="AZ145" s="105">
        <f t="shared" si="121"/>
        <v>28.615088105726873</v>
      </c>
      <c r="BA145" s="105">
        <f t="shared" si="122"/>
        <v>14.152698237885463</v>
      </c>
      <c r="BB145" s="2"/>
      <c r="BC145" s="105">
        <f t="shared" si="123"/>
        <v>59.235198354896717</v>
      </c>
      <c r="BD145" s="105">
        <f t="shared" si="124"/>
        <v>0</v>
      </c>
      <c r="BE145" s="105">
        <f t="shared" si="125"/>
        <v>0</v>
      </c>
      <c r="BF145" s="105">
        <f t="shared" si="126"/>
        <v>28.647930768571683</v>
      </c>
      <c r="BG145" s="105">
        <f t="shared" si="127"/>
        <v>0</v>
      </c>
      <c r="BH145" s="105">
        <f t="shared" si="128"/>
        <v>1.0041770199640134</v>
      </c>
      <c r="BI145" s="105">
        <f t="shared" si="129"/>
        <v>0</v>
      </c>
      <c r="BJ145" s="105">
        <f t="shared" si="130"/>
        <v>24.822080370148232</v>
      </c>
      <c r="BK145" s="105">
        <f t="shared" si="131"/>
        <v>27.747836517864791</v>
      </c>
      <c r="BL145" s="105">
        <f t="shared" si="132"/>
        <v>8.3919329963156493</v>
      </c>
      <c r="BM145" s="105">
        <f t="shared" si="133"/>
        <v>0</v>
      </c>
      <c r="BN145" s="105">
        <f t="shared" si="134"/>
        <v>22.561070173935391</v>
      </c>
      <c r="BO145" s="105">
        <f t="shared" si="135"/>
        <v>6.6472667295004699</v>
      </c>
      <c r="BP145" s="105">
        <f t="shared" si="136"/>
        <v>43.44711250107104</v>
      </c>
      <c r="BQ145" s="105">
        <f t="shared" si="137"/>
        <v>0</v>
      </c>
      <c r="BR145" s="105">
        <f t="shared" si="138"/>
        <v>4.221446319938309</v>
      </c>
      <c r="BS145" s="105">
        <f t="shared" si="139"/>
        <v>0</v>
      </c>
      <c r="BT145" s="105">
        <f t="shared" si="140"/>
        <v>0</v>
      </c>
      <c r="BU145" s="105">
        <f t="shared" si="141"/>
        <v>6.8277782537914478</v>
      </c>
      <c r="BV145" s="105">
        <f t="shared" si="142"/>
        <v>207.33621797618034</v>
      </c>
      <c r="BW145" s="105">
        <f t="shared" si="143"/>
        <v>727.53487276154567</v>
      </c>
      <c r="BX145" s="105">
        <f t="shared" si="144"/>
        <v>0</v>
      </c>
      <c r="BY145" s="105">
        <f t="shared" si="145"/>
        <v>5.858538257218747</v>
      </c>
      <c r="BZ145" s="105">
        <f t="shared" si="146"/>
        <v>2.897566618113272</v>
      </c>
      <c r="CA145" s="103" t="s">
        <v>843</v>
      </c>
      <c r="CB145" s="108">
        <v>68</v>
      </c>
    </row>
    <row r="146" spans="1:80" x14ac:dyDescent="0.25">
      <c r="A146" s="18" t="s">
        <v>236</v>
      </c>
      <c r="B146" s="21" t="s">
        <v>237</v>
      </c>
      <c r="C146" s="22">
        <f>_xlfn.XLOOKUP(A146,Rankings!K:K,Rankings!L:L)</f>
        <v>264.3</v>
      </c>
      <c r="D146" s="118">
        <f>_xlfn.XLOOKUP(A146,Rankings!K:K,Rankings!M:M)</f>
        <v>1506.02</v>
      </c>
      <c r="E146" s="121">
        <v>66693.279999999999</v>
      </c>
      <c r="F146" s="121">
        <v>18059.149999999994</v>
      </c>
      <c r="G146" s="121">
        <v>0</v>
      </c>
      <c r="H146" s="121">
        <v>0</v>
      </c>
      <c r="I146" s="121">
        <v>0</v>
      </c>
      <c r="J146" s="121">
        <v>0</v>
      </c>
      <c r="K146" s="121">
        <v>0</v>
      </c>
      <c r="L146" s="121">
        <v>24727.54</v>
      </c>
      <c r="M146" s="121">
        <v>15765.120000000006</v>
      </c>
      <c r="N146" s="121">
        <v>16503.91</v>
      </c>
      <c r="O146" s="121">
        <v>0</v>
      </c>
      <c r="P146" s="121">
        <v>23856.939999999981</v>
      </c>
      <c r="Q146" s="121">
        <v>23025.180000000004</v>
      </c>
      <c r="R146" s="121">
        <v>50880.879999999968</v>
      </c>
      <c r="S146" s="121">
        <v>0</v>
      </c>
      <c r="T146" s="121">
        <v>4528.4500000000007</v>
      </c>
      <c r="U146" s="121">
        <v>0</v>
      </c>
      <c r="V146" s="121">
        <v>0</v>
      </c>
      <c r="W146" s="121">
        <v>9869.98</v>
      </c>
      <c r="X146" s="121">
        <v>332728.74999999994</v>
      </c>
      <c r="Y146" s="121">
        <v>750863.4099999998</v>
      </c>
      <c r="Z146" s="121">
        <v>0</v>
      </c>
      <c r="AA146" s="121">
        <v>6320</v>
      </c>
      <c r="AB146" s="121">
        <v>4974.62</v>
      </c>
      <c r="AC146" s="121">
        <f t="shared" si="98"/>
        <v>1348797.21</v>
      </c>
      <c r="AD146" s="153">
        <f t="shared" si="99"/>
        <v>252.33931138857358</v>
      </c>
      <c r="AE146" s="105">
        <f t="shared" si="100"/>
        <v>68.328225501324226</v>
      </c>
      <c r="AF146" s="105">
        <f t="shared" si="101"/>
        <v>0</v>
      </c>
      <c r="AG146" s="105">
        <f t="shared" si="102"/>
        <v>0</v>
      </c>
      <c r="AH146" s="105">
        <f t="shared" si="103"/>
        <v>0</v>
      </c>
      <c r="AI146" s="105">
        <f t="shared" si="104"/>
        <v>0</v>
      </c>
      <c r="AJ146" s="105">
        <f t="shared" si="105"/>
        <v>0</v>
      </c>
      <c r="AK146" s="105">
        <f t="shared" si="106"/>
        <v>93.558607642830111</v>
      </c>
      <c r="AL146" s="105">
        <f t="shared" si="107"/>
        <v>59.648581157775276</v>
      </c>
      <c r="AM146" s="105">
        <f t="shared" si="108"/>
        <v>62.44385168369277</v>
      </c>
      <c r="AN146" s="105">
        <f t="shared" si="109"/>
        <v>0</v>
      </c>
      <c r="AO146" s="105">
        <f t="shared" si="110"/>
        <v>90.264623533862959</v>
      </c>
      <c r="AP146" s="105">
        <f t="shared" si="111"/>
        <v>87.117593643586844</v>
      </c>
      <c r="AQ146" s="105">
        <f t="shared" si="112"/>
        <v>192.51184260310239</v>
      </c>
      <c r="AR146" s="105">
        <f t="shared" si="113"/>
        <v>0</v>
      </c>
      <c r="AS146" s="105">
        <f t="shared" si="114"/>
        <v>17.133749527052593</v>
      </c>
      <c r="AT146" s="105">
        <f t="shared" si="115"/>
        <v>0</v>
      </c>
      <c r="AU146" s="105">
        <f t="shared" si="116"/>
        <v>0</v>
      </c>
      <c r="AV146" s="105">
        <f t="shared" si="117"/>
        <v>37.343851683692769</v>
      </c>
      <c r="AW146" s="105">
        <f t="shared" si="118"/>
        <v>1258.9055996973134</v>
      </c>
      <c r="AX146" s="105">
        <f t="shared" si="119"/>
        <v>2840.9512296632606</v>
      </c>
      <c r="AY146" s="105">
        <f t="shared" si="120"/>
        <v>0</v>
      </c>
      <c r="AZ146" s="105">
        <f t="shared" si="121"/>
        <v>23.912220961029131</v>
      </c>
      <c r="BA146" s="105">
        <f t="shared" si="122"/>
        <v>18.821869088157396</v>
      </c>
      <c r="BB146" s="2"/>
      <c r="BC146" s="105">
        <f t="shared" si="123"/>
        <v>44.284458373726778</v>
      </c>
      <c r="BD146" s="105">
        <f t="shared" si="124"/>
        <v>11.991308216358345</v>
      </c>
      <c r="BE146" s="105">
        <f t="shared" si="125"/>
        <v>0</v>
      </c>
      <c r="BF146" s="105">
        <f t="shared" si="126"/>
        <v>0</v>
      </c>
      <c r="BG146" s="105">
        <f t="shared" si="127"/>
        <v>0</v>
      </c>
      <c r="BH146" s="105">
        <f t="shared" si="128"/>
        <v>0</v>
      </c>
      <c r="BI146" s="105">
        <f t="shared" si="129"/>
        <v>0</v>
      </c>
      <c r="BJ146" s="105">
        <f t="shared" si="130"/>
        <v>16.41913122003692</v>
      </c>
      <c r="BK146" s="105">
        <f t="shared" si="131"/>
        <v>10.468068153145381</v>
      </c>
      <c r="BL146" s="105">
        <f t="shared" si="132"/>
        <v>10.958626047462849</v>
      </c>
      <c r="BM146" s="105">
        <f t="shared" si="133"/>
        <v>0</v>
      </c>
      <c r="BN146" s="105">
        <f t="shared" si="134"/>
        <v>15.841051247659381</v>
      </c>
      <c r="BO146" s="105">
        <f t="shared" si="135"/>
        <v>15.288761105430209</v>
      </c>
      <c r="BP146" s="105">
        <f t="shared" si="136"/>
        <v>33.784996215189686</v>
      </c>
      <c r="BQ146" s="105">
        <f t="shared" si="137"/>
        <v>0</v>
      </c>
      <c r="BR146" s="105">
        <f t="shared" si="138"/>
        <v>3.0068989787652227</v>
      </c>
      <c r="BS146" s="105">
        <f t="shared" si="139"/>
        <v>0</v>
      </c>
      <c r="BT146" s="105">
        <f t="shared" si="140"/>
        <v>0</v>
      </c>
      <c r="BU146" s="105">
        <f t="shared" si="141"/>
        <v>6.553684546021965</v>
      </c>
      <c r="BV146" s="105">
        <f t="shared" si="142"/>
        <v>220.9324909363753</v>
      </c>
      <c r="BW146" s="105">
        <f t="shared" si="143"/>
        <v>498.57466036307608</v>
      </c>
      <c r="BX146" s="105">
        <f t="shared" si="144"/>
        <v>0</v>
      </c>
      <c r="BY146" s="105">
        <f t="shared" si="145"/>
        <v>4.1964914144566476</v>
      </c>
      <c r="BZ146" s="105">
        <f t="shared" si="146"/>
        <v>3.3031566645861274</v>
      </c>
      <c r="CA146" s="103" t="s">
        <v>844</v>
      </c>
      <c r="CB146" s="108">
        <v>69</v>
      </c>
    </row>
    <row r="147" spans="1:80" x14ac:dyDescent="0.25">
      <c r="A147" s="18" t="s">
        <v>238</v>
      </c>
      <c r="B147" s="21" t="s">
        <v>239</v>
      </c>
      <c r="C147" s="22">
        <f>_xlfn.XLOOKUP(A147,Rankings!K:K,Rankings!L:L)</f>
        <v>345</v>
      </c>
      <c r="D147" s="118">
        <f>_xlfn.XLOOKUP(A147,Rankings!K:K,Rankings!M:M)</f>
        <v>1390.77</v>
      </c>
      <c r="E147" s="121">
        <v>64183.459999999985</v>
      </c>
      <c r="F147" s="121">
        <v>2088.2299999999996</v>
      </c>
      <c r="G147" s="121">
        <v>0</v>
      </c>
      <c r="H147" s="121">
        <v>42740.080000000009</v>
      </c>
      <c r="I147" s="121">
        <v>0</v>
      </c>
      <c r="J147" s="121">
        <v>15837.380000000001</v>
      </c>
      <c r="K147" s="121">
        <v>0</v>
      </c>
      <c r="L147" s="121">
        <v>23665.35</v>
      </c>
      <c r="M147" s="121">
        <v>0</v>
      </c>
      <c r="N147" s="121">
        <v>13829.64</v>
      </c>
      <c r="O147" s="121">
        <v>0</v>
      </c>
      <c r="P147" s="121">
        <v>54013.550000000054</v>
      </c>
      <c r="Q147" s="121">
        <v>35691.89</v>
      </c>
      <c r="R147" s="121">
        <v>35351.509999999995</v>
      </c>
      <c r="S147" s="121">
        <v>0</v>
      </c>
      <c r="T147" s="121">
        <v>11300.69</v>
      </c>
      <c r="U147" s="121">
        <v>0</v>
      </c>
      <c r="V147" s="121">
        <v>0</v>
      </c>
      <c r="W147" s="121">
        <v>141845.72999999995</v>
      </c>
      <c r="X147" s="121">
        <v>387504.44000000006</v>
      </c>
      <c r="Y147" s="121">
        <v>853898.90000000049</v>
      </c>
      <c r="Z147" s="121">
        <v>0</v>
      </c>
      <c r="AA147" s="121">
        <v>7025</v>
      </c>
      <c r="AB147" s="121">
        <v>4505.66</v>
      </c>
      <c r="AC147" s="121">
        <f t="shared" si="98"/>
        <v>1693481.5100000005</v>
      </c>
      <c r="AD147" s="153">
        <f t="shared" si="99"/>
        <v>186.03901449275358</v>
      </c>
      <c r="AE147" s="105">
        <f t="shared" si="100"/>
        <v>6.0528405797101437</v>
      </c>
      <c r="AF147" s="105">
        <f t="shared" si="101"/>
        <v>0</v>
      </c>
      <c r="AG147" s="105">
        <f t="shared" si="102"/>
        <v>123.8842898550725</v>
      </c>
      <c r="AH147" s="105">
        <f t="shared" si="103"/>
        <v>0</v>
      </c>
      <c r="AI147" s="105">
        <f t="shared" si="104"/>
        <v>45.905449275362322</v>
      </c>
      <c r="AJ147" s="105">
        <f t="shared" si="105"/>
        <v>0</v>
      </c>
      <c r="AK147" s="105">
        <f t="shared" si="106"/>
        <v>68.595217391304345</v>
      </c>
      <c r="AL147" s="105">
        <f t="shared" si="107"/>
        <v>0</v>
      </c>
      <c r="AM147" s="105">
        <f t="shared" si="108"/>
        <v>40.085913043478257</v>
      </c>
      <c r="AN147" s="105">
        <f t="shared" si="109"/>
        <v>0</v>
      </c>
      <c r="AO147" s="105">
        <f t="shared" si="110"/>
        <v>156.56101449275377</v>
      </c>
      <c r="AP147" s="105">
        <f t="shared" si="111"/>
        <v>103.45475362318841</v>
      </c>
      <c r="AQ147" s="105">
        <f t="shared" si="112"/>
        <v>102.46814492753622</v>
      </c>
      <c r="AR147" s="105">
        <f t="shared" si="113"/>
        <v>0</v>
      </c>
      <c r="AS147" s="105">
        <f t="shared" si="114"/>
        <v>32.755623188405799</v>
      </c>
      <c r="AT147" s="105">
        <f t="shared" si="115"/>
        <v>0</v>
      </c>
      <c r="AU147" s="105">
        <f t="shared" si="116"/>
        <v>0</v>
      </c>
      <c r="AV147" s="105">
        <f t="shared" si="117"/>
        <v>411.14704347826074</v>
      </c>
      <c r="AW147" s="105">
        <f t="shared" si="118"/>
        <v>1123.2012753623189</v>
      </c>
      <c r="AX147" s="105">
        <f t="shared" si="119"/>
        <v>2475.0692753623202</v>
      </c>
      <c r="AY147" s="105">
        <f t="shared" si="120"/>
        <v>0</v>
      </c>
      <c r="AZ147" s="105">
        <f t="shared" si="121"/>
        <v>20.362318840579711</v>
      </c>
      <c r="BA147" s="105">
        <f t="shared" si="122"/>
        <v>13.059884057971015</v>
      </c>
      <c r="BB147" s="2"/>
      <c r="BC147" s="105">
        <f t="shared" si="123"/>
        <v>46.149586200450102</v>
      </c>
      <c r="BD147" s="105">
        <f t="shared" si="124"/>
        <v>1.5014919792632855</v>
      </c>
      <c r="BE147" s="105">
        <f t="shared" si="125"/>
        <v>0</v>
      </c>
      <c r="BF147" s="105">
        <f t="shared" si="126"/>
        <v>30.731235215024778</v>
      </c>
      <c r="BG147" s="105">
        <f t="shared" si="127"/>
        <v>0</v>
      </c>
      <c r="BH147" s="105">
        <f t="shared" si="128"/>
        <v>11.387490383025231</v>
      </c>
      <c r="BI147" s="105">
        <f t="shared" si="129"/>
        <v>0</v>
      </c>
      <c r="BJ147" s="105">
        <f t="shared" si="130"/>
        <v>17.016005522120839</v>
      </c>
      <c r="BK147" s="105">
        <f t="shared" si="131"/>
        <v>0</v>
      </c>
      <c r="BL147" s="105">
        <f t="shared" si="132"/>
        <v>9.9438728186544143</v>
      </c>
      <c r="BM147" s="105">
        <f t="shared" si="133"/>
        <v>0</v>
      </c>
      <c r="BN147" s="105">
        <f t="shared" si="134"/>
        <v>38.837154957325836</v>
      </c>
      <c r="BO147" s="105">
        <f t="shared" si="135"/>
        <v>25.663402287941214</v>
      </c>
      <c r="BP147" s="105">
        <f t="shared" si="136"/>
        <v>25.418660166670257</v>
      </c>
      <c r="BQ147" s="105">
        <f t="shared" si="137"/>
        <v>0</v>
      </c>
      <c r="BR147" s="105">
        <f t="shared" si="138"/>
        <v>8.1254916341307339</v>
      </c>
      <c r="BS147" s="105">
        <f t="shared" si="139"/>
        <v>0</v>
      </c>
      <c r="BT147" s="105">
        <f t="shared" si="140"/>
        <v>0</v>
      </c>
      <c r="BU147" s="105">
        <f t="shared" si="141"/>
        <v>101.99078927500589</v>
      </c>
      <c r="BV147" s="105">
        <f t="shared" si="142"/>
        <v>278.62582598129097</v>
      </c>
      <c r="BW147" s="105">
        <f t="shared" si="143"/>
        <v>613.97563939400516</v>
      </c>
      <c r="BX147" s="105">
        <f t="shared" si="144"/>
        <v>0</v>
      </c>
      <c r="BY147" s="105">
        <f t="shared" si="145"/>
        <v>5.0511587106423059</v>
      </c>
      <c r="BZ147" s="105">
        <f t="shared" si="146"/>
        <v>3.2396873674295534</v>
      </c>
      <c r="CA147" s="103" t="s">
        <v>845</v>
      </c>
      <c r="CB147" s="108">
        <v>71</v>
      </c>
    </row>
    <row r="148" spans="1:80" x14ac:dyDescent="0.25">
      <c r="A148" s="18" t="s">
        <v>243</v>
      </c>
      <c r="B148" s="21" t="s">
        <v>244</v>
      </c>
      <c r="C148" s="22">
        <f>_xlfn.XLOOKUP(A148,Rankings!K:K,Rankings!L:L)</f>
        <v>95</v>
      </c>
      <c r="D148" s="118">
        <f>_xlfn.XLOOKUP(A148,Rankings!K:K,Rankings!M:M)</f>
        <v>364.57</v>
      </c>
      <c r="E148" s="121">
        <v>31271.419999999995</v>
      </c>
      <c r="F148" s="121">
        <v>0</v>
      </c>
      <c r="G148" s="121">
        <v>0</v>
      </c>
      <c r="H148" s="121">
        <v>13017.470000000001</v>
      </c>
      <c r="I148" s="121">
        <v>0</v>
      </c>
      <c r="J148" s="121">
        <v>6356.5799999999972</v>
      </c>
      <c r="K148" s="121">
        <v>0</v>
      </c>
      <c r="L148" s="121">
        <v>7428.5200000000013</v>
      </c>
      <c r="M148" s="121">
        <v>8948.7099999999991</v>
      </c>
      <c r="N148" s="121">
        <v>6808.4000000000005</v>
      </c>
      <c r="O148" s="121">
        <v>0</v>
      </c>
      <c r="P148" s="121">
        <v>8027.880000000001</v>
      </c>
      <c r="Q148" s="121">
        <v>10047.949999999999</v>
      </c>
      <c r="R148" s="121">
        <v>17249.73000000001</v>
      </c>
      <c r="S148" s="121">
        <v>0</v>
      </c>
      <c r="T148" s="121">
        <v>3021.8699999999994</v>
      </c>
      <c r="U148" s="121">
        <v>0</v>
      </c>
      <c r="V148" s="121">
        <v>0</v>
      </c>
      <c r="W148" s="121">
        <v>1993.6700000000005</v>
      </c>
      <c r="X148" s="121">
        <v>119969.56000000001</v>
      </c>
      <c r="Y148" s="121">
        <v>307794.7699999999</v>
      </c>
      <c r="Z148" s="121">
        <v>0</v>
      </c>
      <c r="AA148" s="121">
        <v>3509.5</v>
      </c>
      <c r="AB148" s="121">
        <v>1211.0400000000002</v>
      </c>
      <c r="AC148" s="121">
        <f t="shared" si="98"/>
        <v>546657.06999999995</v>
      </c>
      <c r="AD148" s="153">
        <f t="shared" si="99"/>
        <v>329.1728421052631</v>
      </c>
      <c r="AE148" s="105">
        <f t="shared" si="100"/>
        <v>0</v>
      </c>
      <c r="AF148" s="105">
        <f t="shared" si="101"/>
        <v>0</v>
      </c>
      <c r="AG148" s="105">
        <f t="shared" si="102"/>
        <v>137.02600000000001</v>
      </c>
      <c r="AH148" s="105">
        <f t="shared" si="103"/>
        <v>0</v>
      </c>
      <c r="AI148" s="105">
        <f t="shared" si="104"/>
        <v>66.9113684210526</v>
      </c>
      <c r="AJ148" s="105">
        <f t="shared" si="105"/>
        <v>0</v>
      </c>
      <c r="AK148" s="105">
        <f t="shared" si="106"/>
        <v>78.194947368421069</v>
      </c>
      <c r="AL148" s="105">
        <f t="shared" si="107"/>
        <v>94.19694736842105</v>
      </c>
      <c r="AM148" s="105">
        <f t="shared" si="108"/>
        <v>71.667368421052643</v>
      </c>
      <c r="AN148" s="105">
        <f t="shared" si="109"/>
        <v>0</v>
      </c>
      <c r="AO148" s="105">
        <f t="shared" si="110"/>
        <v>84.504000000000005</v>
      </c>
      <c r="AP148" s="105">
        <f t="shared" si="111"/>
        <v>105.76789473684209</v>
      </c>
      <c r="AQ148" s="105">
        <f t="shared" si="112"/>
        <v>181.57610526315801</v>
      </c>
      <c r="AR148" s="105">
        <f t="shared" si="113"/>
        <v>0</v>
      </c>
      <c r="AS148" s="105">
        <f t="shared" si="114"/>
        <v>31.809157894736835</v>
      </c>
      <c r="AT148" s="105">
        <f t="shared" si="115"/>
        <v>0</v>
      </c>
      <c r="AU148" s="105">
        <f t="shared" si="116"/>
        <v>0</v>
      </c>
      <c r="AV148" s="105">
        <f t="shared" si="117"/>
        <v>20.986000000000004</v>
      </c>
      <c r="AW148" s="105">
        <f t="shared" si="118"/>
        <v>1262.8374736842106</v>
      </c>
      <c r="AX148" s="105">
        <f t="shared" si="119"/>
        <v>3239.9449473684199</v>
      </c>
      <c r="AY148" s="105">
        <f t="shared" si="120"/>
        <v>0</v>
      </c>
      <c r="AZ148" s="105">
        <f t="shared" si="121"/>
        <v>36.942105263157892</v>
      </c>
      <c r="BA148" s="105">
        <f t="shared" si="122"/>
        <v>12.747789473684213</v>
      </c>
      <c r="BB148" s="2"/>
      <c r="BC148" s="105">
        <f t="shared" si="123"/>
        <v>85.776174671530825</v>
      </c>
      <c r="BD148" s="105">
        <f t="shared" si="124"/>
        <v>0</v>
      </c>
      <c r="BE148" s="105">
        <f t="shared" si="125"/>
        <v>0</v>
      </c>
      <c r="BF148" s="105">
        <f t="shared" si="126"/>
        <v>35.706366404257075</v>
      </c>
      <c r="BG148" s="105">
        <f t="shared" si="127"/>
        <v>0</v>
      </c>
      <c r="BH148" s="105">
        <f t="shared" si="128"/>
        <v>17.4358285102998</v>
      </c>
      <c r="BI148" s="105">
        <f t="shared" si="129"/>
        <v>0</v>
      </c>
      <c r="BJ148" s="105">
        <f t="shared" si="130"/>
        <v>20.376114326466801</v>
      </c>
      <c r="BK148" s="105">
        <f t="shared" si="131"/>
        <v>24.545930822612938</v>
      </c>
      <c r="BL148" s="105">
        <f t="shared" si="132"/>
        <v>18.675151548399487</v>
      </c>
      <c r="BM148" s="105">
        <f t="shared" si="133"/>
        <v>0</v>
      </c>
      <c r="BN148" s="105">
        <f t="shared" si="134"/>
        <v>22.020133307732401</v>
      </c>
      <c r="BO148" s="105">
        <f t="shared" si="135"/>
        <v>27.561099377348654</v>
      </c>
      <c r="BP148" s="105">
        <f t="shared" si="136"/>
        <v>47.315275530076555</v>
      </c>
      <c r="BQ148" s="105">
        <f t="shared" si="137"/>
        <v>0</v>
      </c>
      <c r="BR148" s="105">
        <f t="shared" si="138"/>
        <v>8.2888608497682181</v>
      </c>
      <c r="BS148" s="105">
        <f t="shared" si="139"/>
        <v>0</v>
      </c>
      <c r="BT148" s="105">
        <f t="shared" si="140"/>
        <v>0</v>
      </c>
      <c r="BU148" s="105">
        <f t="shared" si="141"/>
        <v>5.4685519927585942</v>
      </c>
      <c r="BV148" s="105">
        <f t="shared" si="142"/>
        <v>329.07139918259873</v>
      </c>
      <c r="BW148" s="105">
        <f t="shared" si="143"/>
        <v>844.26795951394763</v>
      </c>
      <c r="BX148" s="105">
        <f t="shared" si="144"/>
        <v>0</v>
      </c>
      <c r="BY148" s="105">
        <f t="shared" si="145"/>
        <v>9.6264091943933945</v>
      </c>
      <c r="BZ148" s="105">
        <f t="shared" si="146"/>
        <v>3.3218311983981135</v>
      </c>
      <c r="CA148" s="103" t="s">
        <v>846</v>
      </c>
      <c r="CB148" s="108">
        <v>72</v>
      </c>
    </row>
    <row r="149" spans="1:80" x14ac:dyDescent="0.25">
      <c r="A149" s="18" t="s">
        <v>246</v>
      </c>
      <c r="B149" s="21" t="s">
        <v>247</v>
      </c>
      <c r="C149" s="22">
        <f>_xlfn.XLOOKUP(A149,Rankings!K:K,Rankings!L:L)</f>
        <v>76</v>
      </c>
      <c r="D149" s="118">
        <f>_xlfn.XLOOKUP(A149,Rankings!K:K,Rankings!M:M)</f>
        <v>591.83000000000004</v>
      </c>
      <c r="E149" s="121">
        <v>27110.59</v>
      </c>
      <c r="F149" s="121">
        <v>0</v>
      </c>
      <c r="G149" s="121">
        <v>0</v>
      </c>
      <c r="H149" s="121">
        <v>15625.980000000003</v>
      </c>
      <c r="I149" s="121">
        <v>0</v>
      </c>
      <c r="J149" s="121">
        <v>0</v>
      </c>
      <c r="K149" s="121">
        <v>0</v>
      </c>
      <c r="L149" s="121">
        <v>14723.550000000001</v>
      </c>
      <c r="M149" s="121">
        <v>0</v>
      </c>
      <c r="N149" s="121">
        <v>10692.29</v>
      </c>
      <c r="O149" s="121">
        <v>0</v>
      </c>
      <c r="P149" s="121">
        <v>7874.2099999999982</v>
      </c>
      <c r="Q149" s="121">
        <v>14456.2</v>
      </c>
      <c r="R149" s="121">
        <v>12188.580000000002</v>
      </c>
      <c r="S149" s="121">
        <v>0</v>
      </c>
      <c r="T149" s="121">
        <v>1720.25</v>
      </c>
      <c r="U149" s="121">
        <v>0</v>
      </c>
      <c r="V149" s="121">
        <v>0</v>
      </c>
      <c r="W149" s="121">
        <v>5916.68</v>
      </c>
      <c r="X149" s="121">
        <v>73302.079999999987</v>
      </c>
      <c r="Y149" s="121">
        <v>297863.16999999987</v>
      </c>
      <c r="Z149" s="121">
        <v>0</v>
      </c>
      <c r="AA149" s="121">
        <v>1128.83</v>
      </c>
      <c r="AB149" s="121">
        <v>2624.1</v>
      </c>
      <c r="AC149" s="121">
        <f t="shared" si="98"/>
        <v>485226.50999999983</v>
      </c>
      <c r="AD149" s="153">
        <f t="shared" si="99"/>
        <v>356.71828947368419</v>
      </c>
      <c r="AE149" s="105">
        <f t="shared" si="100"/>
        <v>0</v>
      </c>
      <c r="AF149" s="105">
        <f t="shared" si="101"/>
        <v>0</v>
      </c>
      <c r="AG149" s="105">
        <f t="shared" si="102"/>
        <v>205.60500000000005</v>
      </c>
      <c r="AH149" s="105">
        <f t="shared" si="103"/>
        <v>0</v>
      </c>
      <c r="AI149" s="105">
        <f t="shared" si="104"/>
        <v>0</v>
      </c>
      <c r="AJ149" s="105">
        <f t="shared" si="105"/>
        <v>0</v>
      </c>
      <c r="AK149" s="105">
        <f t="shared" si="106"/>
        <v>193.7309210526316</v>
      </c>
      <c r="AL149" s="105">
        <f t="shared" si="107"/>
        <v>0</v>
      </c>
      <c r="AM149" s="105">
        <f t="shared" si="108"/>
        <v>140.68802631578947</v>
      </c>
      <c r="AN149" s="105">
        <f t="shared" si="109"/>
        <v>0</v>
      </c>
      <c r="AO149" s="105">
        <f t="shared" si="110"/>
        <v>103.60802631578944</v>
      </c>
      <c r="AP149" s="105">
        <f t="shared" si="111"/>
        <v>190.21315789473684</v>
      </c>
      <c r="AQ149" s="105">
        <f t="shared" si="112"/>
        <v>160.37605263157897</v>
      </c>
      <c r="AR149" s="105">
        <f t="shared" si="113"/>
        <v>0</v>
      </c>
      <c r="AS149" s="105">
        <f t="shared" si="114"/>
        <v>22.63486842105263</v>
      </c>
      <c r="AT149" s="105">
        <f t="shared" si="115"/>
        <v>0</v>
      </c>
      <c r="AU149" s="105">
        <f t="shared" si="116"/>
        <v>0</v>
      </c>
      <c r="AV149" s="105">
        <f t="shared" si="117"/>
        <v>77.851052631578952</v>
      </c>
      <c r="AW149" s="105">
        <f t="shared" si="118"/>
        <v>964.50105263157877</v>
      </c>
      <c r="AX149" s="105">
        <f t="shared" si="119"/>
        <v>3919.2522368421037</v>
      </c>
      <c r="AY149" s="105">
        <f t="shared" si="120"/>
        <v>0</v>
      </c>
      <c r="AZ149" s="105">
        <f t="shared" si="121"/>
        <v>14.853026315789473</v>
      </c>
      <c r="BA149" s="105">
        <f t="shared" si="122"/>
        <v>34.527631578947364</v>
      </c>
      <c r="BB149" s="2"/>
      <c r="BC149" s="105">
        <f t="shared" si="123"/>
        <v>45.808069884933168</v>
      </c>
      <c r="BD149" s="105">
        <f t="shared" si="124"/>
        <v>0</v>
      </c>
      <c r="BE149" s="105">
        <f t="shared" si="125"/>
        <v>0</v>
      </c>
      <c r="BF149" s="105">
        <f t="shared" si="126"/>
        <v>26.402818376898775</v>
      </c>
      <c r="BG149" s="105">
        <f t="shared" si="127"/>
        <v>0</v>
      </c>
      <c r="BH149" s="105">
        <f t="shared" si="128"/>
        <v>0</v>
      </c>
      <c r="BI149" s="105">
        <f t="shared" si="129"/>
        <v>0</v>
      </c>
      <c r="BJ149" s="105">
        <f t="shared" si="130"/>
        <v>24.878005508338543</v>
      </c>
      <c r="BK149" s="105">
        <f t="shared" si="131"/>
        <v>0</v>
      </c>
      <c r="BL149" s="105">
        <f t="shared" si="132"/>
        <v>18.066488687629892</v>
      </c>
      <c r="BM149" s="105">
        <f t="shared" si="133"/>
        <v>0</v>
      </c>
      <c r="BN149" s="105">
        <f t="shared" si="134"/>
        <v>13.304851055201659</v>
      </c>
      <c r="BO149" s="105">
        <f t="shared" si="135"/>
        <v>24.426271057567206</v>
      </c>
      <c r="BP149" s="105">
        <f t="shared" si="136"/>
        <v>20.594731595221603</v>
      </c>
      <c r="BQ149" s="105">
        <f t="shared" si="137"/>
        <v>0</v>
      </c>
      <c r="BR149" s="105">
        <f t="shared" si="138"/>
        <v>2.9066623861581871</v>
      </c>
      <c r="BS149" s="105">
        <f t="shared" si="139"/>
        <v>0</v>
      </c>
      <c r="BT149" s="105">
        <f t="shared" si="140"/>
        <v>0</v>
      </c>
      <c r="BU149" s="105">
        <f t="shared" si="141"/>
        <v>9.9972627274724157</v>
      </c>
      <c r="BV149" s="105">
        <f t="shared" si="142"/>
        <v>123.85664802392576</v>
      </c>
      <c r="BW149" s="105">
        <f t="shared" si="143"/>
        <v>503.29177297534738</v>
      </c>
      <c r="BX149" s="105">
        <f t="shared" si="144"/>
        <v>0</v>
      </c>
      <c r="BY149" s="105">
        <f t="shared" si="145"/>
        <v>1.9073551526620818</v>
      </c>
      <c r="BZ149" s="105">
        <f t="shared" si="146"/>
        <v>4.4338745923660507</v>
      </c>
      <c r="CA149" s="103" t="s">
        <v>847</v>
      </c>
      <c r="CB149" s="108">
        <v>73</v>
      </c>
    </row>
    <row r="150" spans="1:80" x14ac:dyDescent="0.25">
      <c r="A150" s="18" t="s">
        <v>258</v>
      </c>
      <c r="B150" s="21" t="s">
        <v>259</v>
      </c>
      <c r="C150" s="22">
        <f>_xlfn.XLOOKUP(A150,Rankings!K:K,Rankings!L:L)</f>
        <v>324.97684210526313</v>
      </c>
      <c r="D150" s="118">
        <f>_xlfn.XLOOKUP(A150,Rankings!K:K,Rankings!M:M)</f>
        <v>1358.67</v>
      </c>
      <c r="E150" s="121">
        <v>85548.71</v>
      </c>
      <c r="F150" s="121">
        <v>9946.8299999999981</v>
      </c>
      <c r="G150" s="121">
        <v>0</v>
      </c>
      <c r="H150" s="121">
        <v>30428.340000000018</v>
      </c>
      <c r="I150" s="121">
        <v>0</v>
      </c>
      <c r="J150" s="121">
        <v>17358.97</v>
      </c>
      <c r="K150" s="121">
        <v>0</v>
      </c>
      <c r="L150" s="121">
        <v>26210.27</v>
      </c>
      <c r="M150" s="121">
        <v>31955.340000000007</v>
      </c>
      <c r="N150" s="121">
        <v>14663.82</v>
      </c>
      <c r="O150" s="121">
        <v>0</v>
      </c>
      <c r="P150" s="121">
        <v>31738.340000000109</v>
      </c>
      <c r="Q150" s="121">
        <v>15801.890000000001</v>
      </c>
      <c r="R150" s="121">
        <v>35347.249999999993</v>
      </c>
      <c r="S150" s="121">
        <v>0</v>
      </c>
      <c r="T150" s="121">
        <v>13099.44</v>
      </c>
      <c r="U150" s="121">
        <v>0</v>
      </c>
      <c r="V150" s="121">
        <v>0</v>
      </c>
      <c r="W150" s="121">
        <v>53530.140000000014</v>
      </c>
      <c r="X150" s="121">
        <v>508363.02999999997</v>
      </c>
      <c r="Y150" s="121">
        <v>833845.22000000009</v>
      </c>
      <c r="Z150" s="121">
        <v>0</v>
      </c>
      <c r="AA150" s="121">
        <v>7896.6</v>
      </c>
      <c r="AB150" s="121">
        <v>4822.99</v>
      </c>
      <c r="AC150" s="121">
        <f t="shared" si="98"/>
        <v>1720557.1800000004</v>
      </c>
      <c r="AD150" s="153">
        <f t="shared" si="99"/>
        <v>263.24555757819184</v>
      </c>
      <c r="AE150" s="105">
        <f t="shared" si="100"/>
        <v>30.607811730714413</v>
      </c>
      <c r="AF150" s="105">
        <f t="shared" si="101"/>
        <v>0</v>
      </c>
      <c r="AG150" s="105">
        <f t="shared" si="102"/>
        <v>93.632333316058208</v>
      </c>
      <c r="AH150" s="105">
        <f t="shared" si="103"/>
        <v>0</v>
      </c>
      <c r="AI150" s="105">
        <f t="shared" si="104"/>
        <v>53.416021546474575</v>
      </c>
      <c r="AJ150" s="105">
        <f t="shared" si="105"/>
        <v>0</v>
      </c>
      <c r="AK150" s="105">
        <f t="shared" si="106"/>
        <v>80.652731530667779</v>
      </c>
      <c r="AL150" s="105">
        <f t="shared" si="107"/>
        <v>98.331129667539088</v>
      </c>
      <c r="AM150" s="105">
        <f t="shared" si="108"/>
        <v>45.122661371822446</v>
      </c>
      <c r="AN150" s="105">
        <f t="shared" si="109"/>
        <v>0</v>
      </c>
      <c r="AO150" s="105">
        <f t="shared" si="110"/>
        <v>97.66338978000087</v>
      </c>
      <c r="AP150" s="105">
        <f t="shared" si="111"/>
        <v>48.62466475343993</v>
      </c>
      <c r="AQ150" s="105">
        <f t="shared" si="112"/>
        <v>108.76851953823429</v>
      </c>
      <c r="AR150" s="105">
        <f t="shared" si="113"/>
        <v>0</v>
      </c>
      <c r="AS150" s="105">
        <f t="shared" si="114"/>
        <v>40.30884143971393</v>
      </c>
      <c r="AT150" s="105">
        <f t="shared" si="115"/>
        <v>0</v>
      </c>
      <c r="AU150" s="105">
        <f t="shared" si="116"/>
        <v>0</v>
      </c>
      <c r="AV150" s="105">
        <f t="shared" si="117"/>
        <v>164.71986020056497</v>
      </c>
      <c r="AW150" s="105">
        <f t="shared" si="118"/>
        <v>1564.3054031380375</v>
      </c>
      <c r="AX150" s="105">
        <f t="shared" si="119"/>
        <v>2565.8604305408003</v>
      </c>
      <c r="AY150" s="105">
        <f t="shared" si="120"/>
        <v>0</v>
      </c>
      <c r="AZ150" s="105">
        <f t="shared" si="121"/>
        <v>24.298962193257498</v>
      </c>
      <c r="BA150" s="105">
        <f t="shared" si="122"/>
        <v>14.841026729030085</v>
      </c>
      <c r="BB150" s="2"/>
      <c r="BC150" s="105">
        <f t="shared" si="123"/>
        <v>62.965039339942741</v>
      </c>
      <c r="BD150" s="105">
        <f t="shared" si="124"/>
        <v>7.3210051005762971</v>
      </c>
      <c r="BE150" s="105">
        <f t="shared" si="125"/>
        <v>0</v>
      </c>
      <c r="BF150" s="105">
        <f t="shared" si="126"/>
        <v>22.395681070458622</v>
      </c>
      <c r="BG150" s="105">
        <f t="shared" si="127"/>
        <v>0</v>
      </c>
      <c r="BH150" s="105">
        <f t="shared" si="128"/>
        <v>12.776443139246469</v>
      </c>
      <c r="BI150" s="105">
        <f t="shared" si="129"/>
        <v>0</v>
      </c>
      <c r="BJ150" s="105">
        <f t="shared" si="130"/>
        <v>19.291122936401038</v>
      </c>
      <c r="BK150" s="105">
        <f t="shared" si="131"/>
        <v>23.519574289562591</v>
      </c>
      <c r="BL150" s="105">
        <f t="shared" si="132"/>
        <v>10.792775287597429</v>
      </c>
      <c r="BM150" s="105">
        <f t="shared" si="133"/>
        <v>0</v>
      </c>
      <c r="BN150" s="105">
        <f t="shared" si="134"/>
        <v>23.359859274143176</v>
      </c>
      <c r="BO150" s="105">
        <f t="shared" si="135"/>
        <v>11.630410622152546</v>
      </c>
      <c r="BP150" s="105">
        <f t="shared" si="136"/>
        <v>26.016067183348415</v>
      </c>
      <c r="BQ150" s="105">
        <f t="shared" si="137"/>
        <v>0</v>
      </c>
      <c r="BR150" s="105">
        <f t="shared" si="138"/>
        <v>9.6413698690631282</v>
      </c>
      <c r="BS150" s="105">
        <f t="shared" si="139"/>
        <v>0</v>
      </c>
      <c r="BT150" s="105">
        <f t="shared" si="140"/>
        <v>0</v>
      </c>
      <c r="BU150" s="105">
        <f t="shared" si="141"/>
        <v>39.398926891739727</v>
      </c>
      <c r="BV150" s="105">
        <f t="shared" si="142"/>
        <v>374.16225426336047</v>
      </c>
      <c r="BW150" s="105">
        <f t="shared" si="143"/>
        <v>613.72166898511045</v>
      </c>
      <c r="BX150" s="105">
        <f t="shared" si="144"/>
        <v>0</v>
      </c>
      <c r="BY150" s="105">
        <f t="shared" si="145"/>
        <v>5.8120073306984033</v>
      </c>
      <c r="BZ150" s="105">
        <f t="shared" si="146"/>
        <v>3.5497876599910203</v>
      </c>
      <c r="CA150" s="103" t="s">
        <v>848</v>
      </c>
      <c r="CB150" s="108">
        <v>74</v>
      </c>
    </row>
    <row r="151" spans="1:80" x14ac:dyDescent="0.25">
      <c r="A151" s="18" t="s">
        <v>260</v>
      </c>
      <c r="B151" s="21" t="s">
        <v>261</v>
      </c>
      <c r="C151" s="22">
        <f>_xlfn.XLOOKUP(A151,Rankings!K:K,Rankings!L:L)</f>
        <v>416.33894736842103</v>
      </c>
      <c r="D151" s="118">
        <f>_xlfn.XLOOKUP(A151,Rankings!K:K,Rankings!M:M)</f>
        <v>2123.92</v>
      </c>
      <c r="E151" s="121">
        <v>105206.64</v>
      </c>
      <c r="F151" s="121">
        <v>8739.0999999999985</v>
      </c>
      <c r="G151" s="121">
        <v>0</v>
      </c>
      <c r="H151" s="121">
        <v>0</v>
      </c>
      <c r="I151" s="121">
        <v>0</v>
      </c>
      <c r="J151" s="121">
        <v>4735.2</v>
      </c>
      <c r="K151" s="121">
        <v>0</v>
      </c>
      <c r="L151" s="121">
        <v>49422.649999999994</v>
      </c>
      <c r="M151" s="121">
        <v>36145.480000000003</v>
      </c>
      <c r="N151" s="121">
        <v>43146.34</v>
      </c>
      <c r="O151" s="121">
        <v>0</v>
      </c>
      <c r="P151" s="121">
        <v>29069.270000000059</v>
      </c>
      <c r="Q151" s="121">
        <v>52092.69</v>
      </c>
      <c r="R151" s="121">
        <v>81833.030000000013</v>
      </c>
      <c r="S151" s="121">
        <v>4471.04</v>
      </c>
      <c r="T151" s="121">
        <v>17074.8</v>
      </c>
      <c r="U151" s="121">
        <v>0</v>
      </c>
      <c r="V151" s="121">
        <v>0</v>
      </c>
      <c r="W151" s="121">
        <v>44214.99</v>
      </c>
      <c r="X151" s="121">
        <v>499878.73000000021</v>
      </c>
      <c r="Y151" s="121">
        <v>1219784.4800000002</v>
      </c>
      <c r="Z151" s="121">
        <v>0</v>
      </c>
      <c r="AA151" s="121">
        <v>2476.4</v>
      </c>
      <c r="AB151" s="121">
        <v>6509.2199999999993</v>
      </c>
      <c r="AC151" s="121">
        <f t="shared" si="98"/>
        <v>2204800.0600000005</v>
      </c>
      <c r="AD151" s="153">
        <f t="shared" si="99"/>
        <v>252.69468702120238</v>
      </c>
      <c r="AE151" s="105">
        <f t="shared" si="100"/>
        <v>20.990349462229659</v>
      </c>
      <c r="AF151" s="105">
        <f t="shared" si="101"/>
        <v>0</v>
      </c>
      <c r="AG151" s="105">
        <f t="shared" si="102"/>
        <v>0</v>
      </c>
      <c r="AH151" s="105">
        <f t="shared" si="103"/>
        <v>0</v>
      </c>
      <c r="AI151" s="105">
        <f t="shared" si="104"/>
        <v>11.373425498455207</v>
      </c>
      <c r="AJ151" s="105">
        <f t="shared" si="105"/>
        <v>0</v>
      </c>
      <c r="AK151" s="105">
        <f t="shared" si="106"/>
        <v>118.70772675097719</v>
      </c>
      <c r="AL151" s="105">
        <f t="shared" si="107"/>
        <v>86.817436198239307</v>
      </c>
      <c r="AM151" s="105">
        <f t="shared" si="108"/>
        <v>103.63272586607066</v>
      </c>
      <c r="AN151" s="105">
        <f t="shared" si="109"/>
        <v>0</v>
      </c>
      <c r="AO151" s="105">
        <f t="shared" si="110"/>
        <v>69.821164183029154</v>
      </c>
      <c r="AP151" s="105">
        <f t="shared" si="111"/>
        <v>125.12086685443542</v>
      </c>
      <c r="AQ151" s="105">
        <f t="shared" si="112"/>
        <v>196.55386678869954</v>
      </c>
      <c r="AR151" s="105">
        <f t="shared" si="113"/>
        <v>10.738942460849207</v>
      </c>
      <c r="AS151" s="105">
        <f t="shared" si="114"/>
        <v>41.01177684174332</v>
      </c>
      <c r="AT151" s="105">
        <f t="shared" si="115"/>
        <v>0</v>
      </c>
      <c r="AU151" s="105">
        <f t="shared" si="116"/>
        <v>0</v>
      </c>
      <c r="AV151" s="105">
        <f t="shared" si="117"/>
        <v>106.19950470517443</v>
      </c>
      <c r="AW151" s="105">
        <f t="shared" si="118"/>
        <v>1200.6532974145566</v>
      </c>
      <c r="AX151" s="105">
        <f t="shared" si="119"/>
        <v>2929.7871066590487</v>
      </c>
      <c r="AY151" s="105">
        <f t="shared" si="120"/>
        <v>0</v>
      </c>
      <c r="AZ151" s="105">
        <f t="shared" si="121"/>
        <v>5.9480382886413405</v>
      </c>
      <c r="BA151" s="105">
        <f t="shared" si="122"/>
        <v>15.634424886605549</v>
      </c>
      <c r="BB151" s="2"/>
      <c r="BC151" s="105">
        <f t="shared" si="123"/>
        <v>49.534182078421033</v>
      </c>
      <c r="BD151" s="105">
        <f t="shared" si="124"/>
        <v>4.1146088364910156</v>
      </c>
      <c r="BE151" s="105">
        <f t="shared" si="125"/>
        <v>0</v>
      </c>
      <c r="BF151" s="105">
        <f t="shared" si="126"/>
        <v>0</v>
      </c>
      <c r="BG151" s="105">
        <f t="shared" si="127"/>
        <v>0</v>
      </c>
      <c r="BH151" s="105">
        <f t="shared" si="128"/>
        <v>2.2294625032957924</v>
      </c>
      <c r="BI151" s="105">
        <f t="shared" si="129"/>
        <v>0</v>
      </c>
      <c r="BJ151" s="105">
        <f t="shared" si="130"/>
        <v>23.269544050623374</v>
      </c>
      <c r="BK151" s="105">
        <f t="shared" si="131"/>
        <v>17.018286941127727</v>
      </c>
      <c r="BL151" s="105">
        <f t="shared" si="132"/>
        <v>20.314484538024029</v>
      </c>
      <c r="BM151" s="105">
        <f t="shared" si="133"/>
        <v>0</v>
      </c>
      <c r="BN151" s="105">
        <f t="shared" si="134"/>
        <v>13.686612490112649</v>
      </c>
      <c r="BO151" s="105">
        <f t="shared" si="135"/>
        <v>24.526672379373988</v>
      </c>
      <c r="BP151" s="105">
        <f t="shared" si="136"/>
        <v>38.52924309766847</v>
      </c>
      <c r="BQ151" s="105">
        <f t="shared" si="137"/>
        <v>2.1050887039059849</v>
      </c>
      <c r="BR151" s="105">
        <f t="shared" si="138"/>
        <v>8.0392858488078645</v>
      </c>
      <c r="BS151" s="105">
        <f t="shared" si="139"/>
        <v>0</v>
      </c>
      <c r="BT151" s="105">
        <f t="shared" si="140"/>
        <v>0</v>
      </c>
      <c r="BU151" s="105">
        <f t="shared" si="141"/>
        <v>20.817634374176052</v>
      </c>
      <c r="BV151" s="105">
        <f t="shared" si="142"/>
        <v>235.35666597611973</v>
      </c>
      <c r="BW151" s="105">
        <f t="shared" si="143"/>
        <v>574.30810953331581</v>
      </c>
      <c r="BX151" s="105">
        <f t="shared" si="144"/>
        <v>0</v>
      </c>
      <c r="BY151" s="105">
        <f t="shared" si="145"/>
        <v>1.1659572865267995</v>
      </c>
      <c r="BZ151" s="105">
        <f t="shared" si="146"/>
        <v>3.0647199517872608</v>
      </c>
      <c r="CA151" s="103" t="s">
        <v>850</v>
      </c>
      <c r="CB151" s="108">
        <v>76</v>
      </c>
    </row>
    <row r="152" spans="1:80" x14ac:dyDescent="0.25">
      <c r="A152" s="18" t="s">
        <v>262</v>
      </c>
      <c r="B152" s="21" t="s">
        <v>263</v>
      </c>
      <c r="C152" s="22">
        <f>_xlfn.XLOOKUP(A152,Rankings!K:K,Rankings!L:L)</f>
        <v>238.04421052631579</v>
      </c>
      <c r="D152" s="118">
        <f>_xlfn.XLOOKUP(A152,Rankings!K:K,Rankings!M:M)</f>
        <v>1542.97</v>
      </c>
      <c r="E152" s="121">
        <v>75337.840000000011</v>
      </c>
      <c r="F152" s="121">
        <v>0</v>
      </c>
      <c r="G152" s="121">
        <v>0</v>
      </c>
      <c r="H152" s="121">
        <v>31517.119999999992</v>
      </c>
      <c r="I152" s="121">
        <v>0</v>
      </c>
      <c r="J152" s="121">
        <v>23919.22</v>
      </c>
      <c r="K152" s="121">
        <v>0</v>
      </c>
      <c r="L152" s="121">
        <v>34955.480000000003</v>
      </c>
      <c r="M152" s="121">
        <v>28700.340000000004</v>
      </c>
      <c r="N152" s="121">
        <v>932.76000000000056</v>
      </c>
      <c r="O152" s="121">
        <v>0</v>
      </c>
      <c r="P152" s="121">
        <v>27231.09</v>
      </c>
      <c r="Q152" s="121">
        <v>14528.220000000003</v>
      </c>
      <c r="R152" s="121">
        <v>35942.839999999982</v>
      </c>
      <c r="S152" s="121">
        <v>0</v>
      </c>
      <c r="T152" s="121">
        <v>12012.189999999997</v>
      </c>
      <c r="U152" s="121">
        <v>0</v>
      </c>
      <c r="V152" s="121">
        <v>0</v>
      </c>
      <c r="W152" s="121">
        <v>15788.48</v>
      </c>
      <c r="X152" s="121">
        <v>383256.26</v>
      </c>
      <c r="Y152" s="121">
        <v>643346.32999999984</v>
      </c>
      <c r="Z152" s="121">
        <v>0</v>
      </c>
      <c r="AA152" s="121">
        <v>6091</v>
      </c>
      <c r="AB152" s="121">
        <v>3146.3</v>
      </c>
      <c r="AC152" s="121">
        <f t="shared" si="98"/>
        <v>1336705.47</v>
      </c>
      <c r="AD152" s="153">
        <f t="shared" si="99"/>
        <v>316.48675610899352</v>
      </c>
      <c r="AE152" s="105">
        <f t="shared" si="100"/>
        <v>0</v>
      </c>
      <c r="AF152" s="105">
        <f t="shared" si="101"/>
        <v>0</v>
      </c>
      <c r="AG152" s="105">
        <f t="shared" si="102"/>
        <v>132.4002794704212</v>
      </c>
      <c r="AH152" s="105">
        <f t="shared" si="103"/>
        <v>0</v>
      </c>
      <c r="AI152" s="105">
        <f t="shared" si="104"/>
        <v>100.48225893465168</v>
      </c>
      <c r="AJ152" s="105">
        <f t="shared" si="105"/>
        <v>0</v>
      </c>
      <c r="AK152" s="105">
        <f t="shared" si="106"/>
        <v>146.84448709218103</v>
      </c>
      <c r="AL152" s="105">
        <f t="shared" si="107"/>
        <v>120.56726746911234</v>
      </c>
      <c r="AM152" s="105">
        <f t="shared" si="108"/>
        <v>3.9184317818008179</v>
      </c>
      <c r="AN152" s="105">
        <f t="shared" si="109"/>
        <v>0</v>
      </c>
      <c r="AO152" s="105">
        <f t="shared" si="110"/>
        <v>114.3950946750272</v>
      </c>
      <c r="AP152" s="105">
        <f t="shared" si="111"/>
        <v>61.031604036401916</v>
      </c>
      <c r="AQ152" s="105">
        <f t="shared" si="112"/>
        <v>150.99228803141381</v>
      </c>
      <c r="AR152" s="105">
        <f t="shared" si="113"/>
        <v>0</v>
      </c>
      <c r="AS152" s="105">
        <f t="shared" si="114"/>
        <v>50.462012806112959</v>
      </c>
      <c r="AT152" s="105">
        <f t="shared" si="115"/>
        <v>0</v>
      </c>
      <c r="AU152" s="105">
        <f t="shared" si="116"/>
        <v>0</v>
      </c>
      <c r="AV152" s="105">
        <f t="shared" si="117"/>
        <v>66.325830672763132</v>
      </c>
      <c r="AW152" s="105">
        <f t="shared" si="118"/>
        <v>1610.0213449956223</v>
      </c>
      <c r="AX152" s="105">
        <f t="shared" si="119"/>
        <v>2702.6338030971683</v>
      </c>
      <c r="AY152" s="105">
        <f t="shared" si="120"/>
        <v>0</v>
      </c>
      <c r="AZ152" s="105">
        <f t="shared" si="121"/>
        <v>25.587683844663971</v>
      </c>
      <c r="BA152" s="105">
        <f t="shared" si="122"/>
        <v>13.217292674514244</v>
      </c>
      <c r="BB152" s="2"/>
      <c r="BC152" s="105">
        <f t="shared" si="123"/>
        <v>48.826509912700836</v>
      </c>
      <c r="BD152" s="105">
        <f t="shared" si="124"/>
        <v>0</v>
      </c>
      <c r="BE152" s="105">
        <f t="shared" si="125"/>
        <v>0</v>
      </c>
      <c r="BF152" s="105">
        <f t="shared" si="126"/>
        <v>20.426268819225253</v>
      </c>
      <c r="BG152" s="105">
        <f t="shared" si="127"/>
        <v>0</v>
      </c>
      <c r="BH152" s="105">
        <f t="shared" si="128"/>
        <v>15.502064200859381</v>
      </c>
      <c r="BI152" s="105">
        <f t="shared" si="129"/>
        <v>0</v>
      </c>
      <c r="BJ152" s="105">
        <f t="shared" si="130"/>
        <v>22.65467248229065</v>
      </c>
      <c r="BK152" s="105">
        <f t="shared" si="131"/>
        <v>18.600711614613378</v>
      </c>
      <c r="BL152" s="105">
        <f t="shared" si="132"/>
        <v>0.60452244696915725</v>
      </c>
      <c r="BM152" s="105">
        <f t="shared" si="133"/>
        <v>0</v>
      </c>
      <c r="BN152" s="105">
        <f t="shared" si="134"/>
        <v>17.648489601223613</v>
      </c>
      <c r="BO152" s="105">
        <f t="shared" si="135"/>
        <v>9.4157501442024163</v>
      </c>
      <c r="BP152" s="105">
        <f t="shared" si="136"/>
        <v>23.294581229706335</v>
      </c>
      <c r="BQ152" s="105">
        <f t="shared" si="137"/>
        <v>0</v>
      </c>
      <c r="BR152" s="105">
        <f t="shared" si="138"/>
        <v>7.7851092373798565</v>
      </c>
      <c r="BS152" s="105">
        <f t="shared" si="139"/>
        <v>0</v>
      </c>
      <c r="BT152" s="105">
        <f t="shared" si="140"/>
        <v>0</v>
      </c>
      <c r="BU152" s="105">
        <f t="shared" si="141"/>
        <v>10.232525583776741</v>
      </c>
      <c r="BV152" s="105">
        <f t="shared" si="142"/>
        <v>248.38866601424525</v>
      </c>
      <c r="BW152" s="105">
        <f t="shared" si="143"/>
        <v>416.95323305054529</v>
      </c>
      <c r="BX152" s="105">
        <f t="shared" si="144"/>
        <v>0</v>
      </c>
      <c r="BY152" s="105">
        <f t="shared" si="145"/>
        <v>3.9475816120857825</v>
      </c>
      <c r="BZ152" s="105">
        <f t="shared" si="146"/>
        <v>2.0391193607134293</v>
      </c>
      <c r="CA152" s="103" t="s">
        <v>851</v>
      </c>
      <c r="CB152" s="108">
        <v>78</v>
      </c>
    </row>
    <row r="153" spans="1:80" x14ac:dyDescent="0.25">
      <c r="A153" s="18" t="s">
        <v>268</v>
      </c>
      <c r="B153" s="21" t="s">
        <v>269</v>
      </c>
      <c r="C153" s="22">
        <f>_xlfn.XLOOKUP(A153,Rankings!K:K,Rankings!L:L)</f>
        <v>350.5526315789474</v>
      </c>
      <c r="D153" s="118">
        <f>_xlfn.XLOOKUP(A153,Rankings!K:K,Rankings!M:M)</f>
        <v>2084.86</v>
      </c>
      <c r="E153" s="121">
        <v>99249.190000000017</v>
      </c>
      <c r="F153" s="121">
        <v>32065.059999999987</v>
      </c>
      <c r="G153" s="121">
        <v>0</v>
      </c>
      <c r="H153" s="121">
        <v>11876.95</v>
      </c>
      <c r="I153" s="121">
        <v>0</v>
      </c>
      <c r="J153" s="121">
        <v>0</v>
      </c>
      <c r="K153" s="121">
        <v>0</v>
      </c>
      <c r="L153" s="121">
        <v>27321.540000000005</v>
      </c>
      <c r="M153" s="121">
        <v>21881.909999999996</v>
      </c>
      <c r="N153" s="121">
        <v>16976.25</v>
      </c>
      <c r="O153" s="121">
        <v>0</v>
      </c>
      <c r="P153" s="121">
        <v>8217.9399999999987</v>
      </c>
      <c r="Q153" s="121">
        <v>23486.680000000011</v>
      </c>
      <c r="R153" s="121">
        <v>80087.990000000034</v>
      </c>
      <c r="S153" s="121">
        <v>0</v>
      </c>
      <c r="T153" s="121">
        <v>25604.379999999997</v>
      </c>
      <c r="U153" s="121">
        <v>0</v>
      </c>
      <c r="V153" s="121">
        <v>0</v>
      </c>
      <c r="W153" s="121">
        <v>12523.49</v>
      </c>
      <c r="X153" s="121">
        <v>607493.0399999998</v>
      </c>
      <c r="Y153" s="121">
        <v>974399.83999999962</v>
      </c>
      <c r="Z153" s="121">
        <v>0</v>
      </c>
      <c r="AA153" s="121">
        <v>2082.7399999999998</v>
      </c>
      <c r="AB153" s="121">
        <v>2455.7200000000003</v>
      </c>
      <c r="AC153" s="121">
        <f t="shared" si="98"/>
        <v>1945722.7199999995</v>
      </c>
      <c r="AD153" s="153">
        <f t="shared" si="99"/>
        <v>283.12207942346674</v>
      </c>
      <c r="AE153" s="105">
        <f t="shared" si="100"/>
        <v>91.470030778470033</v>
      </c>
      <c r="AF153" s="105">
        <f t="shared" si="101"/>
        <v>0</v>
      </c>
      <c r="AG153" s="105">
        <f t="shared" si="102"/>
        <v>33.880647098566172</v>
      </c>
      <c r="AH153" s="105">
        <f t="shared" si="103"/>
        <v>0</v>
      </c>
      <c r="AI153" s="105">
        <f t="shared" si="104"/>
        <v>0</v>
      </c>
      <c r="AJ153" s="105">
        <f t="shared" si="105"/>
        <v>0</v>
      </c>
      <c r="AK153" s="105">
        <f t="shared" si="106"/>
        <v>77.938482095938753</v>
      </c>
      <c r="AL153" s="105">
        <f t="shared" si="107"/>
        <v>62.42118309436227</v>
      </c>
      <c r="AM153" s="105">
        <f t="shared" si="108"/>
        <v>48.427107574506415</v>
      </c>
      <c r="AN153" s="105">
        <f t="shared" si="109"/>
        <v>0</v>
      </c>
      <c r="AO153" s="105">
        <f t="shared" si="110"/>
        <v>23.442813602582383</v>
      </c>
      <c r="AP153" s="105">
        <f t="shared" si="111"/>
        <v>66.999012086179746</v>
      </c>
      <c r="AQ153" s="105">
        <f t="shared" si="112"/>
        <v>228.46209894152099</v>
      </c>
      <c r="AR153" s="105">
        <f t="shared" si="113"/>
        <v>0</v>
      </c>
      <c r="AS153" s="105">
        <f t="shared" si="114"/>
        <v>73.040045041663518</v>
      </c>
      <c r="AT153" s="105">
        <f t="shared" si="115"/>
        <v>0</v>
      </c>
      <c r="AU153" s="105">
        <f t="shared" si="116"/>
        <v>0</v>
      </c>
      <c r="AV153" s="105">
        <f t="shared" si="117"/>
        <v>35.724992117708879</v>
      </c>
      <c r="AW153" s="105">
        <f t="shared" si="118"/>
        <v>1732.9581502890167</v>
      </c>
      <c r="AX153" s="105">
        <f t="shared" si="119"/>
        <v>2779.6106838825899</v>
      </c>
      <c r="AY153" s="105">
        <f t="shared" si="120"/>
        <v>0</v>
      </c>
      <c r="AZ153" s="105">
        <f t="shared" si="121"/>
        <v>5.9413047068538383</v>
      </c>
      <c r="BA153" s="105">
        <f t="shared" si="122"/>
        <v>7.0052818857443135</v>
      </c>
      <c r="BB153" s="2"/>
      <c r="BC153" s="105">
        <f t="shared" si="123"/>
        <v>47.604726456452717</v>
      </c>
      <c r="BD153" s="105">
        <f t="shared" si="124"/>
        <v>15.379958366509015</v>
      </c>
      <c r="BE153" s="105">
        <f t="shared" si="125"/>
        <v>0</v>
      </c>
      <c r="BF153" s="105">
        <f t="shared" si="126"/>
        <v>5.6967614132363806</v>
      </c>
      <c r="BG153" s="105">
        <f t="shared" si="127"/>
        <v>0</v>
      </c>
      <c r="BH153" s="105">
        <f t="shared" si="128"/>
        <v>0</v>
      </c>
      <c r="BI153" s="105">
        <f t="shared" si="129"/>
        <v>0</v>
      </c>
      <c r="BJ153" s="105">
        <f t="shared" si="130"/>
        <v>13.104736049422984</v>
      </c>
      <c r="BK153" s="105">
        <f t="shared" si="131"/>
        <v>10.495625605556246</v>
      </c>
      <c r="BL153" s="105">
        <f t="shared" si="132"/>
        <v>8.14263307848009</v>
      </c>
      <c r="BM153" s="105">
        <f t="shared" si="133"/>
        <v>0</v>
      </c>
      <c r="BN153" s="105">
        <f t="shared" si="134"/>
        <v>3.9417227056013346</v>
      </c>
      <c r="BO153" s="105">
        <f t="shared" si="135"/>
        <v>11.265351150676789</v>
      </c>
      <c r="BP153" s="105">
        <f t="shared" si="136"/>
        <v>38.414085358249487</v>
      </c>
      <c r="BQ153" s="105">
        <f t="shared" si="137"/>
        <v>0</v>
      </c>
      <c r="BR153" s="105">
        <f t="shared" si="138"/>
        <v>12.281102807862396</v>
      </c>
      <c r="BS153" s="105">
        <f t="shared" si="139"/>
        <v>0</v>
      </c>
      <c r="BT153" s="105">
        <f t="shared" si="140"/>
        <v>0</v>
      </c>
      <c r="BU153" s="105">
        <f t="shared" si="141"/>
        <v>6.0068733631994471</v>
      </c>
      <c r="BV153" s="105">
        <f t="shared" si="142"/>
        <v>291.38313363966876</v>
      </c>
      <c r="BW153" s="105">
        <f t="shared" si="143"/>
        <v>467.36943487812113</v>
      </c>
      <c r="BX153" s="105">
        <f t="shared" si="144"/>
        <v>0</v>
      </c>
      <c r="BY153" s="105">
        <f t="shared" si="145"/>
        <v>0.99898314515123299</v>
      </c>
      <c r="BZ153" s="105">
        <f t="shared" si="146"/>
        <v>1.1778824477422944</v>
      </c>
      <c r="CA153" s="21" t="s">
        <v>903</v>
      </c>
      <c r="CB153" s="108">
        <v>31</v>
      </c>
    </row>
    <row r="154" spans="1:80" x14ac:dyDescent="0.25">
      <c r="A154" s="18" t="s">
        <v>272</v>
      </c>
      <c r="B154" s="21" t="s">
        <v>273</v>
      </c>
      <c r="C154" s="22">
        <f>_xlfn.XLOOKUP(A154,Rankings!K:K,Rankings!L:L)</f>
        <v>139</v>
      </c>
      <c r="D154" s="118">
        <f>_xlfn.XLOOKUP(A154,Rankings!K:K,Rankings!M:M)</f>
        <v>715.2</v>
      </c>
      <c r="E154" s="121">
        <v>40817.760000000009</v>
      </c>
      <c r="F154" s="121">
        <v>0</v>
      </c>
      <c r="G154" s="121">
        <v>0</v>
      </c>
      <c r="H154" s="121">
        <v>0</v>
      </c>
      <c r="I154" s="121">
        <v>0</v>
      </c>
      <c r="J154" s="121">
        <v>4732.2900000000009</v>
      </c>
      <c r="K154" s="121">
        <v>0</v>
      </c>
      <c r="L154" s="121">
        <v>19437.599999999999</v>
      </c>
      <c r="M154" s="121">
        <v>3545.37</v>
      </c>
      <c r="N154" s="121">
        <v>10014.140000000003</v>
      </c>
      <c r="O154" s="121">
        <v>0</v>
      </c>
      <c r="P154" s="121">
        <v>13183.060000000001</v>
      </c>
      <c r="Q154" s="121">
        <v>12910.31</v>
      </c>
      <c r="R154" s="121">
        <v>20266.439999999991</v>
      </c>
      <c r="S154" s="121">
        <v>0</v>
      </c>
      <c r="T154" s="121">
        <v>6147.3999999999978</v>
      </c>
      <c r="U154" s="121">
        <v>0</v>
      </c>
      <c r="V154" s="121">
        <v>0</v>
      </c>
      <c r="W154" s="121">
        <v>36525.619999999995</v>
      </c>
      <c r="X154" s="121">
        <v>154242.96000000008</v>
      </c>
      <c r="Y154" s="121">
        <v>440430.96999999991</v>
      </c>
      <c r="Z154" s="121">
        <v>0</v>
      </c>
      <c r="AA154" s="121">
        <v>3412.52</v>
      </c>
      <c r="AB154" s="121">
        <v>4042.61</v>
      </c>
      <c r="AC154" s="121">
        <f t="shared" si="98"/>
        <v>769709.04999999993</v>
      </c>
      <c r="AD154" s="153">
        <f t="shared" si="99"/>
        <v>293.65294964028783</v>
      </c>
      <c r="AE154" s="105">
        <f t="shared" si="100"/>
        <v>0</v>
      </c>
      <c r="AF154" s="105">
        <f t="shared" si="101"/>
        <v>0</v>
      </c>
      <c r="AG154" s="105">
        <f t="shared" si="102"/>
        <v>0</v>
      </c>
      <c r="AH154" s="105">
        <f t="shared" si="103"/>
        <v>0</v>
      </c>
      <c r="AI154" s="105">
        <f t="shared" si="104"/>
        <v>34.045251798561161</v>
      </c>
      <c r="AJ154" s="105">
        <f t="shared" si="105"/>
        <v>0</v>
      </c>
      <c r="AK154" s="105">
        <f t="shared" si="106"/>
        <v>139.83884892086328</v>
      </c>
      <c r="AL154" s="105">
        <f t="shared" si="107"/>
        <v>25.506258992805755</v>
      </c>
      <c r="AM154" s="105">
        <f t="shared" si="108"/>
        <v>72.044172661870519</v>
      </c>
      <c r="AN154" s="105">
        <f t="shared" si="109"/>
        <v>0</v>
      </c>
      <c r="AO154" s="105">
        <f t="shared" si="110"/>
        <v>94.842158273381301</v>
      </c>
      <c r="AP154" s="105">
        <f t="shared" si="111"/>
        <v>92.879928057553954</v>
      </c>
      <c r="AQ154" s="105">
        <f t="shared" si="112"/>
        <v>145.80172661870498</v>
      </c>
      <c r="AR154" s="105">
        <f t="shared" si="113"/>
        <v>0</v>
      </c>
      <c r="AS154" s="105">
        <f t="shared" si="114"/>
        <v>44.225899280575526</v>
      </c>
      <c r="AT154" s="105">
        <f t="shared" si="115"/>
        <v>0</v>
      </c>
      <c r="AU154" s="105">
        <f t="shared" si="116"/>
        <v>0</v>
      </c>
      <c r="AV154" s="105">
        <f t="shared" si="117"/>
        <v>262.77424460431649</v>
      </c>
      <c r="AW154" s="105">
        <f t="shared" si="118"/>
        <v>1109.6615827338135</v>
      </c>
      <c r="AX154" s="105">
        <f t="shared" si="119"/>
        <v>3168.5681294964024</v>
      </c>
      <c r="AY154" s="105">
        <f t="shared" si="120"/>
        <v>0</v>
      </c>
      <c r="AZ154" s="105">
        <f t="shared" si="121"/>
        <v>24.550503597122301</v>
      </c>
      <c r="BA154" s="105">
        <f t="shared" si="122"/>
        <v>29.083525179856117</v>
      </c>
      <c r="BB154" s="2"/>
      <c r="BC154" s="105">
        <f t="shared" si="123"/>
        <v>57.071812080536922</v>
      </c>
      <c r="BD154" s="105">
        <f t="shared" si="124"/>
        <v>0</v>
      </c>
      <c r="BE154" s="105">
        <f t="shared" si="125"/>
        <v>0</v>
      </c>
      <c r="BF154" s="105">
        <f t="shared" si="126"/>
        <v>0</v>
      </c>
      <c r="BG154" s="105">
        <f t="shared" si="127"/>
        <v>0</v>
      </c>
      <c r="BH154" s="105">
        <f t="shared" si="128"/>
        <v>6.616736577181209</v>
      </c>
      <c r="BI154" s="105">
        <f t="shared" si="129"/>
        <v>0</v>
      </c>
      <c r="BJ154" s="105">
        <f t="shared" si="130"/>
        <v>27.177852348993284</v>
      </c>
      <c r="BK154" s="105">
        <f t="shared" si="131"/>
        <v>4.9571728187919462</v>
      </c>
      <c r="BL154" s="105">
        <f t="shared" si="132"/>
        <v>14.001873601789713</v>
      </c>
      <c r="BM154" s="105">
        <f t="shared" si="133"/>
        <v>0</v>
      </c>
      <c r="BN154" s="105">
        <f t="shared" si="134"/>
        <v>18.432690156599552</v>
      </c>
      <c r="BO154" s="105">
        <f t="shared" si="135"/>
        <v>18.051328299776284</v>
      </c>
      <c r="BP154" s="105">
        <f t="shared" si="136"/>
        <v>28.336744966442939</v>
      </c>
      <c r="BQ154" s="105">
        <f t="shared" si="137"/>
        <v>0</v>
      </c>
      <c r="BR154" s="105">
        <f t="shared" si="138"/>
        <v>8.5953579418344486</v>
      </c>
      <c r="BS154" s="105">
        <f t="shared" si="139"/>
        <v>0</v>
      </c>
      <c r="BT154" s="105">
        <f t="shared" si="140"/>
        <v>0</v>
      </c>
      <c r="BU154" s="105">
        <f t="shared" si="141"/>
        <v>51.070497762863525</v>
      </c>
      <c r="BV154" s="105">
        <f t="shared" si="142"/>
        <v>215.66409395973164</v>
      </c>
      <c r="BW154" s="105">
        <f t="shared" si="143"/>
        <v>615.81511465324365</v>
      </c>
      <c r="BX154" s="105">
        <f t="shared" si="144"/>
        <v>0</v>
      </c>
      <c r="BY154" s="105">
        <f t="shared" si="145"/>
        <v>4.7714205816554802</v>
      </c>
      <c r="BZ154" s="105">
        <f t="shared" si="146"/>
        <v>5.6524189038031318</v>
      </c>
      <c r="CA154" s="21" t="s">
        <v>904</v>
      </c>
      <c r="CB154" s="108">
        <v>32</v>
      </c>
    </row>
    <row r="155" spans="1:80" x14ac:dyDescent="0.25">
      <c r="A155" s="18" t="s">
        <v>276</v>
      </c>
      <c r="B155" s="21" t="s">
        <v>277</v>
      </c>
      <c r="C155" s="22">
        <f>_xlfn.XLOOKUP(A155,Rankings!K:K,Rankings!L:L)</f>
        <v>215</v>
      </c>
      <c r="D155" s="118">
        <f>_xlfn.XLOOKUP(A155,Rankings!K:K,Rankings!M:M)</f>
        <v>1175.26</v>
      </c>
      <c r="E155" s="121">
        <v>29777.190000000006</v>
      </c>
      <c r="F155" s="121">
        <v>0</v>
      </c>
      <c r="G155" s="121">
        <v>0</v>
      </c>
      <c r="H155" s="121">
        <v>19.009999999999998</v>
      </c>
      <c r="I155" s="121">
        <v>0</v>
      </c>
      <c r="J155" s="121">
        <v>14769.369999999999</v>
      </c>
      <c r="K155" s="121">
        <v>0</v>
      </c>
      <c r="L155" s="121">
        <v>20884.419999999998</v>
      </c>
      <c r="M155" s="121">
        <v>0</v>
      </c>
      <c r="N155" s="121">
        <v>17078.829999999998</v>
      </c>
      <c r="O155" s="121">
        <v>0</v>
      </c>
      <c r="P155" s="121">
        <v>17126.86999999997</v>
      </c>
      <c r="Q155" s="121">
        <v>14090.53</v>
      </c>
      <c r="R155" s="121">
        <v>36225.209999999992</v>
      </c>
      <c r="S155" s="121">
        <v>0</v>
      </c>
      <c r="T155" s="121">
        <v>5621.23</v>
      </c>
      <c r="U155" s="121">
        <v>0</v>
      </c>
      <c r="V155" s="121">
        <v>0</v>
      </c>
      <c r="W155" s="121">
        <v>40081.54</v>
      </c>
      <c r="X155" s="121">
        <v>244455.27999999988</v>
      </c>
      <c r="Y155" s="121">
        <v>552572.44999999995</v>
      </c>
      <c r="Z155" s="121">
        <v>0</v>
      </c>
      <c r="AA155" s="121">
        <v>5388.45</v>
      </c>
      <c r="AB155" s="121">
        <v>4721</v>
      </c>
      <c r="AC155" s="121">
        <f t="shared" si="98"/>
        <v>1002811.3799999998</v>
      </c>
      <c r="AD155" s="153">
        <f t="shared" si="99"/>
        <v>138.49855813953491</v>
      </c>
      <c r="AE155" s="105">
        <f t="shared" si="100"/>
        <v>0</v>
      </c>
      <c r="AF155" s="105">
        <f t="shared" si="101"/>
        <v>0</v>
      </c>
      <c r="AG155" s="105">
        <f t="shared" si="102"/>
        <v>8.8418604651162788E-2</v>
      </c>
      <c r="AH155" s="105">
        <f t="shared" si="103"/>
        <v>0</v>
      </c>
      <c r="AI155" s="105">
        <f t="shared" si="104"/>
        <v>68.694744186046506</v>
      </c>
      <c r="AJ155" s="105">
        <f t="shared" si="105"/>
        <v>0</v>
      </c>
      <c r="AK155" s="105">
        <f t="shared" si="106"/>
        <v>97.136837209302314</v>
      </c>
      <c r="AL155" s="105">
        <f t="shared" si="107"/>
        <v>0</v>
      </c>
      <c r="AM155" s="105">
        <f t="shared" si="108"/>
        <v>79.436418604651152</v>
      </c>
      <c r="AN155" s="105">
        <f t="shared" si="109"/>
        <v>0</v>
      </c>
      <c r="AO155" s="105">
        <f t="shared" si="110"/>
        <v>79.659860465116139</v>
      </c>
      <c r="AP155" s="105">
        <f t="shared" si="111"/>
        <v>65.537348837209308</v>
      </c>
      <c r="AQ155" s="105">
        <f t="shared" si="112"/>
        <v>168.48934883720926</v>
      </c>
      <c r="AR155" s="105">
        <f t="shared" si="113"/>
        <v>0</v>
      </c>
      <c r="AS155" s="105">
        <f t="shared" si="114"/>
        <v>26.145255813953487</v>
      </c>
      <c r="AT155" s="105">
        <f t="shared" si="115"/>
        <v>0</v>
      </c>
      <c r="AU155" s="105">
        <f t="shared" si="116"/>
        <v>0</v>
      </c>
      <c r="AV155" s="105">
        <f t="shared" si="117"/>
        <v>186.42576744186047</v>
      </c>
      <c r="AW155" s="105">
        <f t="shared" si="118"/>
        <v>1137.0013023255808</v>
      </c>
      <c r="AX155" s="105">
        <f t="shared" si="119"/>
        <v>2570.1044186046511</v>
      </c>
      <c r="AY155" s="105">
        <f t="shared" si="120"/>
        <v>0</v>
      </c>
      <c r="AZ155" s="105">
        <f t="shared" si="121"/>
        <v>25.062558139534882</v>
      </c>
      <c r="BA155" s="105">
        <f t="shared" si="122"/>
        <v>21.958139534883721</v>
      </c>
      <c r="BB155" s="2"/>
      <c r="BC155" s="105">
        <f t="shared" si="123"/>
        <v>25.336682946752212</v>
      </c>
      <c r="BD155" s="105">
        <f t="shared" si="124"/>
        <v>0</v>
      </c>
      <c r="BE155" s="105">
        <f t="shared" si="125"/>
        <v>0</v>
      </c>
      <c r="BF155" s="105">
        <f t="shared" si="126"/>
        <v>1.6175144223405883E-2</v>
      </c>
      <c r="BG155" s="105">
        <f t="shared" si="127"/>
        <v>0</v>
      </c>
      <c r="BH155" s="105">
        <f t="shared" si="128"/>
        <v>12.566895835815053</v>
      </c>
      <c r="BI155" s="105">
        <f t="shared" si="129"/>
        <v>0</v>
      </c>
      <c r="BJ155" s="105">
        <f t="shared" si="130"/>
        <v>17.770042373602436</v>
      </c>
      <c r="BK155" s="105">
        <f t="shared" si="131"/>
        <v>0</v>
      </c>
      <c r="BL155" s="105">
        <f t="shared" si="132"/>
        <v>14.531958885693378</v>
      </c>
      <c r="BM155" s="105">
        <f t="shared" si="133"/>
        <v>0</v>
      </c>
      <c r="BN155" s="105">
        <f t="shared" si="134"/>
        <v>14.572834947160603</v>
      </c>
      <c r="BO155" s="105">
        <f t="shared" si="135"/>
        <v>11.989287476813642</v>
      </c>
      <c r="BP155" s="105">
        <f t="shared" si="136"/>
        <v>30.823145516736716</v>
      </c>
      <c r="BQ155" s="105">
        <f t="shared" si="137"/>
        <v>0</v>
      </c>
      <c r="BR155" s="105">
        <f t="shared" si="138"/>
        <v>4.7829671732212446</v>
      </c>
      <c r="BS155" s="105">
        <f t="shared" si="139"/>
        <v>0</v>
      </c>
      <c r="BT155" s="105">
        <f t="shared" si="140"/>
        <v>0</v>
      </c>
      <c r="BU155" s="105">
        <f t="shared" si="141"/>
        <v>34.104402430100578</v>
      </c>
      <c r="BV155" s="105">
        <f t="shared" si="142"/>
        <v>208.00102105066102</v>
      </c>
      <c r="BW155" s="105">
        <f t="shared" si="143"/>
        <v>470.17038782907611</v>
      </c>
      <c r="BX155" s="105">
        <f t="shared" si="144"/>
        <v>0</v>
      </c>
      <c r="BY155" s="105">
        <f t="shared" si="145"/>
        <v>4.5849003624729843</v>
      </c>
      <c r="BZ155" s="105">
        <f t="shared" si="146"/>
        <v>4.0169834759968008</v>
      </c>
      <c r="CA155" s="21" t="s">
        <v>905</v>
      </c>
      <c r="CB155" s="108">
        <v>33</v>
      </c>
    </row>
    <row r="156" spans="1:80" x14ac:dyDescent="0.25">
      <c r="A156" s="18" t="s">
        <v>290</v>
      </c>
      <c r="B156" s="21" t="s">
        <v>291</v>
      </c>
      <c r="C156" s="22">
        <f>_xlfn.XLOOKUP(A156,Rankings!K:K,Rankings!L:L)</f>
        <v>315</v>
      </c>
      <c r="D156" s="118">
        <f>_xlfn.XLOOKUP(A156,Rankings!K:K,Rankings!M:M)</f>
        <v>1465.41</v>
      </c>
      <c r="E156" s="121">
        <v>102087.00000000003</v>
      </c>
      <c r="F156" s="121">
        <v>0</v>
      </c>
      <c r="G156" s="121">
        <v>0</v>
      </c>
      <c r="H156" s="121">
        <v>33836.37000000001</v>
      </c>
      <c r="I156" s="121">
        <v>0</v>
      </c>
      <c r="J156" s="121">
        <v>28416.499999999996</v>
      </c>
      <c r="K156" s="121">
        <v>0</v>
      </c>
      <c r="L156" s="121">
        <v>25894.400000000001</v>
      </c>
      <c r="M156" s="121">
        <v>0</v>
      </c>
      <c r="N156" s="121">
        <v>15249.289999999999</v>
      </c>
      <c r="O156" s="121">
        <v>0</v>
      </c>
      <c r="P156" s="121">
        <v>36910.150000000045</v>
      </c>
      <c r="Q156" s="121">
        <v>36719.140000000007</v>
      </c>
      <c r="R156" s="121">
        <v>48055.200000000004</v>
      </c>
      <c r="S156" s="121">
        <v>0</v>
      </c>
      <c r="T156" s="121">
        <v>8989.0999999999785</v>
      </c>
      <c r="U156" s="121">
        <v>0</v>
      </c>
      <c r="V156" s="121">
        <v>0</v>
      </c>
      <c r="W156" s="121">
        <v>65857.960000000006</v>
      </c>
      <c r="X156" s="121">
        <v>263222.54999999993</v>
      </c>
      <c r="Y156" s="121">
        <v>804998.10000000021</v>
      </c>
      <c r="Z156" s="121">
        <v>0</v>
      </c>
      <c r="AA156" s="121">
        <v>4599.75</v>
      </c>
      <c r="AB156" s="121">
        <v>5790.4599999999991</v>
      </c>
      <c r="AC156" s="121">
        <f t="shared" si="98"/>
        <v>1480625.9700000002</v>
      </c>
      <c r="AD156" s="153">
        <f t="shared" si="99"/>
        <v>324.0857142857144</v>
      </c>
      <c r="AE156" s="105">
        <f t="shared" si="100"/>
        <v>0</v>
      </c>
      <c r="AF156" s="105">
        <f t="shared" si="101"/>
        <v>0</v>
      </c>
      <c r="AG156" s="105">
        <f t="shared" si="102"/>
        <v>107.41704761904765</v>
      </c>
      <c r="AH156" s="105">
        <f t="shared" si="103"/>
        <v>0</v>
      </c>
      <c r="AI156" s="105">
        <f t="shared" si="104"/>
        <v>90.211111111111094</v>
      </c>
      <c r="AJ156" s="105">
        <f t="shared" si="105"/>
        <v>0</v>
      </c>
      <c r="AK156" s="105">
        <f t="shared" si="106"/>
        <v>82.204444444444448</v>
      </c>
      <c r="AL156" s="105">
        <f t="shared" si="107"/>
        <v>0</v>
      </c>
      <c r="AM156" s="105">
        <f t="shared" si="108"/>
        <v>48.410444444444444</v>
      </c>
      <c r="AN156" s="105">
        <f t="shared" si="109"/>
        <v>0</v>
      </c>
      <c r="AO156" s="105">
        <f t="shared" si="110"/>
        <v>117.17507936507951</v>
      </c>
      <c r="AP156" s="105">
        <f t="shared" si="111"/>
        <v>116.56869841269844</v>
      </c>
      <c r="AQ156" s="105">
        <f t="shared" si="112"/>
        <v>152.55619047619049</v>
      </c>
      <c r="AR156" s="105">
        <f t="shared" si="113"/>
        <v>0</v>
      </c>
      <c r="AS156" s="105">
        <f t="shared" si="114"/>
        <v>28.536825396825328</v>
      </c>
      <c r="AT156" s="105">
        <f t="shared" si="115"/>
        <v>0</v>
      </c>
      <c r="AU156" s="105">
        <f t="shared" si="116"/>
        <v>0</v>
      </c>
      <c r="AV156" s="105">
        <f t="shared" si="117"/>
        <v>209.07288888888891</v>
      </c>
      <c r="AW156" s="105">
        <f t="shared" si="118"/>
        <v>835.62714285714264</v>
      </c>
      <c r="AX156" s="105">
        <f t="shared" si="119"/>
        <v>2555.5495238095245</v>
      </c>
      <c r="AY156" s="105">
        <f t="shared" si="120"/>
        <v>0</v>
      </c>
      <c r="AZ156" s="105">
        <f t="shared" si="121"/>
        <v>14.602380952380953</v>
      </c>
      <c r="BA156" s="105">
        <f t="shared" si="122"/>
        <v>18.382412698412697</v>
      </c>
      <c r="BB156" s="2"/>
      <c r="BC156" s="105">
        <f t="shared" si="123"/>
        <v>69.664462505373933</v>
      </c>
      <c r="BD156" s="105">
        <f t="shared" si="124"/>
        <v>0</v>
      </c>
      <c r="BE156" s="105">
        <f t="shared" si="125"/>
        <v>0</v>
      </c>
      <c r="BF156" s="105">
        <f t="shared" si="126"/>
        <v>23.090036235592773</v>
      </c>
      <c r="BG156" s="105">
        <f t="shared" si="127"/>
        <v>0</v>
      </c>
      <c r="BH156" s="105">
        <f t="shared" si="128"/>
        <v>19.391501354569709</v>
      </c>
      <c r="BI156" s="105">
        <f t="shared" si="129"/>
        <v>0</v>
      </c>
      <c r="BJ156" s="105">
        <f t="shared" si="130"/>
        <v>17.670413058461456</v>
      </c>
      <c r="BK156" s="105">
        <f t="shared" si="131"/>
        <v>0</v>
      </c>
      <c r="BL156" s="105">
        <f t="shared" si="132"/>
        <v>10.406159368367895</v>
      </c>
      <c r="BM156" s="105">
        <f t="shared" si="133"/>
        <v>0</v>
      </c>
      <c r="BN156" s="105">
        <f t="shared" si="134"/>
        <v>25.187592550890223</v>
      </c>
      <c r="BO156" s="105">
        <f t="shared" si="135"/>
        <v>25.057246777352418</v>
      </c>
      <c r="BP156" s="105">
        <f t="shared" si="136"/>
        <v>32.793006735316396</v>
      </c>
      <c r="BQ156" s="105">
        <f t="shared" si="137"/>
        <v>0</v>
      </c>
      <c r="BR156" s="105">
        <f t="shared" si="138"/>
        <v>6.1341877017353355</v>
      </c>
      <c r="BS156" s="105">
        <f t="shared" si="139"/>
        <v>0</v>
      </c>
      <c r="BT156" s="105">
        <f t="shared" si="140"/>
        <v>0</v>
      </c>
      <c r="BU156" s="105">
        <f t="shared" si="141"/>
        <v>44.941661378044373</v>
      </c>
      <c r="BV156" s="105">
        <f t="shared" si="142"/>
        <v>179.6238254140479</v>
      </c>
      <c r="BW156" s="105">
        <f t="shared" si="143"/>
        <v>549.33301942801006</v>
      </c>
      <c r="BX156" s="105">
        <f t="shared" si="144"/>
        <v>0</v>
      </c>
      <c r="BY156" s="105">
        <f t="shared" si="145"/>
        <v>3.1388826335291826</v>
      </c>
      <c r="BZ156" s="105">
        <f t="shared" si="146"/>
        <v>3.9514265632143899</v>
      </c>
      <c r="CA156" s="21" t="s">
        <v>907</v>
      </c>
      <c r="CB156" s="108">
        <v>35</v>
      </c>
    </row>
    <row r="157" spans="1:80" x14ac:dyDescent="0.25">
      <c r="A157" s="18" t="s">
        <v>298</v>
      </c>
      <c r="B157" s="21" t="s">
        <v>299</v>
      </c>
      <c r="C157" s="22">
        <f>_xlfn.XLOOKUP(A157,Rankings!K:K,Rankings!L:L)</f>
        <v>304.05590697674421</v>
      </c>
      <c r="D157" s="118">
        <f>_xlfn.XLOOKUP(A157,Rankings!K:K,Rankings!M:M)</f>
        <v>1502.16</v>
      </c>
      <c r="E157" s="121">
        <v>76080.899999999965</v>
      </c>
      <c r="F157" s="121">
        <v>0</v>
      </c>
      <c r="G157" s="121">
        <v>0</v>
      </c>
      <c r="H157" s="121">
        <v>8144.34</v>
      </c>
      <c r="I157" s="121">
        <v>0</v>
      </c>
      <c r="J157" s="121">
        <v>0</v>
      </c>
      <c r="K157" s="121">
        <v>0</v>
      </c>
      <c r="L157" s="121">
        <v>19632.050000000003</v>
      </c>
      <c r="M157" s="121">
        <v>18731.170000000002</v>
      </c>
      <c r="N157" s="121">
        <v>22821.510000000002</v>
      </c>
      <c r="O157" s="121">
        <v>0</v>
      </c>
      <c r="P157" s="121">
        <v>28193.869999999984</v>
      </c>
      <c r="Q157" s="121">
        <v>26578.46</v>
      </c>
      <c r="R157" s="121">
        <v>62076.88999999997</v>
      </c>
      <c r="S157" s="121">
        <v>0</v>
      </c>
      <c r="T157" s="121">
        <v>6629.2099999999982</v>
      </c>
      <c r="U157" s="121">
        <v>0</v>
      </c>
      <c r="V157" s="121">
        <v>0</v>
      </c>
      <c r="W157" s="121">
        <v>51017.84</v>
      </c>
      <c r="X157" s="121">
        <v>433941.67</v>
      </c>
      <c r="Y157" s="121">
        <v>808404.58000000007</v>
      </c>
      <c r="Z157" s="121">
        <v>0</v>
      </c>
      <c r="AA157" s="121">
        <v>6279.5999999999995</v>
      </c>
      <c r="AB157" s="121">
        <v>4298.6100000000006</v>
      </c>
      <c r="AC157" s="121">
        <f t="shared" si="98"/>
        <v>1572830.7000000002</v>
      </c>
      <c r="AD157" s="153">
        <f t="shared" si="99"/>
        <v>250.22010181114169</v>
      </c>
      <c r="AE157" s="105">
        <f t="shared" si="100"/>
        <v>0</v>
      </c>
      <c r="AF157" s="105">
        <f t="shared" si="101"/>
        <v>0</v>
      </c>
      <c r="AG157" s="105">
        <f t="shared" si="102"/>
        <v>26.785666099961418</v>
      </c>
      <c r="AH157" s="105">
        <f t="shared" si="103"/>
        <v>0</v>
      </c>
      <c r="AI157" s="105">
        <f t="shared" si="104"/>
        <v>0</v>
      </c>
      <c r="AJ157" s="105">
        <f t="shared" si="105"/>
        <v>0</v>
      </c>
      <c r="AK157" s="105">
        <f t="shared" si="106"/>
        <v>64.567237634694479</v>
      </c>
      <c r="AL157" s="105">
        <f t="shared" si="107"/>
        <v>61.604361468408044</v>
      </c>
      <c r="AM157" s="105">
        <f t="shared" si="108"/>
        <v>75.056953265326669</v>
      </c>
      <c r="AN157" s="105">
        <f t="shared" si="109"/>
        <v>0</v>
      </c>
      <c r="AO157" s="105">
        <f t="shared" si="110"/>
        <v>92.725940700623852</v>
      </c>
      <c r="AP157" s="105">
        <f t="shared" si="111"/>
        <v>87.413069077565595</v>
      </c>
      <c r="AQ157" s="105">
        <f t="shared" si="112"/>
        <v>204.16274959837546</v>
      </c>
      <c r="AR157" s="105">
        <f t="shared" si="113"/>
        <v>0</v>
      </c>
      <c r="AS157" s="105">
        <f t="shared" si="114"/>
        <v>21.802602244813599</v>
      </c>
      <c r="AT157" s="105">
        <f t="shared" si="115"/>
        <v>0</v>
      </c>
      <c r="AU157" s="105">
        <f t="shared" si="116"/>
        <v>0</v>
      </c>
      <c r="AV157" s="105">
        <f t="shared" si="117"/>
        <v>167.79098458331254</v>
      </c>
      <c r="AW157" s="105">
        <f t="shared" si="118"/>
        <v>1427.1772395896592</v>
      </c>
      <c r="AX157" s="105">
        <f t="shared" si="119"/>
        <v>2658.7366383966719</v>
      </c>
      <c r="AY157" s="105">
        <f t="shared" si="120"/>
        <v>0</v>
      </c>
      <c r="AZ157" s="105">
        <f t="shared" si="121"/>
        <v>20.652780807446362</v>
      </c>
      <c r="BA157" s="105">
        <f t="shared" si="122"/>
        <v>14.137564511544849</v>
      </c>
      <c r="BB157" s="2"/>
      <c r="BC157" s="105">
        <f t="shared" si="123"/>
        <v>50.647667359003009</v>
      </c>
      <c r="BD157" s="105">
        <f t="shared" si="124"/>
        <v>0</v>
      </c>
      <c r="BE157" s="105">
        <f t="shared" si="125"/>
        <v>0</v>
      </c>
      <c r="BF157" s="105">
        <f t="shared" si="126"/>
        <v>5.4217526761463493</v>
      </c>
      <c r="BG157" s="105">
        <f t="shared" si="127"/>
        <v>0</v>
      </c>
      <c r="BH157" s="105">
        <f t="shared" si="128"/>
        <v>0</v>
      </c>
      <c r="BI157" s="105">
        <f t="shared" si="129"/>
        <v>0</v>
      </c>
      <c r="BJ157" s="105">
        <f t="shared" si="130"/>
        <v>13.069213665654791</v>
      </c>
      <c r="BK157" s="105">
        <f t="shared" si="131"/>
        <v>12.469490600202375</v>
      </c>
      <c r="BL157" s="105">
        <f t="shared" si="132"/>
        <v>15.192462853490973</v>
      </c>
      <c r="BM157" s="105">
        <f t="shared" si="133"/>
        <v>0</v>
      </c>
      <c r="BN157" s="105">
        <f t="shared" si="134"/>
        <v>18.768886137295617</v>
      </c>
      <c r="BO157" s="105">
        <f t="shared" si="135"/>
        <v>17.693494700963942</v>
      </c>
      <c r="BP157" s="105">
        <f t="shared" si="136"/>
        <v>41.325085210630007</v>
      </c>
      <c r="BQ157" s="105">
        <f t="shared" si="137"/>
        <v>0</v>
      </c>
      <c r="BR157" s="105">
        <f t="shared" si="138"/>
        <v>4.4131184427757351</v>
      </c>
      <c r="BS157" s="105">
        <f t="shared" si="139"/>
        <v>0</v>
      </c>
      <c r="BT157" s="105">
        <f t="shared" si="140"/>
        <v>0</v>
      </c>
      <c r="BU157" s="105">
        <f t="shared" si="141"/>
        <v>33.962986632582414</v>
      </c>
      <c r="BV157" s="105">
        <f t="shared" si="142"/>
        <v>288.87846168184478</v>
      </c>
      <c r="BW157" s="105">
        <f t="shared" si="143"/>
        <v>538.16143420141668</v>
      </c>
      <c r="BX157" s="105">
        <f t="shared" si="144"/>
        <v>0</v>
      </c>
      <c r="BY157" s="105">
        <f t="shared" si="145"/>
        <v>4.1803802524364908</v>
      </c>
      <c r="BZ157" s="105">
        <f t="shared" si="146"/>
        <v>2.8616192682537149</v>
      </c>
      <c r="CA157" s="21" t="s">
        <v>852</v>
      </c>
      <c r="CB157" s="108">
        <v>37</v>
      </c>
    </row>
    <row r="158" spans="1:80" x14ac:dyDescent="0.25">
      <c r="A158" s="18" t="s">
        <v>304</v>
      </c>
      <c r="B158" s="21" t="s">
        <v>305</v>
      </c>
      <c r="C158" s="22">
        <f>_xlfn.XLOOKUP(A158,Rankings!K:K,Rankings!L:L)</f>
        <v>213</v>
      </c>
      <c r="D158" s="118">
        <f>_xlfn.XLOOKUP(A158,Rankings!K:K,Rankings!M:M)</f>
        <v>1129.8600000000001</v>
      </c>
      <c r="E158" s="121">
        <v>50576.589999999989</v>
      </c>
      <c r="F158" s="121">
        <v>7269.3700000000008</v>
      </c>
      <c r="G158" s="121">
        <v>0</v>
      </c>
      <c r="H158" s="121">
        <v>0</v>
      </c>
      <c r="I158" s="121">
        <v>0</v>
      </c>
      <c r="J158" s="121">
        <v>0</v>
      </c>
      <c r="K158" s="121">
        <v>0</v>
      </c>
      <c r="L158" s="121">
        <v>25424.109999999997</v>
      </c>
      <c r="M158" s="121">
        <v>0</v>
      </c>
      <c r="N158" s="121">
        <v>20408.839999999997</v>
      </c>
      <c r="O158" s="121">
        <v>0</v>
      </c>
      <c r="P158" s="121">
        <v>29122.060000000009</v>
      </c>
      <c r="Q158" s="121">
        <v>-7233.989999999998</v>
      </c>
      <c r="R158" s="121">
        <v>28415.72</v>
      </c>
      <c r="S158" s="121">
        <v>0</v>
      </c>
      <c r="T158" s="121">
        <v>6349.67</v>
      </c>
      <c r="U158" s="121">
        <v>0</v>
      </c>
      <c r="V158" s="121">
        <v>0</v>
      </c>
      <c r="W158" s="121">
        <v>20217.730000000003</v>
      </c>
      <c r="X158" s="121">
        <v>186195.24</v>
      </c>
      <c r="Y158" s="121">
        <v>592519.42000000027</v>
      </c>
      <c r="Z158" s="121">
        <v>0</v>
      </c>
      <c r="AA158" s="121">
        <v>4286.5</v>
      </c>
      <c r="AB158" s="121">
        <v>5275.86</v>
      </c>
      <c r="AC158" s="121">
        <f t="shared" si="98"/>
        <v>968827.12000000023</v>
      </c>
      <c r="AD158" s="153">
        <f t="shared" si="99"/>
        <v>237.44877934272296</v>
      </c>
      <c r="AE158" s="105">
        <f t="shared" si="100"/>
        <v>34.128497652582162</v>
      </c>
      <c r="AF158" s="105">
        <f t="shared" si="101"/>
        <v>0</v>
      </c>
      <c r="AG158" s="105">
        <f t="shared" si="102"/>
        <v>0</v>
      </c>
      <c r="AH158" s="105">
        <f t="shared" si="103"/>
        <v>0</v>
      </c>
      <c r="AI158" s="105">
        <f t="shared" si="104"/>
        <v>0</v>
      </c>
      <c r="AJ158" s="105">
        <f t="shared" si="105"/>
        <v>0</v>
      </c>
      <c r="AK158" s="105">
        <f t="shared" si="106"/>
        <v>119.3620187793427</v>
      </c>
      <c r="AL158" s="105">
        <f t="shared" si="107"/>
        <v>0</v>
      </c>
      <c r="AM158" s="105">
        <f t="shared" si="108"/>
        <v>95.81615023474177</v>
      </c>
      <c r="AN158" s="105">
        <f t="shared" si="109"/>
        <v>0</v>
      </c>
      <c r="AO158" s="105">
        <f t="shared" si="110"/>
        <v>136.72328638497657</v>
      </c>
      <c r="AP158" s="105">
        <f t="shared" si="111"/>
        <v>-33.962394366197174</v>
      </c>
      <c r="AQ158" s="105">
        <f t="shared" si="112"/>
        <v>133.40713615023475</v>
      </c>
      <c r="AR158" s="105">
        <f t="shared" si="113"/>
        <v>0</v>
      </c>
      <c r="AS158" s="105">
        <f t="shared" si="114"/>
        <v>29.810657276995304</v>
      </c>
      <c r="AT158" s="105">
        <f t="shared" si="115"/>
        <v>0</v>
      </c>
      <c r="AU158" s="105">
        <f t="shared" si="116"/>
        <v>0</v>
      </c>
      <c r="AV158" s="105">
        <f t="shared" si="117"/>
        <v>94.918920187793447</v>
      </c>
      <c r="AW158" s="105">
        <f t="shared" si="118"/>
        <v>874.15605633802818</v>
      </c>
      <c r="AX158" s="105">
        <f t="shared" si="119"/>
        <v>2781.7813145539917</v>
      </c>
      <c r="AY158" s="105">
        <f t="shared" si="120"/>
        <v>0</v>
      </c>
      <c r="AZ158" s="105">
        <f t="shared" si="121"/>
        <v>20.124413145539908</v>
      </c>
      <c r="BA158" s="105">
        <f t="shared" si="122"/>
        <v>24.769295774647887</v>
      </c>
      <c r="BB158" s="2"/>
      <c r="BC158" s="105">
        <f t="shared" si="123"/>
        <v>44.763590179314235</v>
      </c>
      <c r="BD158" s="105">
        <f t="shared" si="124"/>
        <v>6.4338679128387586</v>
      </c>
      <c r="BE158" s="105">
        <f t="shared" si="125"/>
        <v>0</v>
      </c>
      <c r="BF158" s="105">
        <f t="shared" si="126"/>
        <v>0</v>
      </c>
      <c r="BG158" s="105">
        <f t="shared" si="127"/>
        <v>0</v>
      </c>
      <c r="BH158" s="105">
        <f t="shared" si="128"/>
        <v>0</v>
      </c>
      <c r="BI158" s="105">
        <f t="shared" si="129"/>
        <v>0</v>
      </c>
      <c r="BJ158" s="105">
        <f t="shared" si="130"/>
        <v>22.502000247818309</v>
      </c>
      <c r="BK158" s="105">
        <f t="shared" si="131"/>
        <v>0</v>
      </c>
      <c r="BL158" s="105">
        <f t="shared" si="132"/>
        <v>18.063158267395956</v>
      </c>
      <c r="BM158" s="105">
        <f t="shared" si="133"/>
        <v>0</v>
      </c>
      <c r="BN158" s="105">
        <f t="shared" si="134"/>
        <v>25.774927867169389</v>
      </c>
      <c r="BO158" s="105">
        <f t="shared" si="135"/>
        <v>-6.4025542987626762</v>
      </c>
      <c r="BP158" s="105">
        <f t="shared" si="136"/>
        <v>25.149770768059756</v>
      </c>
      <c r="BQ158" s="105">
        <f t="shared" si="137"/>
        <v>0</v>
      </c>
      <c r="BR158" s="105">
        <f t="shared" si="138"/>
        <v>5.6198732586338123</v>
      </c>
      <c r="BS158" s="105">
        <f t="shared" si="139"/>
        <v>0</v>
      </c>
      <c r="BT158" s="105">
        <f t="shared" si="140"/>
        <v>0</v>
      </c>
      <c r="BU158" s="105">
        <f t="shared" si="141"/>
        <v>17.894013417591562</v>
      </c>
      <c r="BV158" s="105">
        <f t="shared" si="142"/>
        <v>164.79496574796875</v>
      </c>
      <c r="BW158" s="105">
        <f t="shared" si="143"/>
        <v>524.41844122280656</v>
      </c>
      <c r="BX158" s="105">
        <f t="shared" si="144"/>
        <v>0</v>
      </c>
      <c r="BY158" s="105">
        <f t="shared" si="145"/>
        <v>3.7938328642486674</v>
      </c>
      <c r="BZ158" s="105">
        <f t="shared" si="146"/>
        <v>4.6694811746588067</v>
      </c>
      <c r="CA158" s="21" t="s">
        <v>909</v>
      </c>
      <c r="CB158" s="108">
        <v>38</v>
      </c>
    </row>
    <row r="159" spans="1:80" x14ac:dyDescent="0.25">
      <c r="A159" s="18" t="s">
        <v>306</v>
      </c>
      <c r="B159" s="21" t="s">
        <v>307</v>
      </c>
      <c r="C159" s="22">
        <f>_xlfn.XLOOKUP(A159,Rankings!K:K,Rankings!L:L)</f>
        <v>176.3</v>
      </c>
      <c r="D159" s="118">
        <f>_xlfn.XLOOKUP(A159,Rankings!K:K,Rankings!M:M)</f>
        <v>1154.74</v>
      </c>
      <c r="E159" s="121">
        <v>59851.05000000001</v>
      </c>
      <c r="F159" s="121">
        <v>0</v>
      </c>
      <c r="G159" s="121">
        <v>0</v>
      </c>
      <c r="H159" s="121">
        <v>0</v>
      </c>
      <c r="I159" s="121">
        <v>0</v>
      </c>
      <c r="J159" s="121">
        <v>13899.339999999998</v>
      </c>
      <c r="K159" s="121">
        <v>0</v>
      </c>
      <c r="L159" s="121">
        <v>20401.309999999998</v>
      </c>
      <c r="M159" s="121">
        <v>2881.59</v>
      </c>
      <c r="N159" s="121">
        <v>10105.31</v>
      </c>
      <c r="O159" s="121">
        <v>0</v>
      </c>
      <c r="P159" s="121">
        <v>12982.949999999979</v>
      </c>
      <c r="Q159" s="121">
        <v>23017.519999999997</v>
      </c>
      <c r="R159" s="121">
        <v>10295.130000000005</v>
      </c>
      <c r="S159" s="121">
        <v>0</v>
      </c>
      <c r="T159" s="121">
        <v>4738.7</v>
      </c>
      <c r="U159" s="121">
        <v>0</v>
      </c>
      <c r="V159" s="121">
        <v>0</v>
      </c>
      <c r="W159" s="121">
        <v>8145.9100000000008</v>
      </c>
      <c r="X159" s="121">
        <v>361264.69000000006</v>
      </c>
      <c r="Y159" s="121">
        <v>586947.21</v>
      </c>
      <c r="Z159" s="121">
        <v>0</v>
      </c>
      <c r="AA159" s="121">
        <v>10440.040000000001</v>
      </c>
      <c r="AB159" s="121">
        <v>5086.1000000000013</v>
      </c>
      <c r="AC159" s="121">
        <f t="shared" si="98"/>
        <v>1130056.8500000001</v>
      </c>
      <c r="AD159" s="153">
        <f t="shared" si="99"/>
        <v>339.4841179807147</v>
      </c>
      <c r="AE159" s="105">
        <f t="shared" si="100"/>
        <v>0</v>
      </c>
      <c r="AF159" s="105">
        <f t="shared" si="101"/>
        <v>0</v>
      </c>
      <c r="AG159" s="105">
        <f t="shared" si="102"/>
        <v>0</v>
      </c>
      <c r="AH159" s="105">
        <f t="shared" si="103"/>
        <v>0</v>
      </c>
      <c r="AI159" s="105">
        <f t="shared" si="104"/>
        <v>78.83913783323878</v>
      </c>
      <c r="AJ159" s="105">
        <f t="shared" si="105"/>
        <v>0</v>
      </c>
      <c r="AK159" s="105">
        <f t="shared" si="106"/>
        <v>115.71928530913215</v>
      </c>
      <c r="AL159" s="105">
        <f t="shared" si="107"/>
        <v>16.344809982983552</v>
      </c>
      <c r="AM159" s="105">
        <f t="shared" si="108"/>
        <v>57.318831537152576</v>
      </c>
      <c r="AN159" s="105">
        <f t="shared" si="109"/>
        <v>0</v>
      </c>
      <c r="AO159" s="105">
        <f t="shared" si="110"/>
        <v>73.641236528644228</v>
      </c>
      <c r="AP159" s="105">
        <f t="shared" si="111"/>
        <v>130.55882019285306</v>
      </c>
      <c r="AQ159" s="105">
        <f t="shared" si="112"/>
        <v>58.395519001701665</v>
      </c>
      <c r="AR159" s="105">
        <f t="shared" si="113"/>
        <v>0</v>
      </c>
      <c r="AS159" s="105">
        <f t="shared" si="114"/>
        <v>26.878615995462276</v>
      </c>
      <c r="AT159" s="105">
        <f t="shared" si="115"/>
        <v>0</v>
      </c>
      <c r="AU159" s="105">
        <f t="shared" si="116"/>
        <v>0</v>
      </c>
      <c r="AV159" s="105">
        <f t="shared" si="117"/>
        <v>46.204821327283042</v>
      </c>
      <c r="AW159" s="105">
        <f t="shared" si="118"/>
        <v>2049.1474191718662</v>
      </c>
      <c r="AX159" s="105">
        <f t="shared" si="119"/>
        <v>3329.2524673851385</v>
      </c>
      <c r="AY159" s="105">
        <f t="shared" si="120"/>
        <v>0</v>
      </c>
      <c r="AZ159" s="105">
        <f t="shared" si="121"/>
        <v>59.217470221213844</v>
      </c>
      <c r="BA159" s="105">
        <f t="shared" si="122"/>
        <v>28.849120816789569</v>
      </c>
      <c r="BB159" s="2"/>
      <c r="BC159" s="105">
        <f t="shared" si="123"/>
        <v>51.830758439129163</v>
      </c>
      <c r="BD159" s="105">
        <f t="shared" si="124"/>
        <v>0</v>
      </c>
      <c r="BE159" s="105">
        <f t="shared" si="125"/>
        <v>0</v>
      </c>
      <c r="BF159" s="105">
        <f t="shared" si="126"/>
        <v>0</v>
      </c>
      <c r="BG159" s="105">
        <f t="shared" si="127"/>
        <v>0</v>
      </c>
      <c r="BH159" s="105">
        <f t="shared" si="128"/>
        <v>12.036770182032317</v>
      </c>
      <c r="BI159" s="105">
        <f t="shared" si="129"/>
        <v>0</v>
      </c>
      <c r="BJ159" s="105">
        <f t="shared" si="130"/>
        <v>17.667448949547083</v>
      </c>
      <c r="BK159" s="105">
        <f t="shared" si="131"/>
        <v>2.4954448620468677</v>
      </c>
      <c r="BL159" s="105">
        <f t="shared" si="132"/>
        <v>8.7511561044044548</v>
      </c>
      <c r="BM159" s="105">
        <f t="shared" si="133"/>
        <v>0</v>
      </c>
      <c r="BN159" s="105">
        <f t="shared" si="134"/>
        <v>11.243180283007412</v>
      </c>
      <c r="BO159" s="105">
        <f t="shared" si="135"/>
        <v>19.933075843912913</v>
      </c>
      <c r="BP159" s="105">
        <f t="shared" si="136"/>
        <v>8.9155394287891685</v>
      </c>
      <c r="BQ159" s="105">
        <f t="shared" si="137"/>
        <v>0</v>
      </c>
      <c r="BR159" s="105">
        <f t="shared" si="138"/>
        <v>4.1036943381194035</v>
      </c>
      <c r="BS159" s="105">
        <f t="shared" si="139"/>
        <v>0</v>
      </c>
      <c r="BT159" s="105">
        <f t="shared" si="140"/>
        <v>0</v>
      </c>
      <c r="BU159" s="105">
        <f t="shared" si="141"/>
        <v>7.0543239170722423</v>
      </c>
      <c r="BV159" s="105">
        <f t="shared" si="142"/>
        <v>312.8537073280566</v>
      </c>
      <c r="BW159" s="105">
        <f t="shared" si="143"/>
        <v>508.29382371789319</v>
      </c>
      <c r="BX159" s="105">
        <f t="shared" si="144"/>
        <v>0</v>
      </c>
      <c r="BY159" s="105">
        <f t="shared" si="145"/>
        <v>9.0410308814105349</v>
      </c>
      <c r="BZ159" s="105">
        <f t="shared" si="146"/>
        <v>4.4045412820201957</v>
      </c>
      <c r="CA159" s="21" t="s">
        <v>854</v>
      </c>
      <c r="CB159" s="108">
        <v>41</v>
      </c>
    </row>
    <row r="160" spans="1:80" x14ac:dyDescent="0.25">
      <c r="A160" s="18" t="s">
        <v>308</v>
      </c>
      <c r="B160" s="21" t="s">
        <v>309</v>
      </c>
      <c r="C160" s="22">
        <f>_xlfn.XLOOKUP(A160,Rankings!K:K,Rankings!L:L)</f>
        <v>302</v>
      </c>
      <c r="D160" s="118">
        <f>_xlfn.XLOOKUP(A160,Rankings!K:K,Rankings!M:M)</f>
        <v>1526.84</v>
      </c>
      <c r="E160" s="121">
        <v>78077.41</v>
      </c>
      <c r="F160" s="121">
        <v>3325.12</v>
      </c>
      <c r="G160" s="121">
        <v>0</v>
      </c>
      <c r="H160" s="121">
        <v>30995.28000000001</v>
      </c>
      <c r="I160" s="121">
        <v>890.09000000000015</v>
      </c>
      <c r="J160" s="121">
        <v>26995.88</v>
      </c>
      <c r="K160" s="121">
        <v>0</v>
      </c>
      <c r="L160" s="121">
        <v>26867.08</v>
      </c>
      <c r="M160" s="121">
        <v>31608.080000000013</v>
      </c>
      <c r="N160" s="121">
        <v>18466.560000000001</v>
      </c>
      <c r="O160" s="121">
        <v>0</v>
      </c>
      <c r="P160" s="121">
        <v>13273.969999999998</v>
      </c>
      <c r="Q160" s="121">
        <v>9450.2000000000007</v>
      </c>
      <c r="R160" s="121">
        <v>43326.790000000008</v>
      </c>
      <c r="S160" s="121">
        <v>0</v>
      </c>
      <c r="T160" s="121">
        <v>5493.88</v>
      </c>
      <c r="U160" s="121">
        <v>0</v>
      </c>
      <c r="V160" s="121">
        <v>0</v>
      </c>
      <c r="W160" s="121">
        <v>35381.049999999996</v>
      </c>
      <c r="X160" s="121">
        <v>394451.54000000015</v>
      </c>
      <c r="Y160" s="121">
        <v>703308.22</v>
      </c>
      <c r="Z160" s="121">
        <v>0</v>
      </c>
      <c r="AA160" s="121">
        <v>5844.2</v>
      </c>
      <c r="AB160" s="121">
        <v>6428.8200000000006</v>
      </c>
      <c r="AC160" s="121">
        <f t="shared" si="98"/>
        <v>1434184.1700000002</v>
      </c>
      <c r="AD160" s="153">
        <f t="shared" si="99"/>
        <v>258.53447019867554</v>
      </c>
      <c r="AE160" s="105">
        <f t="shared" si="100"/>
        <v>11.010331125827815</v>
      </c>
      <c r="AF160" s="105">
        <f t="shared" si="101"/>
        <v>0</v>
      </c>
      <c r="AG160" s="105">
        <f t="shared" si="102"/>
        <v>102.63337748344374</v>
      </c>
      <c r="AH160" s="105">
        <f t="shared" si="103"/>
        <v>2.9473178807947025</v>
      </c>
      <c r="AI160" s="105">
        <f t="shared" si="104"/>
        <v>89.390331125827814</v>
      </c>
      <c r="AJ160" s="105">
        <f t="shared" si="105"/>
        <v>0</v>
      </c>
      <c r="AK160" s="105">
        <f t="shared" si="106"/>
        <v>88.963841059602657</v>
      </c>
      <c r="AL160" s="105">
        <f t="shared" si="107"/>
        <v>104.66251655629144</v>
      </c>
      <c r="AM160" s="105">
        <f t="shared" si="108"/>
        <v>61.147549668874177</v>
      </c>
      <c r="AN160" s="105">
        <f t="shared" si="109"/>
        <v>0</v>
      </c>
      <c r="AO160" s="105">
        <f t="shared" si="110"/>
        <v>43.953543046357609</v>
      </c>
      <c r="AP160" s="105">
        <f t="shared" si="111"/>
        <v>31.292052980132453</v>
      </c>
      <c r="AQ160" s="105">
        <f t="shared" si="112"/>
        <v>143.46619205298015</v>
      </c>
      <c r="AR160" s="105">
        <f t="shared" si="113"/>
        <v>0</v>
      </c>
      <c r="AS160" s="105">
        <f t="shared" si="114"/>
        <v>18.191655629139074</v>
      </c>
      <c r="AT160" s="105">
        <f t="shared" si="115"/>
        <v>0</v>
      </c>
      <c r="AU160" s="105">
        <f t="shared" si="116"/>
        <v>0</v>
      </c>
      <c r="AV160" s="105">
        <f t="shared" si="117"/>
        <v>117.15579470198674</v>
      </c>
      <c r="AW160" s="105">
        <f t="shared" si="118"/>
        <v>1306.1309271523185</v>
      </c>
      <c r="AX160" s="105">
        <f t="shared" si="119"/>
        <v>2328.835165562914</v>
      </c>
      <c r="AY160" s="105">
        <f t="shared" si="120"/>
        <v>0</v>
      </c>
      <c r="AZ160" s="105">
        <f t="shared" si="121"/>
        <v>19.351655629139071</v>
      </c>
      <c r="BA160" s="105">
        <f t="shared" si="122"/>
        <v>21.287483443708613</v>
      </c>
      <c r="BB160" s="2"/>
      <c r="BC160" s="105">
        <f t="shared" si="123"/>
        <v>51.136602394487966</v>
      </c>
      <c r="BD160" s="105">
        <f t="shared" si="124"/>
        <v>2.1777789421288412</v>
      </c>
      <c r="BE160" s="105">
        <f t="shared" si="125"/>
        <v>0</v>
      </c>
      <c r="BF160" s="105">
        <f t="shared" si="126"/>
        <v>20.300280317518542</v>
      </c>
      <c r="BG160" s="105">
        <f t="shared" si="127"/>
        <v>0.58296219643184632</v>
      </c>
      <c r="BH160" s="105">
        <f t="shared" si="128"/>
        <v>17.68088339315187</v>
      </c>
      <c r="BI160" s="105">
        <f t="shared" si="129"/>
        <v>0</v>
      </c>
      <c r="BJ160" s="105">
        <f t="shared" si="130"/>
        <v>17.596526158602082</v>
      </c>
      <c r="BK160" s="105">
        <f t="shared" si="131"/>
        <v>20.701632129103256</v>
      </c>
      <c r="BL160" s="105">
        <f t="shared" si="132"/>
        <v>12.094626810929764</v>
      </c>
      <c r="BM160" s="105">
        <f t="shared" si="133"/>
        <v>0</v>
      </c>
      <c r="BN160" s="105">
        <f t="shared" si="134"/>
        <v>8.6937531110004969</v>
      </c>
      <c r="BO160" s="105">
        <f t="shared" si="135"/>
        <v>6.1893846113541704</v>
      </c>
      <c r="BP160" s="105">
        <f t="shared" si="136"/>
        <v>28.376771632915048</v>
      </c>
      <c r="BQ160" s="105">
        <f t="shared" si="137"/>
        <v>0</v>
      </c>
      <c r="BR160" s="105">
        <f t="shared" si="138"/>
        <v>3.5982028241335047</v>
      </c>
      <c r="BS160" s="105">
        <f t="shared" si="139"/>
        <v>0</v>
      </c>
      <c r="BT160" s="105">
        <f t="shared" si="140"/>
        <v>0</v>
      </c>
      <c r="BU160" s="105">
        <f t="shared" si="141"/>
        <v>23.172729297110369</v>
      </c>
      <c r="BV160" s="105">
        <f t="shared" si="142"/>
        <v>258.345039427838</v>
      </c>
      <c r="BW160" s="105">
        <f t="shared" si="143"/>
        <v>460.62994157868542</v>
      </c>
      <c r="BX160" s="105">
        <f t="shared" si="144"/>
        <v>0</v>
      </c>
      <c r="BY160" s="105">
        <f t="shared" si="145"/>
        <v>3.8276440229493596</v>
      </c>
      <c r="BZ160" s="105">
        <f t="shared" si="146"/>
        <v>4.210539414738939</v>
      </c>
      <c r="CA160" s="21" t="s">
        <v>911</v>
      </c>
      <c r="CB160" s="108">
        <v>42</v>
      </c>
    </row>
    <row r="161" spans="1:80" x14ac:dyDescent="0.25">
      <c r="A161" s="18" t="s">
        <v>314</v>
      </c>
      <c r="B161" s="21" t="s">
        <v>315</v>
      </c>
      <c r="C161" s="22">
        <f>_xlfn.XLOOKUP(A161,Rankings!K:K,Rankings!L:L)</f>
        <v>174</v>
      </c>
      <c r="D161" s="118">
        <f>_xlfn.XLOOKUP(A161,Rankings!K:K,Rankings!M:M)</f>
        <v>1039.0899999999999</v>
      </c>
      <c r="E161" s="121">
        <v>55124.639999999985</v>
      </c>
      <c r="F161" s="121">
        <v>5378.65</v>
      </c>
      <c r="G161" s="121">
        <v>0</v>
      </c>
      <c r="H161" s="121">
        <v>0</v>
      </c>
      <c r="I161" s="121">
        <v>0</v>
      </c>
      <c r="J161" s="121">
        <v>0</v>
      </c>
      <c r="K161" s="121">
        <v>0</v>
      </c>
      <c r="L161" s="121">
        <v>16177.56</v>
      </c>
      <c r="M161" s="121">
        <v>31289.59</v>
      </c>
      <c r="N161" s="121">
        <v>20639.149999999991</v>
      </c>
      <c r="O161" s="121">
        <v>0</v>
      </c>
      <c r="P161" s="121">
        <v>7833.9199999999937</v>
      </c>
      <c r="Q161" s="121">
        <v>15261.130000000001</v>
      </c>
      <c r="R161" s="121">
        <v>20588.03</v>
      </c>
      <c r="S161" s="121">
        <v>0</v>
      </c>
      <c r="T161" s="121">
        <v>1885.98</v>
      </c>
      <c r="U161" s="121">
        <v>0</v>
      </c>
      <c r="V161" s="121">
        <v>0</v>
      </c>
      <c r="W161" s="121">
        <v>33741.22</v>
      </c>
      <c r="X161" s="121">
        <v>230546.77</v>
      </c>
      <c r="Y161" s="121">
        <v>516580.01999999996</v>
      </c>
      <c r="Z161" s="121">
        <v>0</v>
      </c>
      <c r="AA161" s="121">
        <v>2508.5</v>
      </c>
      <c r="AB161" s="121">
        <v>2652.5099999999993</v>
      </c>
      <c r="AC161" s="121">
        <f t="shared" si="98"/>
        <v>960207.66999999993</v>
      </c>
      <c r="AD161" s="153">
        <f t="shared" si="99"/>
        <v>316.80827586206885</v>
      </c>
      <c r="AE161" s="105">
        <f t="shared" si="100"/>
        <v>30.911781609195401</v>
      </c>
      <c r="AF161" s="105">
        <f t="shared" si="101"/>
        <v>0</v>
      </c>
      <c r="AG161" s="105">
        <f t="shared" si="102"/>
        <v>0</v>
      </c>
      <c r="AH161" s="105">
        <f t="shared" si="103"/>
        <v>0</v>
      </c>
      <c r="AI161" s="105">
        <f t="shared" si="104"/>
        <v>0</v>
      </c>
      <c r="AJ161" s="105">
        <f t="shared" si="105"/>
        <v>0</v>
      </c>
      <c r="AK161" s="105">
        <f t="shared" si="106"/>
        <v>92.974482758620681</v>
      </c>
      <c r="AL161" s="105">
        <f t="shared" si="107"/>
        <v>179.82522988505747</v>
      </c>
      <c r="AM161" s="105">
        <f t="shared" si="108"/>
        <v>118.6158045977011</v>
      </c>
      <c r="AN161" s="105">
        <f t="shared" si="109"/>
        <v>0</v>
      </c>
      <c r="AO161" s="105">
        <f t="shared" si="110"/>
        <v>45.02252873563215</v>
      </c>
      <c r="AP161" s="105">
        <f t="shared" si="111"/>
        <v>87.70764367816092</v>
      </c>
      <c r="AQ161" s="105">
        <f t="shared" si="112"/>
        <v>118.32201149425286</v>
      </c>
      <c r="AR161" s="105">
        <f t="shared" si="113"/>
        <v>0</v>
      </c>
      <c r="AS161" s="105">
        <f t="shared" si="114"/>
        <v>10.838965517241379</v>
      </c>
      <c r="AT161" s="105">
        <f t="shared" si="115"/>
        <v>0</v>
      </c>
      <c r="AU161" s="105">
        <f t="shared" si="116"/>
        <v>0</v>
      </c>
      <c r="AV161" s="105">
        <f t="shared" si="117"/>
        <v>193.91505747126436</v>
      </c>
      <c r="AW161" s="105">
        <f t="shared" si="118"/>
        <v>1324.9814367816091</v>
      </c>
      <c r="AX161" s="105">
        <f t="shared" si="119"/>
        <v>2968.8506896551721</v>
      </c>
      <c r="AY161" s="105">
        <f t="shared" si="120"/>
        <v>0</v>
      </c>
      <c r="AZ161" s="105">
        <f t="shared" si="121"/>
        <v>14.416666666666666</v>
      </c>
      <c r="BA161" s="105">
        <f t="shared" si="122"/>
        <v>15.244310344827582</v>
      </c>
      <c r="BB161" s="2"/>
      <c r="BC161" s="105">
        <f t="shared" si="123"/>
        <v>53.050881059388495</v>
      </c>
      <c r="BD161" s="105">
        <f t="shared" si="124"/>
        <v>5.1763081157551323</v>
      </c>
      <c r="BE161" s="105">
        <f t="shared" si="125"/>
        <v>0</v>
      </c>
      <c r="BF161" s="105">
        <f t="shared" si="126"/>
        <v>0</v>
      </c>
      <c r="BG161" s="105">
        <f t="shared" si="127"/>
        <v>0</v>
      </c>
      <c r="BH161" s="105">
        <f t="shared" si="128"/>
        <v>0</v>
      </c>
      <c r="BI161" s="105">
        <f t="shared" si="129"/>
        <v>0</v>
      </c>
      <c r="BJ161" s="105">
        <f t="shared" si="130"/>
        <v>15.568969001722662</v>
      </c>
      <c r="BK161" s="105">
        <f t="shared" si="131"/>
        <v>30.11249266184835</v>
      </c>
      <c r="BL161" s="105">
        <f t="shared" si="132"/>
        <v>19.86271641532494</v>
      </c>
      <c r="BM161" s="105">
        <f t="shared" si="133"/>
        <v>0</v>
      </c>
      <c r="BN161" s="105">
        <f t="shared" si="134"/>
        <v>7.5392121952862547</v>
      </c>
      <c r="BO161" s="105">
        <f t="shared" si="135"/>
        <v>14.687014599312862</v>
      </c>
      <c r="BP161" s="105">
        <f t="shared" si="136"/>
        <v>19.813519521889347</v>
      </c>
      <c r="BQ161" s="105">
        <f t="shared" si="137"/>
        <v>0</v>
      </c>
      <c r="BR161" s="105">
        <f t="shared" si="138"/>
        <v>1.8150304593442341</v>
      </c>
      <c r="BS161" s="105">
        <f t="shared" si="139"/>
        <v>0</v>
      </c>
      <c r="BT161" s="105">
        <f t="shared" si="140"/>
        <v>0</v>
      </c>
      <c r="BU161" s="105">
        <f t="shared" si="141"/>
        <v>32.471893676197446</v>
      </c>
      <c r="BV161" s="105">
        <f t="shared" si="142"/>
        <v>221.87372604875421</v>
      </c>
      <c r="BW161" s="105">
        <f t="shared" si="143"/>
        <v>497.14656093312419</v>
      </c>
      <c r="BX161" s="105">
        <f t="shared" si="144"/>
        <v>0</v>
      </c>
      <c r="BY161" s="105">
        <f t="shared" si="145"/>
        <v>2.4141315959156571</v>
      </c>
      <c r="BZ161" s="105">
        <f t="shared" si="146"/>
        <v>2.5527240181312489</v>
      </c>
      <c r="CA161" s="21" t="s">
        <v>856</v>
      </c>
      <c r="CB161" s="108">
        <v>44</v>
      </c>
    </row>
    <row r="162" spans="1:80" x14ac:dyDescent="0.25">
      <c r="A162" s="18" t="s">
        <v>316</v>
      </c>
      <c r="B162" s="21" t="s">
        <v>317</v>
      </c>
      <c r="C162" s="22">
        <f>_xlfn.XLOOKUP(A162,Rankings!K:K,Rankings!L:L)</f>
        <v>354</v>
      </c>
      <c r="D162" s="118">
        <f>_xlfn.XLOOKUP(A162,Rankings!K:K,Rankings!M:M)</f>
        <v>1447.76</v>
      </c>
      <c r="E162" s="121">
        <v>73309.320000000022</v>
      </c>
      <c r="F162" s="121">
        <v>37586.279999999992</v>
      </c>
      <c r="G162" s="121">
        <v>0</v>
      </c>
      <c r="H162" s="121">
        <v>37835.740000000013</v>
      </c>
      <c r="I162" s="121">
        <v>0</v>
      </c>
      <c r="J162" s="121">
        <v>43875.700000000012</v>
      </c>
      <c r="K162" s="121">
        <v>0</v>
      </c>
      <c r="L162" s="121">
        <v>32802.46</v>
      </c>
      <c r="M162" s="121">
        <v>0</v>
      </c>
      <c r="N162" s="121">
        <v>28350.740000000005</v>
      </c>
      <c r="O162" s="121">
        <v>0</v>
      </c>
      <c r="P162" s="121">
        <v>11571.710000000006</v>
      </c>
      <c r="Q162" s="121">
        <v>15327.640000000001</v>
      </c>
      <c r="R162" s="121">
        <v>60807.399999999994</v>
      </c>
      <c r="S162" s="121">
        <v>0</v>
      </c>
      <c r="T162" s="121">
        <v>5132.7499999999991</v>
      </c>
      <c r="U162" s="121">
        <v>9829</v>
      </c>
      <c r="V162" s="121">
        <v>0</v>
      </c>
      <c r="W162" s="121">
        <v>44887.860000000015</v>
      </c>
      <c r="X162" s="121">
        <v>508374.95000000019</v>
      </c>
      <c r="Y162" s="121">
        <v>1009732.0199999997</v>
      </c>
      <c r="Z162" s="121">
        <v>0</v>
      </c>
      <c r="AA162" s="121">
        <v>6917</v>
      </c>
      <c r="AB162" s="121">
        <v>6765.61</v>
      </c>
      <c r="AC162" s="121">
        <f t="shared" si="98"/>
        <v>1933106.18</v>
      </c>
      <c r="AD162" s="153">
        <f t="shared" si="99"/>
        <v>207.08847457627124</v>
      </c>
      <c r="AE162" s="105">
        <f t="shared" si="100"/>
        <v>106.17593220338981</v>
      </c>
      <c r="AF162" s="105">
        <f t="shared" si="101"/>
        <v>0</v>
      </c>
      <c r="AG162" s="105">
        <f t="shared" si="102"/>
        <v>106.88062146892659</v>
      </c>
      <c r="AH162" s="105">
        <f t="shared" si="103"/>
        <v>0</v>
      </c>
      <c r="AI162" s="105">
        <f t="shared" si="104"/>
        <v>123.94265536723167</v>
      </c>
      <c r="AJ162" s="105">
        <f t="shared" si="105"/>
        <v>0</v>
      </c>
      <c r="AK162" s="105">
        <f t="shared" si="106"/>
        <v>92.662316384180784</v>
      </c>
      <c r="AL162" s="105">
        <f t="shared" si="107"/>
        <v>0</v>
      </c>
      <c r="AM162" s="105">
        <f t="shared" si="108"/>
        <v>80.086836158192099</v>
      </c>
      <c r="AN162" s="105">
        <f t="shared" si="109"/>
        <v>0</v>
      </c>
      <c r="AO162" s="105">
        <f t="shared" si="110"/>
        <v>32.688446327683636</v>
      </c>
      <c r="AP162" s="105">
        <f t="shared" si="111"/>
        <v>43.298418079096052</v>
      </c>
      <c r="AQ162" s="105">
        <f t="shared" si="112"/>
        <v>171.77231638418078</v>
      </c>
      <c r="AR162" s="105">
        <f t="shared" si="113"/>
        <v>0</v>
      </c>
      <c r="AS162" s="105">
        <f t="shared" si="114"/>
        <v>14.499293785310732</v>
      </c>
      <c r="AT162" s="105">
        <f t="shared" si="115"/>
        <v>27.765536723163841</v>
      </c>
      <c r="AU162" s="105">
        <f t="shared" si="116"/>
        <v>0</v>
      </c>
      <c r="AV162" s="105">
        <f t="shared" si="117"/>
        <v>126.8018644067797</v>
      </c>
      <c r="AW162" s="105">
        <f t="shared" si="118"/>
        <v>1436.0874293785316</v>
      </c>
      <c r="AX162" s="105">
        <f t="shared" si="119"/>
        <v>2852.3503389830498</v>
      </c>
      <c r="AY162" s="105">
        <f t="shared" si="120"/>
        <v>0</v>
      </c>
      <c r="AZ162" s="105">
        <f t="shared" si="121"/>
        <v>19.539548022598868</v>
      </c>
      <c r="BA162" s="105">
        <f t="shared" si="122"/>
        <v>19.111892655367232</v>
      </c>
      <c r="BB162" s="2"/>
      <c r="BC162" s="105">
        <f t="shared" si="123"/>
        <v>50.636376194949456</v>
      </c>
      <c r="BD162" s="105">
        <f t="shared" si="124"/>
        <v>25.961678731281424</v>
      </c>
      <c r="BE162" s="105">
        <f t="shared" si="125"/>
        <v>0</v>
      </c>
      <c r="BF162" s="105">
        <f t="shared" si="126"/>
        <v>26.133986296071182</v>
      </c>
      <c r="BG162" s="105">
        <f t="shared" si="127"/>
        <v>0</v>
      </c>
      <c r="BH162" s="105">
        <f t="shared" si="128"/>
        <v>30.305920870862582</v>
      </c>
      <c r="BI162" s="105">
        <f t="shared" si="129"/>
        <v>0</v>
      </c>
      <c r="BJ162" s="105">
        <f t="shared" si="130"/>
        <v>22.657387964856053</v>
      </c>
      <c r="BK162" s="105">
        <f t="shared" si="131"/>
        <v>0</v>
      </c>
      <c r="BL162" s="105">
        <f t="shared" si="132"/>
        <v>19.582486047411177</v>
      </c>
      <c r="BM162" s="105">
        <f t="shared" si="133"/>
        <v>0</v>
      </c>
      <c r="BN162" s="105">
        <f t="shared" si="134"/>
        <v>7.9928372105873944</v>
      </c>
      <c r="BO162" s="105">
        <f t="shared" si="135"/>
        <v>10.587141515168261</v>
      </c>
      <c r="BP162" s="105">
        <f t="shared" si="136"/>
        <v>42.001022268884341</v>
      </c>
      <c r="BQ162" s="105">
        <f t="shared" si="137"/>
        <v>0</v>
      </c>
      <c r="BR162" s="105">
        <f t="shared" si="138"/>
        <v>3.5453044703542016</v>
      </c>
      <c r="BS162" s="105">
        <f t="shared" si="139"/>
        <v>6.7891086920484058</v>
      </c>
      <c r="BT162" s="105">
        <f t="shared" si="140"/>
        <v>0</v>
      </c>
      <c r="BU162" s="105">
        <f t="shared" si="141"/>
        <v>31.005042272199823</v>
      </c>
      <c r="BV162" s="105">
        <f t="shared" si="142"/>
        <v>351.14587362546291</v>
      </c>
      <c r="BW162" s="105">
        <f t="shared" si="143"/>
        <v>697.44434160358048</v>
      </c>
      <c r="BX162" s="105">
        <f t="shared" si="144"/>
        <v>0</v>
      </c>
      <c r="BY162" s="105">
        <f t="shared" si="145"/>
        <v>4.7777255898767752</v>
      </c>
      <c r="BZ162" s="105">
        <f t="shared" si="146"/>
        <v>4.673157153119301</v>
      </c>
      <c r="CA162" s="21" t="s">
        <v>858</v>
      </c>
      <c r="CB162" s="108">
        <v>47</v>
      </c>
    </row>
    <row r="163" spans="1:80" x14ac:dyDescent="0.25">
      <c r="A163" s="18" t="s">
        <v>319</v>
      </c>
      <c r="B163" s="21" t="s">
        <v>320</v>
      </c>
      <c r="C163" s="22">
        <f>_xlfn.XLOOKUP(A163,Rankings!K:K,Rankings!L:L)</f>
        <v>240.83473684210526</v>
      </c>
      <c r="D163" s="118">
        <f>_xlfn.XLOOKUP(A163,Rankings!K:K,Rankings!M:M)</f>
        <v>1623.89</v>
      </c>
      <c r="E163" s="121">
        <v>69133.150000000009</v>
      </c>
      <c r="F163" s="121">
        <v>0</v>
      </c>
      <c r="G163" s="121">
        <v>0</v>
      </c>
      <c r="H163" s="121">
        <v>11688.539999999999</v>
      </c>
      <c r="I163" s="121">
        <v>0.67999999999999994</v>
      </c>
      <c r="J163" s="121">
        <v>0</v>
      </c>
      <c r="K163" s="121">
        <v>0</v>
      </c>
      <c r="L163" s="121">
        <v>22972.080000000002</v>
      </c>
      <c r="M163" s="121">
        <v>95.87</v>
      </c>
      <c r="N163" s="121">
        <v>30361.119999999999</v>
      </c>
      <c r="O163" s="121">
        <v>0</v>
      </c>
      <c r="P163" s="121">
        <v>12060.039999999983</v>
      </c>
      <c r="Q163" s="121">
        <v>21917.129999999997</v>
      </c>
      <c r="R163" s="121">
        <v>12430.75</v>
      </c>
      <c r="S163" s="121">
        <v>0</v>
      </c>
      <c r="T163" s="121">
        <v>5033.75</v>
      </c>
      <c r="U163" s="121">
        <v>0</v>
      </c>
      <c r="V163" s="121">
        <v>0</v>
      </c>
      <c r="W163" s="121">
        <v>16891.100000000002</v>
      </c>
      <c r="X163" s="121">
        <v>253767.33000000002</v>
      </c>
      <c r="Y163" s="121">
        <v>649641.90000000026</v>
      </c>
      <c r="Z163" s="121">
        <v>0</v>
      </c>
      <c r="AA163" s="121">
        <v>6773</v>
      </c>
      <c r="AB163" s="121">
        <v>3990.17</v>
      </c>
      <c r="AC163" s="121">
        <f t="shared" si="98"/>
        <v>1116756.6100000003</v>
      </c>
      <c r="AD163" s="153">
        <f t="shared" si="99"/>
        <v>287.05638940002541</v>
      </c>
      <c r="AE163" s="105">
        <f t="shared" si="100"/>
        <v>0</v>
      </c>
      <c r="AF163" s="105">
        <f t="shared" si="101"/>
        <v>0</v>
      </c>
      <c r="AG163" s="105">
        <f t="shared" si="102"/>
        <v>48.533447264557914</v>
      </c>
      <c r="AH163" s="105">
        <f t="shared" si="103"/>
        <v>2.8235129571271846E-3</v>
      </c>
      <c r="AI163" s="105">
        <f t="shared" si="104"/>
        <v>0</v>
      </c>
      <c r="AJ163" s="105">
        <f t="shared" si="105"/>
        <v>0</v>
      </c>
      <c r="AK163" s="105">
        <f t="shared" si="106"/>
        <v>95.385243429650387</v>
      </c>
      <c r="AL163" s="105">
        <f t="shared" si="107"/>
        <v>0.39807380470556358</v>
      </c>
      <c r="AM163" s="105">
        <f t="shared" si="108"/>
        <v>126.06619957778429</v>
      </c>
      <c r="AN163" s="105">
        <f t="shared" si="109"/>
        <v>0</v>
      </c>
      <c r="AO163" s="105">
        <f t="shared" si="110"/>
        <v>50.07599882863542</v>
      </c>
      <c r="AP163" s="105">
        <f t="shared" si="111"/>
        <v>91.004853732413139</v>
      </c>
      <c r="AQ163" s="105">
        <f t="shared" si="112"/>
        <v>51.615270135012871</v>
      </c>
      <c r="AR163" s="105">
        <f t="shared" si="113"/>
        <v>0</v>
      </c>
      <c r="AS163" s="105">
        <f t="shared" si="114"/>
        <v>20.901262276380834</v>
      </c>
      <c r="AT163" s="105">
        <f t="shared" si="115"/>
        <v>0</v>
      </c>
      <c r="AU163" s="105">
        <f t="shared" si="116"/>
        <v>0</v>
      </c>
      <c r="AV163" s="105">
        <f t="shared" si="117"/>
        <v>70.135646632545587</v>
      </c>
      <c r="AW163" s="105">
        <f t="shared" si="118"/>
        <v>1053.6990358096621</v>
      </c>
      <c r="AX163" s="105">
        <f t="shared" si="119"/>
        <v>2697.4592972687115</v>
      </c>
      <c r="AY163" s="105">
        <f t="shared" si="120"/>
        <v>0</v>
      </c>
      <c r="AZ163" s="105">
        <f t="shared" si="121"/>
        <v>28.123019497974152</v>
      </c>
      <c r="BA163" s="105">
        <f t="shared" si="122"/>
        <v>16.568083376676736</v>
      </c>
      <c r="BB163" s="2"/>
      <c r="BC163" s="105">
        <f t="shared" si="123"/>
        <v>42.572557254493844</v>
      </c>
      <c r="BD163" s="105">
        <f t="shared" si="124"/>
        <v>0</v>
      </c>
      <c r="BE163" s="105">
        <f t="shared" si="125"/>
        <v>0</v>
      </c>
      <c r="BF163" s="105">
        <f t="shared" si="126"/>
        <v>7.1978643873661383</v>
      </c>
      <c r="BG163" s="105">
        <f t="shared" si="127"/>
        <v>4.1874757526679754E-4</v>
      </c>
      <c r="BH163" s="105">
        <f t="shared" si="128"/>
        <v>0</v>
      </c>
      <c r="BI163" s="105">
        <f t="shared" si="129"/>
        <v>0</v>
      </c>
      <c r="BJ163" s="105">
        <f t="shared" si="130"/>
        <v>14.146327645345437</v>
      </c>
      <c r="BK163" s="105">
        <f t="shared" si="131"/>
        <v>5.9037250060041013E-2</v>
      </c>
      <c r="BL163" s="105">
        <f t="shared" si="132"/>
        <v>18.696537327035696</v>
      </c>
      <c r="BM163" s="105">
        <f t="shared" si="133"/>
        <v>0</v>
      </c>
      <c r="BN163" s="105">
        <f t="shared" si="134"/>
        <v>7.4266360406185035</v>
      </c>
      <c r="BO163" s="105">
        <f t="shared" si="135"/>
        <v>13.496683888687039</v>
      </c>
      <c r="BP163" s="105">
        <f t="shared" si="136"/>
        <v>7.6549212077172708</v>
      </c>
      <c r="BQ163" s="105">
        <f t="shared" si="137"/>
        <v>0</v>
      </c>
      <c r="BR163" s="105">
        <f t="shared" si="138"/>
        <v>3.0998097161753564</v>
      </c>
      <c r="BS163" s="105">
        <f t="shared" si="139"/>
        <v>0</v>
      </c>
      <c r="BT163" s="105">
        <f t="shared" si="140"/>
        <v>0</v>
      </c>
      <c r="BU163" s="105">
        <f t="shared" si="141"/>
        <v>10.40162818910148</v>
      </c>
      <c r="BV163" s="105">
        <f t="shared" si="142"/>
        <v>156.27125605798423</v>
      </c>
      <c r="BW163" s="105">
        <f t="shared" si="143"/>
        <v>400.05289767164044</v>
      </c>
      <c r="BX163" s="105">
        <f t="shared" si="144"/>
        <v>0</v>
      </c>
      <c r="BY163" s="105">
        <f t="shared" si="145"/>
        <v>4.1708490107088529</v>
      </c>
      <c r="BZ163" s="105">
        <f t="shared" si="146"/>
        <v>2.4571676652975261</v>
      </c>
      <c r="CA163" s="21" t="s">
        <v>860</v>
      </c>
      <c r="CB163" s="108">
        <v>49</v>
      </c>
    </row>
    <row r="164" spans="1:80" x14ac:dyDescent="0.25">
      <c r="A164" s="18" t="s">
        <v>321</v>
      </c>
      <c r="B164" s="21" t="s">
        <v>322</v>
      </c>
      <c r="C164" s="22">
        <f>_xlfn.XLOOKUP(A164,Rankings!K:K,Rankings!L:L)</f>
        <v>81</v>
      </c>
      <c r="D164" s="118">
        <f>_xlfn.XLOOKUP(A164,Rankings!K:K,Rankings!M:M)</f>
        <v>368.66</v>
      </c>
      <c r="E164" s="121">
        <v>26345.800000000007</v>
      </c>
      <c r="F164" s="121">
        <v>0</v>
      </c>
      <c r="G164" s="121">
        <v>0</v>
      </c>
      <c r="H164" s="121">
        <v>0</v>
      </c>
      <c r="I164" s="121">
        <v>0</v>
      </c>
      <c r="J164" s="121">
        <v>0</v>
      </c>
      <c r="K164" s="121">
        <v>0</v>
      </c>
      <c r="L164" s="121">
        <v>6105.9600000000009</v>
      </c>
      <c r="M164" s="121">
        <v>21312.999999999993</v>
      </c>
      <c r="N164" s="121">
        <v>5872.85</v>
      </c>
      <c r="O164" s="121">
        <v>0</v>
      </c>
      <c r="P164" s="121">
        <v>12826.869999999984</v>
      </c>
      <c r="Q164" s="121">
        <v>11873</v>
      </c>
      <c r="R164" s="121">
        <v>14073.960000000001</v>
      </c>
      <c r="S164" s="121">
        <v>0</v>
      </c>
      <c r="T164" s="121">
        <v>2774.6400000000003</v>
      </c>
      <c r="U164" s="121">
        <v>0</v>
      </c>
      <c r="V164" s="121">
        <v>0</v>
      </c>
      <c r="W164" s="121">
        <v>14858.41</v>
      </c>
      <c r="X164" s="121">
        <v>109731.15000000002</v>
      </c>
      <c r="Y164" s="121">
        <v>271987.11</v>
      </c>
      <c r="Z164" s="121">
        <v>0</v>
      </c>
      <c r="AA164" s="121">
        <v>1396</v>
      </c>
      <c r="AB164" s="121">
        <v>585.58000000000004</v>
      </c>
      <c r="AC164" s="121">
        <f t="shared" si="98"/>
        <v>499744.33</v>
      </c>
      <c r="AD164" s="153">
        <f t="shared" si="99"/>
        <v>325.25679012345688</v>
      </c>
      <c r="AE164" s="105">
        <f t="shared" si="100"/>
        <v>0</v>
      </c>
      <c r="AF164" s="105">
        <f t="shared" si="101"/>
        <v>0</v>
      </c>
      <c r="AG164" s="105">
        <f t="shared" si="102"/>
        <v>0</v>
      </c>
      <c r="AH164" s="105">
        <f t="shared" si="103"/>
        <v>0</v>
      </c>
      <c r="AI164" s="105">
        <f t="shared" si="104"/>
        <v>0</v>
      </c>
      <c r="AJ164" s="105">
        <f t="shared" si="105"/>
        <v>0</v>
      </c>
      <c r="AK164" s="105">
        <f t="shared" si="106"/>
        <v>75.382222222222239</v>
      </c>
      <c r="AL164" s="105">
        <f t="shared" si="107"/>
        <v>263.12345679012338</v>
      </c>
      <c r="AM164" s="105">
        <f t="shared" si="108"/>
        <v>72.504320987654324</v>
      </c>
      <c r="AN164" s="105">
        <f t="shared" si="109"/>
        <v>0</v>
      </c>
      <c r="AO164" s="105">
        <f t="shared" si="110"/>
        <v>158.35641975308621</v>
      </c>
      <c r="AP164" s="105">
        <f t="shared" si="111"/>
        <v>146.58024691358025</v>
      </c>
      <c r="AQ164" s="105">
        <f t="shared" si="112"/>
        <v>173.75259259259261</v>
      </c>
      <c r="AR164" s="105">
        <f t="shared" si="113"/>
        <v>0</v>
      </c>
      <c r="AS164" s="105">
        <f t="shared" si="114"/>
        <v>34.254814814814821</v>
      </c>
      <c r="AT164" s="105">
        <f t="shared" si="115"/>
        <v>0</v>
      </c>
      <c r="AU164" s="105">
        <f t="shared" si="116"/>
        <v>0</v>
      </c>
      <c r="AV164" s="105">
        <f t="shared" si="117"/>
        <v>183.43716049382715</v>
      </c>
      <c r="AW164" s="105">
        <f t="shared" si="118"/>
        <v>1354.7055555555557</v>
      </c>
      <c r="AX164" s="105">
        <f t="shared" si="119"/>
        <v>3357.8655555555556</v>
      </c>
      <c r="AY164" s="105">
        <f t="shared" si="120"/>
        <v>0</v>
      </c>
      <c r="AZ164" s="105">
        <f t="shared" si="121"/>
        <v>17.234567901234566</v>
      </c>
      <c r="BA164" s="105">
        <f t="shared" si="122"/>
        <v>7.2293827160493835</v>
      </c>
      <c r="BB164" s="2"/>
      <c r="BC164" s="105">
        <f t="shared" si="123"/>
        <v>71.463679270872902</v>
      </c>
      <c r="BD164" s="105">
        <f t="shared" si="124"/>
        <v>0</v>
      </c>
      <c r="BE164" s="105">
        <f t="shared" si="125"/>
        <v>0</v>
      </c>
      <c r="BF164" s="105">
        <f t="shared" si="126"/>
        <v>0</v>
      </c>
      <c r="BG164" s="105">
        <f t="shared" si="127"/>
        <v>0</v>
      </c>
      <c r="BH164" s="105">
        <f t="shared" si="128"/>
        <v>0</v>
      </c>
      <c r="BI164" s="105">
        <f t="shared" si="129"/>
        <v>0</v>
      </c>
      <c r="BJ164" s="105">
        <f t="shared" si="130"/>
        <v>16.562577985135356</v>
      </c>
      <c r="BK164" s="105">
        <f t="shared" si="131"/>
        <v>57.81207616774261</v>
      </c>
      <c r="BL164" s="105">
        <f t="shared" si="132"/>
        <v>15.930260945044214</v>
      </c>
      <c r="BM164" s="105">
        <f t="shared" si="133"/>
        <v>0</v>
      </c>
      <c r="BN164" s="105">
        <f t="shared" si="134"/>
        <v>34.793224108935014</v>
      </c>
      <c r="BO164" s="105">
        <f t="shared" si="135"/>
        <v>32.205826506808442</v>
      </c>
      <c r="BP164" s="105">
        <f t="shared" si="136"/>
        <v>38.175988715889979</v>
      </c>
      <c r="BQ164" s="105">
        <f t="shared" si="137"/>
        <v>0</v>
      </c>
      <c r="BR164" s="105">
        <f t="shared" si="138"/>
        <v>7.5262843812727178</v>
      </c>
      <c r="BS164" s="105">
        <f t="shared" si="139"/>
        <v>0</v>
      </c>
      <c r="BT164" s="105">
        <f t="shared" si="140"/>
        <v>0</v>
      </c>
      <c r="BU164" s="105">
        <f t="shared" si="141"/>
        <v>40.30383008734335</v>
      </c>
      <c r="BV164" s="105">
        <f t="shared" si="142"/>
        <v>297.64864644930293</v>
      </c>
      <c r="BW164" s="105">
        <f t="shared" si="143"/>
        <v>737.7722291542342</v>
      </c>
      <c r="BX164" s="105">
        <f t="shared" si="144"/>
        <v>0</v>
      </c>
      <c r="BY164" s="105">
        <f t="shared" si="145"/>
        <v>3.7866869201974716</v>
      </c>
      <c r="BZ164" s="105">
        <f t="shared" si="146"/>
        <v>1.5884012369120599</v>
      </c>
      <c r="CA164" s="21" t="s">
        <v>861</v>
      </c>
      <c r="CB164" s="108">
        <v>50</v>
      </c>
    </row>
    <row r="165" spans="1:80" x14ac:dyDescent="0.25">
      <c r="A165" s="18" t="s">
        <v>323</v>
      </c>
      <c r="B165" s="21" t="s">
        <v>324</v>
      </c>
      <c r="C165" s="22">
        <f>_xlfn.XLOOKUP(A165,Rankings!K:K,Rankings!L:L)</f>
        <v>316</v>
      </c>
      <c r="D165" s="118">
        <f>_xlfn.XLOOKUP(A165,Rankings!K:K,Rankings!M:M)</f>
        <v>1520.91</v>
      </c>
      <c r="E165" s="121">
        <v>101597.11999999998</v>
      </c>
      <c r="F165" s="121">
        <v>23999.910000000007</v>
      </c>
      <c r="G165" s="121">
        <v>0</v>
      </c>
      <c r="H165" s="121">
        <v>0</v>
      </c>
      <c r="I165" s="121">
        <v>0</v>
      </c>
      <c r="J165" s="121">
        <v>0</v>
      </c>
      <c r="K165" s="121">
        <v>0</v>
      </c>
      <c r="L165" s="121">
        <v>30026.390000000003</v>
      </c>
      <c r="M165" s="121">
        <v>0</v>
      </c>
      <c r="N165" s="121">
        <v>17147.099999999995</v>
      </c>
      <c r="O165" s="121">
        <v>0</v>
      </c>
      <c r="P165" s="121">
        <v>47817.819999999985</v>
      </c>
      <c r="Q165" s="121">
        <v>22273.530000000002</v>
      </c>
      <c r="R165" s="121">
        <v>80055.679999999964</v>
      </c>
      <c r="S165" s="121">
        <v>1190.7</v>
      </c>
      <c r="T165" s="121">
        <v>0</v>
      </c>
      <c r="U165" s="121">
        <v>0</v>
      </c>
      <c r="V165" s="121">
        <v>0</v>
      </c>
      <c r="W165" s="121">
        <v>79619.490000000049</v>
      </c>
      <c r="X165" s="121">
        <v>380159.7800000002</v>
      </c>
      <c r="Y165" s="121">
        <v>878865.66000000027</v>
      </c>
      <c r="Z165" s="121">
        <v>0</v>
      </c>
      <c r="AA165" s="121">
        <v>1440.8500000000001</v>
      </c>
      <c r="AB165" s="121">
        <v>3787.3100000000004</v>
      </c>
      <c r="AC165" s="121">
        <f t="shared" si="98"/>
        <v>1667981.3400000008</v>
      </c>
      <c r="AD165" s="153">
        <f t="shared" si="99"/>
        <v>321.50987341772145</v>
      </c>
      <c r="AE165" s="105">
        <f t="shared" si="100"/>
        <v>75.949082278481029</v>
      </c>
      <c r="AF165" s="105">
        <f t="shared" si="101"/>
        <v>0</v>
      </c>
      <c r="AG165" s="105">
        <f t="shared" si="102"/>
        <v>0</v>
      </c>
      <c r="AH165" s="105">
        <f t="shared" si="103"/>
        <v>0</v>
      </c>
      <c r="AI165" s="105">
        <f t="shared" si="104"/>
        <v>0</v>
      </c>
      <c r="AJ165" s="105">
        <f t="shared" si="105"/>
        <v>0</v>
      </c>
      <c r="AK165" s="105">
        <f t="shared" si="106"/>
        <v>95.020221518987356</v>
      </c>
      <c r="AL165" s="105">
        <f t="shared" si="107"/>
        <v>0</v>
      </c>
      <c r="AM165" s="105">
        <f t="shared" si="108"/>
        <v>54.262974683544286</v>
      </c>
      <c r="AN165" s="105">
        <f t="shared" si="109"/>
        <v>0</v>
      </c>
      <c r="AO165" s="105">
        <f t="shared" si="110"/>
        <v>151.32221518987336</v>
      </c>
      <c r="AP165" s="105">
        <f t="shared" si="111"/>
        <v>70.48585443037976</v>
      </c>
      <c r="AQ165" s="105">
        <f t="shared" si="112"/>
        <v>253.34075949367076</v>
      </c>
      <c r="AR165" s="105">
        <f t="shared" si="113"/>
        <v>3.7680379746835446</v>
      </c>
      <c r="AS165" s="105">
        <f t="shared" si="114"/>
        <v>0</v>
      </c>
      <c r="AT165" s="105">
        <f t="shared" si="115"/>
        <v>0</v>
      </c>
      <c r="AU165" s="105">
        <f t="shared" si="116"/>
        <v>0</v>
      </c>
      <c r="AV165" s="105">
        <f t="shared" si="117"/>
        <v>251.96041139240521</v>
      </c>
      <c r="AW165" s="105">
        <f t="shared" si="118"/>
        <v>1203.0372784810133</v>
      </c>
      <c r="AX165" s="105">
        <f t="shared" si="119"/>
        <v>2781.2204430379757</v>
      </c>
      <c r="AY165" s="105">
        <f t="shared" si="120"/>
        <v>0</v>
      </c>
      <c r="AZ165" s="105">
        <f t="shared" si="121"/>
        <v>4.5596518987341774</v>
      </c>
      <c r="BA165" s="105">
        <f t="shared" si="122"/>
        <v>11.985158227848103</v>
      </c>
      <c r="BB165" s="2"/>
      <c r="BC165" s="105">
        <f t="shared" si="123"/>
        <v>66.800218290365621</v>
      </c>
      <c r="BD165" s="105">
        <f t="shared" si="124"/>
        <v>15.779967256445158</v>
      </c>
      <c r="BE165" s="105">
        <f t="shared" si="125"/>
        <v>0</v>
      </c>
      <c r="BF165" s="105">
        <f t="shared" si="126"/>
        <v>0</v>
      </c>
      <c r="BG165" s="105">
        <f t="shared" si="127"/>
        <v>0</v>
      </c>
      <c r="BH165" s="105">
        <f t="shared" si="128"/>
        <v>0</v>
      </c>
      <c r="BI165" s="105">
        <f t="shared" si="129"/>
        <v>0</v>
      </c>
      <c r="BJ165" s="105">
        <f t="shared" si="130"/>
        <v>19.742384493494029</v>
      </c>
      <c r="BK165" s="105">
        <f t="shared" si="131"/>
        <v>0</v>
      </c>
      <c r="BL165" s="105">
        <f t="shared" si="132"/>
        <v>11.274237134347196</v>
      </c>
      <c r="BM165" s="105">
        <f t="shared" si="133"/>
        <v>0</v>
      </c>
      <c r="BN165" s="105">
        <f t="shared" si="134"/>
        <v>31.440269312451086</v>
      </c>
      <c r="BO165" s="105">
        <f t="shared" si="135"/>
        <v>14.644870505158098</v>
      </c>
      <c r="BP165" s="105">
        <f t="shared" si="136"/>
        <v>52.636697766468735</v>
      </c>
      <c r="BQ165" s="105">
        <f t="shared" si="137"/>
        <v>0.78288656133499024</v>
      </c>
      <c r="BR165" s="105">
        <f t="shared" si="138"/>
        <v>0</v>
      </c>
      <c r="BS165" s="105">
        <f t="shared" si="139"/>
        <v>0</v>
      </c>
      <c r="BT165" s="105">
        <f t="shared" si="140"/>
        <v>0</v>
      </c>
      <c r="BU165" s="105">
        <f t="shared" si="141"/>
        <v>52.349902361086485</v>
      </c>
      <c r="BV165" s="105">
        <f t="shared" si="142"/>
        <v>249.95547402541911</v>
      </c>
      <c r="BW165" s="105">
        <f t="shared" si="143"/>
        <v>577.85513935735855</v>
      </c>
      <c r="BX165" s="105">
        <f t="shared" si="144"/>
        <v>0</v>
      </c>
      <c r="BY165" s="105">
        <f t="shared" si="145"/>
        <v>0.94736046182877365</v>
      </c>
      <c r="BZ165" s="105">
        <f t="shared" si="146"/>
        <v>2.4901604960188308</v>
      </c>
      <c r="CA165" s="21" t="s">
        <v>862</v>
      </c>
      <c r="CB165" s="108">
        <v>51</v>
      </c>
    </row>
    <row r="166" spans="1:80" x14ac:dyDescent="0.25">
      <c r="A166" s="18" t="s">
        <v>325</v>
      </c>
      <c r="B166" s="21" t="s">
        <v>326</v>
      </c>
      <c r="C166" s="22">
        <f>_xlfn.XLOOKUP(A166,Rankings!K:K,Rankings!L:L)</f>
        <v>99</v>
      </c>
      <c r="D166" s="118">
        <f>_xlfn.XLOOKUP(A166,Rankings!K:K,Rankings!M:M)</f>
        <v>967.37</v>
      </c>
      <c r="E166" s="121">
        <v>32859.97</v>
      </c>
      <c r="F166" s="121">
        <v>0</v>
      </c>
      <c r="G166" s="121">
        <v>0</v>
      </c>
      <c r="H166" s="121">
        <v>19423.78</v>
      </c>
      <c r="I166" s="121">
        <v>0</v>
      </c>
      <c r="J166" s="121">
        <v>0</v>
      </c>
      <c r="K166" s="121">
        <v>0</v>
      </c>
      <c r="L166" s="121">
        <v>7833.4699999999993</v>
      </c>
      <c r="M166" s="121">
        <v>0</v>
      </c>
      <c r="N166" s="121">
        <v>10071.65</v>
      </c>
      <c r="O166" s="121">
        <v>0</v>
      </c>
      <c r="P166" s="121">
        <v>9851.2699999999822</v>
      </c>
      <c r="Q166" s="121">
        <v>4714.4400000000005</v>
      </c>
      <c r="R166" s="121">
        <v>12284.879999999994</v>
      </c>
      <c r="S166" s="121">
        <v>0</v>
      </c>
      <c r="T166" s="121">
        <v>3784.8</v>
      </c>
      <c r="U166" s="121">
        <v>0</v>
      </c>
      <c r="V166" s="121">
        <v>0</v>
      </c>
      <c r="W166" s="121">
        <v>7290</v>
      </c>
      <c r="X166" s="121">
        <v>118764.36</v>
      </c>
      <c r="Y166" s="121">
        <v>296940.00999999995</v>
      </c>
      <c r="Z166" s="121">
        <v>0</v>
      </c>
      <c r="AA166" s="121">
        <v>3588.8</v>
      </c>
      <c r="AB166" s="121">
        <v>1620.19</v>
      </c>
      <c r="AC166" s="121">
        <f t="shared" si="98"/>
        <v>529027.61999999988</v>
      </c>
      <c r="AD166" s="153">
        <f t="shared" si="99"/>
        <v>331.91888888888889</v>
      </c>
      <c r="AE166" s="105">
        <f t="shared" si="100"/>
        <v>0</v>
      </c>
      <c r="AF166" s="105">
        <f t="shared" si="101"/>
        <v>0</v>
      </c>
      <c r="AG166" s="105">
        <f t="shared" si="102"/>
        <v>196.19979797979798</v>
      </c>
      <c r="AH166" s="105">
        <f t="shared" si="103"/>
        <v>0</v>
      </c>
      <c r="AI166" s="105">
        <f t="shared" si="104"/>
        <v>0</v>
      </c>
      <c r="AJ166" s="105">
        <f t="shared" si="105"/>
        <v>0</v>
      </c>
      <c r="AK166" s="105">
        <f t="shared" si="106"/>
        <v>79.125959595959586</v>
      </c>
      <c r="AL166" s="105">
        <f t="shared" si="107"/>
        <v>0</v>
      </c>
      <c r="AM166" s="105">
        <f t="shared" si="108"/>
        <v>101.73383838383837</v>
      </c>
      <c r="AN166" s="105">
        <f t="shared" si="109"/>
        <v>0</v>
      </c>
      <c r="AO166" s="105">
        <f t="shared" si="110"/>
        <v>99.507777777777605</v>
      </c>
      <c r="AP166" s="105">
        <f t="shared" si="111"/>
        <v>47.620606060606065</v>
      </c>
      <c r="AQ166" s="105">
        <f t="shared" si="112"/>
        <v>124.0896969696969</v>
      </c>
      <c r="AR166" s="105">
        <f t="shared" si="113"/>
        <v>0</v>
      </c>
      <c r="AS166" s="105">
        <f t="shared" si="114"/>
        <v>38.230303030303034</v>
      </c>
      <c r="AT166" s="105">
        <f t="shared" si="115"/>
        <v>0</v>
      </c>
      <c r="AU166" s="105">
        <f t="shared" si="116"/>
        <v>0</v>
      </c>
      <c r="AV166" s="105">
        <f t="shared" si="117"/>
        <v>73.63636363636364</v>
      </c>
      <c r="AW166" s="105">
        <f t="shared" si="118"/>
        <v>1199.6400000000001</v>
      </c>
      <c r="AX166" s="105">
        <f t="shared" si="119"/>
        <v>2999.39404040404</v>
      </c>
      <c r="AY166" s="105">
        <f t="shared" si="120"/>
        <v>0</v>
      </c>
      <c r="AZ166" s="105">
        <f t="shared" si="121"/>
        <v>36.250505050505055</v>
      </c>
      <c r="BA166" s="105">
        <f t="shared" si="122"/>
        <v>16.365555555555556</v>
      </c>
      <c r="BB166" s="2"/>
      <c r="BC166" s="105">
        <f t="shared" si="123"/>
        <v>33.968357505401244</v>
      </c>
      <c r="BD166" s="105">
        <f t="shared" si="124"/>
        <v>0</v>
      </c>
      <c r="BE166" s="105">
        <f t="shared" si="125"/>
        <v>0</v>
      </c>
      <c r="BF166" s="105">
        <f t="shared" si="126"/>
        <v>20.078956345555476</v>
      </c>
      <c r="BG166" s="105">
        <f t="shared" si="127"/>
        <v>0</v>
      </c>
      <c r="BH166" s="105">
        <f t="shared" si="128"/>
        <v>0</v>
      </c>
      <c r="BI166" s="105">
        <f t="shared" si="129"/>
        <v>0</v>
      </c>
      <c r="BJ166" s="105">
        <f t="shared" si="130"/>
        <v>8.0976978818859369</v>
      </c>
      <c r="BK166" s="105">
        <f t="shared" si="131"/>
        <v>0</v>
      </c>
      <c r="BL166" s="105">
        <f t="shared" si="132"/>
        <v>10.411373104396455</v>
      </c>
      <c r="BM166" s="105">
        <f t="shared" si="133"/>
        <v>0</v>
      </c>
      <c r="BN166" s="105">
        <f t="shared" si="134"/>
        <v>10.183559548052949</v>
      </c>
      <c r="BO166" s="105">
        <f t="shared" si="135"/>
        <v>4.8734610335238848</v>
      </c>
      <c r="BP166" s="105">
        <f t="shared" si="136"/>
        <v>12.699256747676683</v>
      </c>
      <c r="BQ166" s="105">
        <f t="shared" si="137"/>
        <v>0</v>
      </c>
      <c r="BR166" s="105">
        <f t="shared" si="138"/>
        <v>3.912463690211605</v>
      </c>
      <c r="BS166" s="105">
        <f t="shared" si="139"/>
        <v>0</v>
      </c>
      <c r="BT166" s="105">
        <f t="shared" si="140"/>
        <v>0</v>
      </c>
      <c r="BU166" s="105">
        <f t="shared" si="141"/>
        <v>7.535896296143151</v>
      </c>
      <c r="BV166" s="105">
        <f t="shared" si="142"/>
        <v>122.77035674044058</v>
      </c>
      <c r="BW166" s="105">
        <f t="shared" si="143"/>
        <v>306.95598374975441</v>
      </c>
      <c r="BX166" s="105">
        <f t="shared" si="144"/>
        <v>0</v>
      </c>
      <c r="BY166" s="105">
        <f t="shared" si="145"/>
        <v>3.7098524866390319</v>
      </c>
      <c r="BZ166" s="105">
        <f t="shared" si="146"/>
        <v>1.6748400301849344</v>
      </c>
      <c r="CA166" s="21" t="s">
        <v>912</v>
      </c>
      <c r="CB166" s="108">
        <v>52</v>
      </c>
    </row>
    <row r="167" spans="1:80" x14ac:dyDescent="0.25">
      <c r="A167" s="18" t="s">
        <v>327</v>
      </c>
      <c r="B167" s="21" t="s">
        <v>328</v>
      </c>
      <c r="C167" s="22">
        <f>_xlfn.XLOOKUP(A167,Rankings!K:K,Rankings!L:L)</f>
        <v>191</v>
      </c>
      <c r="D167" s="118">
        <f>_xlfn.XLOOKUP(A167,Rankings!K:K,Rankings!M:M)</f>
        <v>1270.69</v>
      </c>
      <c r="E167" s="121">
        <v>62688.680000000022</v>
      </c>
      <c r="F167" s="121">
        <v>0</v>
      </c>
      <c r="G167" s="121">
        <v>0</v>
      </c>
      <c r="H167" s="121">
        <v>0</v>
      </c>
      <c r="I167" s="121">
        <v>18.63</v>
      </c>
      <c r="J167" s="121">
        <v>0</v>
      </c>
      <c r="K167" s="121">
        <v>0</v>
      </c>
      <c r="L167" s="121">
        <v>37040.44</v>
      </c>
      <c r="M167" s="121">
        <v>13314.490000000002</v>
      </c>
      <c r="N167" s="121">
        <v>15621.28</v>
      </c>
      <c r="O167" s="121">
        <v>0</v>
      </c>
      <c r="P167" s="121">
        <v>15524.059999999979</v>
      </c>
      <c r="Q167" s="121">
        <v>15775.329999999998</v>
      </c>
      <c r="R167" s="121">
        <v>28175.449999999997</v>
      </c>
      <c r="S167" s="121">
        <v>0</v>
      </c>
      <c r="T167" s="121">
        <v>1605.3400000000001</v>
      </c>
      <c r="U167" s="121">
        <v>0</v>
      </c>
      <c r="V167" s="121">
        <v>0</v>
      </c>
      <c r="W167" s="121">
        <v>25193.579999999994</v>
      </c>
      <c r="X167" s="121">
        <v>195619.33999999997</v>
      </c>
      <c r="Y167" s="121">
        <v>559073.73</v>
      </c>
      <c r="Z167" s="121">
        <v>0</v>
      </c>
      <c r="AA167" s="121">
        <v>3151</v>
      </c>
      <c r="AB167" s="121">
        <v>7353.13</v>
      </c>
      <c r="AC167" s="121">
        <f t="shared" si="98"/>
        <v>980154.47999999986</v>
      </c>
      <c r="AD167" s="153">
        <f t="shared" si="99"/>
        <v>328.21298429319381</v>
      </c>
      <c r="AE167" s="105">
        <f t="shared" si="100"/>
        <v>0</v>
      </c>
      <c r="AF167" s="105">
        <f t="shared" si="101"/>
        <v>0</v>
      </c>
      <c r="AG167" s="105">
        <f t="shared" si="102"/>
        <v>0</v>
      </c>
      <c r="AH167" s="105">
        <f t="shared" si="103"/>
        <v>9.7539267015706796E-2</v>
      </c>
      <c r="AI167" s="105">
        <f t="shared" si="104"/>
        <v>0</v>
      </c>
      <c r="AJ167" s="105">
        <f t="shared" si="105"/>
        <v>0</v>
      </c>
      <c r="AK167" s="105">
        <f t="shared" si="106"/>
        <v>193.92900523560212</v>
      </c>
      <c r="AL167" s="105">
        <f t="shared" si="107"/>
        <v>69.709371727748703</v>
      </c>
      <c r="AM167" s="105">
        <f t="shared" si="108"/>
        <v>81.786806282722523</v>
      </c>
      <c r="AN167" s="105">
        <f t="shared" si="109"/>
        <v>0</v>
      </c>
      <c r="AO167" s="105">
        <f t="shared" si="110"/>
        <v>81.277801047120306</v>
      </c>
      <c r="AP167" s="105">
        <f t="shared" si="111"/>
        <v>82.593350785340306</v>
      </c>
      <c r="AQ167" s="105">
        <f t="shared" si="112"/>
        <v>147.51544502617799</v>
      </c>
      <c r="AR167" s="105">
        <f t="shared" si="113"/>
        <v>0</v>
      </c>
      <c r="AS167" s="105">
        <f t="shared" si="114"/>
        <v>8.404921465968588</v>
      </c>
      <c r="AT167" s="105">
        <f t="shared" si="115"/>
        <v>0</v>
      </c>
      <c r="AU167" s="105">
        <f t="shared" si="116"/>
        <v>0</v>
      </c>
      <c r="AV167" s="105">
        <f t="shared" si="117"/>
        <v>131.90356020942406</v>
      </c>
      <c r="AW167" s="105">
        <f t="shared" si="118"/>
        <v>1024.1850261780103</v>
      </c>
      <c r="AX167" s="105">
        <f t="shared" si="119"/>
        <v>2927.0875916230366</v>
      </c>
      <c r="AY167" s="105">
        <f t="shared" si="120"/>
        <v>0</v>
      </c>
      <c r="AZ167" s="105">
        <f t="shared" si="121"/>
        <v>16.497382198952881</v>
      </c>
      <c r="BA167" s="105">
        <f t="shared" si="122"/>
        <v>38.498062827225134</v>
      </c>
      <c r="BB167" s="2"/>
      <c r="BC167" s="105">
        <f t="shared" si="123"/>
        <v>49.33436164603485</v>
      </c>
      <c r="BD167" s="105">
        <f t="shared" si="124"/>
        <v>0</v>
      </c>
      <c r="BE167" s="105">
        <f t="shared" si="125"/>
        <v>0</v>
      </c>
      <c r="BF167" s="105">
        <f t="shared" si="126"/>
        <v>0</v>
      </c>
      <c r="BG167" s="105">
        <f t="shared" si="127"/>
        <v>1.4661325736410925E-2</v>
      </c>
      <c r="BH167" s="105">
        <f t="shared" si="128"/>
        <v>0</v>
      </c>
      <c r="BI167" s="105">
        <f t="shared" si="129"/>
        <v>0</v>
      </c>
      <c r="BJ167" s="105">
        <f t="shared" si="130"/>
        <v>29.149863460009918</v>
      </c>
      <c r="BK167" s="105">
        <f t="shared" si="131"/>
        <v>10.478157536456571</v>
      </c>
      <c r="BL167" s="105">
        <f t="shared" si="132"/>
        <v>12.293541304330718</v>
      </c>
      <c r="BM167" s="105">
        <f t="shared" si="133"/>
        <v>0</v>
      </c>
      <c r="BN167" s="105">
        <f t="shared" si="134"/>
        <v>12.217031691443214</v>
      </c>
      <c r="BO167" s="105">
        <f t="shared" si="135"/>
        <v>12.414774649993308</v>
      </c>
      <c r="BP167" s="105">
        <f t="shared" si="136"/>
        <v>22.173346764356371</v>
      </c>
      <c r="BQ167" s="105">
        <f t="shared" si="137"/>
        <v>0</v>
      </c>
      <c r="BR167" s="105">
        <f t="shared" si="138"/>
        <v>1.2633608511910852</v>
      </c>
      <c r="BS167" s="105">
        <f t="shared" si="139"/>
        <v>0</v>
      </c>
      <c r="BT167" s="105">
        <f t="shared" si="140"/>
        <v>0</v>
      </c>
      <c r="BU167" s="105">
        <f t="shared" si="141"/>
        <v>19.826692584343935</v>
      </c>
      <c r="BV167" s="105">
        <f t="shared" si="142"/>
        <v>153.94733569950182</v>
      </c>
      <c r="BW167" s="105">
        <f t="shared" si="143"/>
        <v>439.97649308643332</v>
      </c>
      <c r="BX167" s="105">
        <f t="shared" si="144"/>
        <v>0</v>
      </c>
      <c r="BY167" s="105">
        <f t="shared" si="145"/>
        <v>2.4797550936892554</v>
      </c>
      <c r="BZ167" s="105">
        <f t="shared" si="146"/>
        <v>5.7867221745665738</v>
      </c>
      <c r="CA167" s="21" t="s">
        <v>863</v>
      </c>
      <c r="CB167" s="108">
        <v>53</v>
      </c>
    </row>
    <row r="168" spans="1:80" x14ac:dyDescent="0.25">
      <c r="A168" s="18" t="s">
        <v>331</v>
      </c>
      <c r="B168" s="21" t="s">
        <v>332</v>
      </c>
      <c r="C168" s="22">
        <f>_xlfn.XLOOKUP(A168,Rankings!K:K,Rankings!L:L)</f>
        <v>85</v>
      </c>
      <c r="D168" s="118">
        <f>_xlfn.XLOOKUP(A168,Rankings!K:K,Rankings!M:M)</f>
        <v>336.54</v>
      </c>
      <c r="E168" s="121">
        <v>31058.580000000005</v>
      </c>
      <c r="F168" s="121">
        <v>0</v>
      </c>
      <c r="G168" s="121">
        <v>0</v>
      </c>
      <c r="H168" s="121">
        <v>0</v>
      </c>
      <c r="I168" s="121">
        <v>0</v>
      </c>
      <c r="J168" s="121">
        <v>0</v>
      </c>
      <c r="K168" s="121">
        <v>0</v>
      </c>
      <c r="L168" s="121">
        <v>5772.4199999999992</v>
      </c>
      <c r="M168" s="121">
        <v>4599.2099999999991</v>
      </c>
      <c r="N168" s="121">
        <v>5432.28</v>
      </c>
      <c r="O168" s="121">
        <v>0</v>
      </c>
      <c r="P168" s="121">
        <v>21457.190000000017</v>
      </c>
      <c r="Q168" s="121">
        <v>13173.249999999998</v>
      </c>
      <c r="R168" s="121">
        <v>15258.610000000008</v>
      </c>
      <c r="S168" s="121">
        <v>0</v>
      </c>
      <c r="T168" s="121">
        <v>1987.7799999999997</v>
      </c>
      <c r="U168" s="121">
        <v>0</v>
      </c>
      <c r="V168" s="121">
        <v>0</v>
      </c>
      <c r="W168" s="121">
        <v>8355.58</v>
      </c>
      <c r="X168" s="121">
        <v>84379.879999999976</v>
      </c>
      <c r="Y168" s="121">
        <v>291670.47999999992</v>
      </c>
      <c r="Z168" s="121">
        <v>0</v>
      </c>
      <c r="AA168" s="121">
        <v>3815</v>
      </c>
      <c r="AB168" s="121">
        <v>1418.2500000000002</v>
      </c>
      <c r="AC168" s="121">
        <f t="shared" si="98"/>
        <v>488378.50999999995</v>
      </c>
      <c r="AD168" s="153">
        <f t="shared" si="99"/>
        <v>365.3950588235295</v>
      </c>
      <c r="AE168" s="105">
        <f t="shared" si="100"/>
        <v>0</v>
      </c>
      <c r="AF168" s="105">
        <f t="shared" si="101"/>
        <v>0</v>
      </c>
      <c r="AG168" s="105">
        <f t="shared" si="102"/>
        <v>0</v>
      </c>
      <c r="AH168" s="105">
        <f t="shared" si="103"/>
        <v>0</v>
      </c>
      <c r="AI168" s="105">
        <f t="shared" si="104"/>
        <v>0</v>
      </c>
      <c r="AJ168" s="105">
        <f t="shared" si="105"/>
        <v>0</v>
      </c>
      <c r="AK168" s="105">
        <f t="shared" si="106"/>
        <v>67.910823529411758</v>
      </c>
      <c r="AL168" s="105">
        <f t="shared" si="107"/>
        <v>54.108352941176463</v>
      </c>
      <c r="AM168" s="105">
        <f t="shared" si="108"/>
        <v>63.909176470588235</v>
      </c>
      <c r="AN168" s="105">
        <f t="shared" si="109"/>
        <v>0</v>
      </c>
      <c r="AO168" s="105">
        <f t="shared" si="110"/>
        <v>252.4375294117649</v>
      </c>
      <c r="AP168" s="105">
        <f t="shared" si="111"/>
        <v>154.97941176470587</v>
      </c>
      <c r="AQ168" s="105">
        <f t="shared" si="112"/>
        <v>179.51305882352949</v>
      </c>
      <c r="AR168" s="105">
        <f t="shared" si="113"/>
        <v>0</v>
      </c>
      <c r="AS168" s="105">
        <f t="shared" si="114"/>
        <v>23.385647058823526</v>
      </c>
      <c r="AT168" s="105">
        <f t="shared" si="115"/>
        <v>0</v>
      </c>
      <c r="AU168" s="105">
        <f t="shared" si="116"/>
        <v>0</v>
      </c>
      <c r="AV168" s="105">
        <f t="shared" si="117"/>
        <v>98.300941176470587</v>
      </c>
      <c r="AW168" s="105">
        <f t="shared" si="118"/>
        <v>992.70447058823504</v>
      </c>
      <c r="AX168" s="105">
        <f t="shared" si="119"/>
        <v>3431.4174117647049</v>
      </c>
      <c r="AY168" s="105">
        <f t="shared" si="120"/>
        <v>0</v>
      </c>
      <c r="AZ168" s="105">
        <f t="shared" si="121"/>
        <v>44.882352941176471</v>
      </c>
      <c r="BA168" s="105">
        <f t="shared" si="122"/>
        <v>16.685294117647061</v>
      </c>
      <c r="BB168" s="2"/>
      <c r="BC168" s="105">
        <f t="shared" si="123"/>
        <v>92.287930112319501</v>
      </c>
      <c r="BD168" s="105">
        <f t="shared" si="124"/>
        <v>0</v>
      </c>
      <c r="BE168" s="105">
        <f t="shared" si="125"/>
        <v>0</v>
      </c>
      <c r="BF168" s="105">
        <f t="shared" si="126"/>
        <v>0</v>
      </c>
      <c r="BG168" s="105">
        <f t="shared" si="127"/>
        <v>0</v>
      </c>
      <c r="BH168" s="105">
        <f t="shared" si="128"/>
        <v>0</v>
      </c>
      <c r="BI168" s="105">
        <f t="shared" si="129"/>
        <v>0</v>
      </c>
      <c r="BJ168" s="105">
        <f t="shared" si="130"/>
        <v>17.15225530397575</v>
      </c>
      <c r="BK168" s="105">
        <f t="shared" si="131"/>
        <v>13.666161526118735</v>
      </c>
      <c r="BL168" s="105">
        <f t="shared" si="132"/>
        <v>16.14155821001961</v>
      </c>
      <c r="BM168" s="105">
        <f t="shared" si="133"/>
        <v>0</v>
      </c>
      <c r="BN168" s="105">
        <f t="shared" si="134"/>
        <v>63.758215962441362</v>
      </c>
      <c r="BO168" s="105">
        <f t="shared" si="135"/>
        <v>39.143192488262905</v>
      </c>
      <c r="BP168" s="105">
        <f t="shared" si="136"/>
        <v>45.339662447257403</v>
      </c>
      <c r="BQ168" s="105">
        <f t="shared" si="137"/>
        <v>0</v>
      </c>
      <c r="BR168" s="105">
        <f t="shared" si="138"/>
        <v>5.9065192844832701</v>
      </c>
      <c r="BS168" s="105">
        <f t="shared" si="139"/>
        <v>0</v>
      </c>
      <c r="BT168" s="105">
        <f t="shared" si="140"/>
        <v>0</v>
      </c>
      <c r="BU168" s="105">
        <f t="shared" si="141"/>
        <v>24.827895643905627</v>
      </c>
      <c r="BV168" s="105">
        <f t="shared" si="142"/>
        <v>250.72764010221658</v>
      </c>
      <c r="BW168" s="105">
        <f t="shared" si="143"/>
        <v>866.67403577583616</v>
      </c>
      <c r="BX168" s="105">
        <f t="shared" si="144"/>
        <v>0</v>
      </c>
      <c r="BY168" s="105">
        <f t="shared" si="145"/>
        <v>11.335948178522612</v>
      </c>
      <c r="BZ168" s="105">
        <f t="shared" si="146"/>
        <v>4.2142093064717425</v>
      </c>
    </row>
    <row r="169" spans="1:80" x14ac:dyDescent="0.25">
      <c r="A169" s="18" t="s">
        <v>333</v>
      </c>
      <c r="B169" s="21" t="s">
        <v>334</v>
      </c>
      <c r="C169" s="22">
        <f>_xlfn.XLOOKUP(A169,Rankings!K:K,Rankings!L:L)</f>
        <v>125</v>
      </c>
      <c r="D169" s="118">
        <f>_xlfn.XLOOKUP(A169,Rankings!K:K,Rankings!M:M)</f>
        <v>587.87</v>
      </c>
      <c r="E169" s="121">
        <v>28533.55</v>
      </c>
      <c r="F169" s="121">
        <v>0</v>
      </c>
      <c r="G169" s="121">
        <v>0</v>
      </c>
      <c r="H169" s="121">
        <v>16073.59</v>
      </c>
      <c r="I169" s="121">
        <v>0</v>
      </c>
      <c r="J169" s="121">
        <v>2270.6800000000003</v>
      </c>
      <c r="K169" s="121">
        <v>0</v>
      </c>
      <c r="L169" s="121">
        <v>16265.76</v>
      </c>
      <c r="M169" s="121">
        <v>0</v>
      </c>
      <c r="N169" s="121">
        <v>9664.8199999999979</v>
      </c>
      <c r="O169" s="121">
        <v>0</v>
      </c>
      <c r="P169" s="121">
        <v>20480.820000000011</v>
      </c>
      <c r="Q169" s="121">
        <v>4651.1799999999994</v>
      </c>
      <c r="R169" s="121">
        <v>6019.6300000000019</v>
      </c>
      <c r="S169" s="121">
        <v>0</v>
      </c>
      <c r="T169" s="121">
        <v>2660.39</v>
      </c>
      <c r="U169" s="121">
        <v>0</v>
      </c>
      <c r="V169" s="121">
        <v>0</v>
      </c>
      <c r="W169" s="121">
        <v>2265.9900000000007</v>
      </c>
      <c r="X169" s="121">
        <v>136726.29000000004</v>
      </c>
      <c r="Y169" s="121">
        <v>403984.9600000002</v>
      </c>
      <c r="Z169" s="121">
        <v>0</v>
      </c>
      <c r="AA169" s="121">
        <v>1101</v>
      </c>
      <c r="AB169" s="121">
        <v>3679.9700000000003</v>
      </c>
      <c r="AC169" s="121">
        <f t="shared" si="98"/>
        <v>654378.63000000024</v>
      </c>
      <c r="AD169" s="153">
        <f t="shared" si="99"/>
        <v>228.26839999999999</v>
      </c>
      <c r="AE169" s="105">
        <f t="shared" si="100"/>
        <v>0</v>
      </c>
      <c r="AF169" s="105">
        <f t="shared" si="101"/>
        <v>0</v>
      </c>
      <c r="AG169" s="105">
        <f t="shared" si="102"/>
        <v>128.58872</v>
      </c>
      <c r="AH169" s="105">
        <f t="shared" si="103"/>
        <v>0</v>
      </c>
      <c r="AI169" s="105">
        <f t="shared" si="104"/>
        <v>18.165440000000004</v>
      </c>
      <c r="AJ169" s="105">
        <f t="shared" si="105"/>
        <v>0</v>
      </c>
      <c r="AK169" s="105">
        <f t="shared" si="106"/>
        <v>130.12608</v>
      </c>
      <c r="AL169" s="105">
        <f t="shared" si="107"/>
        <v>0</v>
      </c>
      <c r="AM169" s="105">
        <f t="shared" si="108"/>
        <v>77.318559999999977</v>
      </c>
      <c r="AN169" s="105">
        <f t="shared" si="109"/>
        <v>0</v>
      </c>
      <c r="AO169" s="105">
        <f t="shared" si="110"/>
        <v>163.8465600000001</v>
      </c>
      <c r="AP169" s="105">
        <f t="shared" si="111"/>
        <v>37.209439999999994</v>
      </c>
      <c r="AQ169" s="105">
        <f t="shared" si="112"/>
        <v>48.157040000000016</v>
      </c>
      <c r="AR169" s="105">
        <f t="shared" si="113"/>
        <v>0</v>
      </c>
      <c r="AS169" s="105">
        <f t="shared" si="114"/>
        <v>21.28312</v>
      </c>
      <c r="AT169" s="105">
        <f t="shared" si="115"/>
        <v>0</v>
      </c>
      <c r="AU169" s="105">
        <f t="shared" si="116"/>
        <v>0</v>
      </c>
      <c r="AV169" s="105">
        <f t="shared" si="117"/>
        <v>18.127920000000007</v>
      </c>
      <c r="AW169" s="105">
        <f t="shared" si="118"/>
        <v>1093.8103200000003</v>
      </c>
      <c r="AX169" s="105">
        <f t="shared" si="119"/>
        <v>3231.8796800000014</v>
      </c>
      <c r="AY169" s="105">
        <f t="shared" si="120"/>
        <v>0</v>
      </c>
      <c r="AZ169" s="105">
        <f t="shared" si="121"/>
        <v>8.8079999999999998</v>
      </c>
      <c r="BA169" s="105">
        <f t="shared" si="122"/>
        <v>29.439760000000003</v>
      </c>
      <c r="BB169" s="2"/>
      <c r="BC169" s="105">
        <f t="shared" si="123"/>
        <v>48.537176586660316</v>
      </c>
      <c r="BD169" s="105">
        <f t="shared" si="124"/>
        <v>0</v>
      </c>
      <c r="BE169" s="105">
        <f t="shared" si="125"/>
        <v>0</v>
      </c>
      <c r="BF169" s="105">
        <f t="shared" si="126"/>
        <v>27.342082433191013</v>
      </c>
      <c r="BG169" s="105">
        <f t="shared" si="127"/>
        <v>0</v>
      </c>
      <c r="BH169" s="105">
        <f t="shared" si="128"/>
        <v>3.862554646435437</v>
      </c>
      <c r="BI169" s="105">
        <f t="shared" si="129"/>
        <v>0</v>
      </c>
      <c r="BJ169" s="105">
        <f t="shared" si="130"/>
        <v>27.668974433122969</v>
      </c>
      <c r="BK169" s="105">
        <f t="shared" si="131"/>
        <v>0</v>
      </c>
      <c r="BL169" s="105">
        <f t="shared" si="132"/>
        <v>16.44040349056764</v>
      </c>
      <c r="BM169" s="105">
        <f t="shared" si="133"/>
        <v>0</v>
      </c>
      <c r="BN169" s="105">
        <f t="shared" si="134"/>
        <v>34.839029037032013</v>
      </c>
      <c r="BO169" s="105">
        <f t="shared" si="135"/>
        <v>7.9119193018864706</v>
      </c>
      <c r="BP169" s="105">
        <f t="shared" si="136"/>
        <v>10.23972987225067</v>
      </c>
      <c r="BQ169" s="105">
        <f t="shared" si="137"/>
        <v>0</v>
      </c>
      <c r="BR169" s="105">
        <f t="shared" si="138"/>
        <v>4.5254733189310556</v>
      </c>
      <c r="BS169" s="105">
        <f t="shared" si="139"/>
        <v>0</v>
      </c>
      <c r="BT169" s="105">
        <f t="shared" si="140"/>
        <v>0</v>
      </c>
      <c r="BU169" s="105">
        <f t="shared" si="141"/>
        <v>3.8545766921258111</v>
      </c>
      <c r="BV169" s="105">
        <f t="shared" si="142"/>
        <v>232.57912463639926</v>
      </c>
      <c r="BW169" s="105">
        <f t="shared" si="143"/>
        <v>687.20118393522409</v>
      </c>
      <c r="BX169" s="105">
        <f t="shared" si="144"/>
        <v>0</v>
      </c>
      <c r="BY169" s="105">
        <f t="shared" si="145"/>
        <v>1.8728630479527786</v>
      </c>
      <c r="BZ169" s="105">
        <f t="shared" si="146"/>
        <v>6.2598363583785535</v>
      </c>
    </row>
    <row r="170" spans="1:80" x14ac:dyDescent="0.25">
      <c r="A170" s="18" t="s">
        <v>335</v>
      </c>
      <c r="B170" s="21" t="s">
        <v>336</v>
      </c>
      <c r="C170" s="22">
        <f>_xlfn.XLOOKUP(A170,Rankings!K:K,Rankings!L:L)</f>
        <v>27</v>
      </c>
      <c r="D170" s="118">
        <f>_xlfn.XLOOKUP(A170,Rankings!K:K,Rankings!M:M)</f>
        <v>259.48</v>
      </c>
      <c r="E170" s="121">
        <v>19114.32</v>
      </c>
      <c r="F170" s="121">
        <v>0</v>
      </c>
      <c r="G170" s="121">
        <v>0</v>
      </c>
      <c r="H170" s="121">
        <v>0</v>
      </c>
      <c r="I170" s="121">
        <v>4.55</v>
      </c>
      <c r="J170" s="121">
        <v>7637.8</v>
      </c>
      <c r="K170" s="121">
        <v>0</v>
      </c>
      <c r="L170" s="121">
        <v>6864.0599999999995</v>
      </c>
      <c r="M170" s="121">
        <v>0</v>
      </c>
      <c r="N170" s="121">
        <v>0</v>
      </c>
      <c r="O170" s="121">
        <v>0</v>
      </c>
      <c r="P170" s="121">
        <v>7896.7799999999979</v>
      </c>
      <c r="Q170" s="121">
        <v>30360</v>
      </c>
      <c r="R170" s="121">
        <v>11421.450000000004</v>
      </c>
      <c r="S170" s="121">
        <v>1486.8600000000001</v>
      </c>
      <c r="T170" s="121">
        <v>2733.68</v>
      </c>
      <c r="U170" s="121">
        <v>0</v>
      </c>
      <c r="V170" s="121">
        <v>0</v>
      </c>
      <c r="W170" s="121">
        <v>13879.059999999998</v>
      </c>
      <c r="X170" s="121">
        <v>79731.12</v>
      </c>
      <c r="Y170" s="121">
        <v>194643.25000000003</v>
      </c>
      <c r="Z170" s="121">
        <v>0</v>
      </c>
      <c r="AA170" s="121">
        <v>5369.5</v>
      </c>
      <c r="AB170" s="121">
        <v>464.49999999999994</v>
      </c>
      <c r="AC170" s="121">
        <f t="shared" si="98"/>
        <v>381606.93000000005</v>
      </c>
      <c r="AD170" s="153">
        <f t="shared" si="99"/>
        <v>707.9377777777778</v>
      </c>
      <c r="AE170" s="105">
        <f t="shared" si="100"/>
        <v>0</v>
      </c>
      <c r="AF170" s="105">
        <f t="shared" si="101"/>
        <v>0</v>
      </c>
      <c r="AG170" s="105">
        <f t="shared" si="102"/>
        <v>0</v>
      </c>
      <c r="AH170" s="105">
        <f t="shared" si="103"/>
        <v>0.16851851851851851</v>
      </c>
      <c r="AI170" s="105">
        <f t="shared" si="104"/>
        <v>282.8814814814815</v>
      </c>
      <c r="AJ170" s="105">
        <f t="shared" si="105"/>
        <v>0</v>
      </c>
      <c r="AK170" s="105">
        <f t="shared" si="106"/>
        <v>254.22444444444443</v>
      </c>
      <c r="AL170" s="105">
        <f t="shared" si="107"/>
        <v>0</v>
      </c>
      <c r="AM170" s="105">
        <f t="shared" si="108"/>
        <v>0</v>
      </c>
      <c r="AN170" s="105">
        <f t="shared" si="109"/>
        <v>0</v>
      </c>
      <c r="AO170" s="105">
        <f t="shared" si="110"/>
        <v>292.47333333333324</v>
      </c>
      <c r="AP170" s="105">
        <f t="shared" si="111"/>
        <v>1124.4444444444443</v>
      </c>
      <c r="AQ170" s="105">
        <f t="shared" si="112"/>
        <v>423.01666666666682</v>
      </c>
      <c r="AR170" s="105">
        <f t="shared" si="113"/>
        <v>55.068888888888893</v>
      </c>
      <c r="AS170" s="105">
        <f t="shared" si="114"/>
        <v>101.24740740740741</v>
      </c>
      <c r="AT170" s="105">
        <f t="shared" si="115"/>
        <v>0</v>
      </c>
      <c r="AU170" s="105">
        <f t="shared" si="116"/>
        <v>0</v>
      </c>
      <c r="AV170" s="105">
        <f t="shared" si="117"/>
        <v>514.03925925925921</v>
      </c>
      <c r="AW170" s="105">
        <f t="shared" si="118"/>
        <v>2953.0044444444443</v>
      </c>
      <c r="AX170" s="105">
        <f t="shared" si="119"/>
        <v>7209.00925925926</v>
      </c>
      <c r="AY170" s="105">
        <f t="shared" si="120"/>
        <v>0</v>
      </c>
      <c r="AZ170" s="105">
        <f t="shared" si="121"/>
        <v>198.87037037037038</v>
      </c>
      <c r="BA170" s="105">
        <f t="shared" si="122"/>
        <v>17.203703703703702</v>
      </c>
      <c r="BB170" s="2"/>
      <c r="BC170" s="105">
        <f t="shared" si="123"/>
        <v>73.663943271157692</v>
      </c>
      <c r="BD170" s="105">
        <f t="shared" si="124"/>
        <v>0</v>
      </c>
      <c r="BE170" s="105">
        <f t="shared" si="125"/>
        <v>0</v>
      </c>
      <c r="BF170" s="105">
        <f t="shared" si="126"/>
        <v>0</v>
      </c>
      <c r="BG170" s="105">
        <f t="shared" si="127"/>
        <v>1.7535070140280558E-2</v>
      </c>
      <c r="BH170" s="105">
        <f t="shared" si="128"/>
        <v>29.435023893941729</v>
      </c>
      <c r="BI170" s="105">
        <f t="shared" si="129"/>
        <v>0</v>
      </c>
      <c r="BJ170" s="105">
        <f t="shared" si="130"/>
        <v>26.453137043317401</v>
      </c>
      <c r="BK170" s="105">
        <f t="shared" si="131"/>
        <v>0</v>
      </c>
      <c r="BL170" s="105">
        <f t="shared" si="132"/>
        <v>0</v>
      </c>
      <c r="BM170" s="105">
        <f t="shared" si="133"/>
        <v>0</v>
      </c>
      <c r="BN170" s="105">
        <f t="shared" si="134"/>
        <v>30.433096963157073</v>
      </c>
      <c r="BO170" s="105">
        <f t="shared" si="135"/>
        <v>117.0032372437182</v>
      </c>
      <c r="BP170" s="105">
        <f t="shared" si="136"/>
        <v>44.016687220595053</v>
      </c>
      <c r="BQ170" s="105">
        <f t="shared" si="137"/>
        <v>5.7301526129181442</v>
      </c>
      <c r="BR170" s="105">
        <f t="shared" si="138"/>
        <v>10.535224294743331</v>
      </c>
      <c r="BS170" s="105">
        <f t="shared" si="139"/>
        <v>0</v>
      </c>
      <c r="BT170" s="105">
        <f t="shared" si="140"/>
        <v>0</v>
      </c>
      <c r="BU170" s="105">
        <f t="shared" si="141"/>
        <v>53.487975951903792</v>
      </c>
      <c r="BV170" s="105">
        <f t="shared" si="142"/>
        <v>307.27269924464309</v>
      </c>
      <c r="BW170" s="105">
        <f t="shared" si="143"/>
        <v>750.12814089717904</v>
      </c>
      <c r="BX170" s="105">
        <f t="shared" si="144"/>
        <v>0</v>
      </c>
      <c r="BY170" s="105">
        <f t="shared" si="145"/>
        <v>20.693309696315708</v>
      </c>
      <c r="BZ170" s="105">
        <f t="shared" si="146"/>
        <v>1.7901186989363338</v>
      </c>
    </row>
    <row r="171" spans="1:80" x14ac:dyDescent="0.25">
      <c r="A171" s="18" t="s">
        <v>339</v>
      </c>
      <c r="B171" s="21" t="s">
        <v>340</v>
      </c>
      <c r="C171" s="22">
        <f>_xlfn.XLOOKUP(A171,Rankings!K:K,Rankings!L:L)</f>
        <v>132.93789473684211</v>
      </c>
      <c r="D171" s="118">
        <f>_xlfn.XLOOKUP(A171,Rankings!K:K,Rankings!M:M)</f>
        <v>443.1</v>
      </c>
      <c r="E171" s="121">
        <v>69222.640000000014</v>
      </c>
      <c r="F171" s="121">
        <v>598.41</v>
      </c>
      <c r="G171" s="121">
        <v>0</v>
      </c>
      <c r="H171" s="121">
        <v>16105.66</v>
      </c>
      <c r="I171" s="121">
        <v>0</v>
      </c>
      <c r="J171" s="121">
        <v>4893.9199999999983</v>
      </c>
      <c r="K171" s="121">
        <v>0</v>
      </c>
      <c r="L171" s="121">
        <v>17767.489999999998</v>
      </c>
      <c r="M171" s="121">
        <v>18520.46</v>
      </c>
      <c r="N171" s="121">
        <v>12731.820000000002</v>
      </c>
      <c r="O171" s="121">
        <v>0</v>
      </c>
      <c r="P171" s="121">
        <v>10484.709999999997</v>
      </c>
      <c r="Q171" s="121">
        <v>3518.0000000000005</v>
      </c>
      <c r="R171" s="121">
        <v>18484.379999999994</v>
      </c>
      <c r="S171" s="121">
        <v>0</v>
      </c>
      <c r="T171" s="121">
        <v>3115.2200000000007</v>
      </c>
      <c r="U171" s="121">
        <v>0</v>
      </c>
      <c r="V171" s="121">
        <v>0</v>
      </c>
      <c r="W171" s="121">
        <v>2351.1799999999998</v>
      </c>
      <c r="X171" s="121">
        <v>258611.06000000003</v>
      </c>
      <c r="Y171" s="121">
        <v>318599.91000000015</v>
      </c>
      <c r="Z171" s="121">
        <v>0</v>
      </c>
      <c r="AA171" s="121">
        <v>13587.5</v>
      </c>
      <c r="AB171" s="121">
        <v>1770.8300000000002</v>
      </c>
      <c r="AC171" s="121">
        <f t="shared" si="98"/>
        <v>770363.19000000018</v>
      </c>
      <c r="AD171" s="153">
        <f t="shared" si="99"/>
        <v>520.71412848104785</v>
      </c>
      <c r="AE171" s="105">
        <f t="shared" si="100"/>
        <v>4.5014252797111425</v>
      </c>
      <c r="AF171" s="105">
        <f t="shared" si="101"/>
        <v>0</v>
      </c>
      <c r="AG171" s="105">
        <f t="shared" si="102"/>
        <v>121.15176061635428</v>
      </c>
      <c r="AH171" s="105">
        <f t="shared" si="103"/>
        <v>0</v>
      </c>
      <c r="AI171" s="105">
        <f t="shared" si="104"/>
        <v>36.813581332003061</v>
      </c>
      <c r="AJ171" s="105">
        <f t="shared" si="105"/>
        <v>0</v>
      </c>
      <c r="AK171" s="105">
        <f t="shared" si="106"/>
        <v>133.65256035663663</v>
      </c>
      <c r="AL171" s="105">
        <f t="shared" si="107"/>
        <v>139.3166338060511</v>
      </c>
      <c r="AM171" s="105">
        <f t="shared" si="108"/>
        <v>95.772691640734507</v>
      </c>
      <c r="AN171" s="105">
        <f t="shared" si="109"/>
        <v>0</v>
      </c>
      <c r="AO171" s="105">
        <f t="shared" si="110"/>
        <v>78.869234545612883</v>
      </c>
      <c r="AP171" s="105">
        <f t="shared" si="111"/>
        <v>26.463485125622572</v>
      </c>
      <c r="AQ171" s="105">
        <f t="shared" si="112"/>
        <v>139.0452288761669</v>
      </c>
      <c r="AR171" s="105">
        <f t="shared" si="113"/>
        <v>0</v>
      </c>
      <c r="AS171" s="105">
        <f t="shared" si="114"/>
        <v>23.433649270335973</v>
      </c>
      <c r="AT171" s="105">
        <f t="shared" si="115"/>
        <v>0</v>
      </c>
      <c r="AU171" s="105">
        <f t="shared" si="116"/>
        <v>0</v>
      </c>
      <c r="AV171" s="105">
        <f t="shared" si="117"/>
        <v>17.686303853797973</v>
      </c>
      <c r="AW171" s="105">
        <f t="shared" si="118"/>
        <v>1945.3524558361246</v>
      </c>
      <c r="AX171" s="105">
        <f t="shared" si="119"/>
        <v>2396.6071572796172</v>
      </c>
      <c r="AY171" s="105">
        <f t="shared" si="120"/>
        <v>0</v>
      </c>
      <c r="AZ171" s="105">
        <f t="shared" si="121"/>
        <v>102.20938150778757</v>
      </c>
      <c r="BA171" s="105">
        <f t="shared" si="122"/>
        <v>13.320731485220643</v>
      </c>
      <c r="BB171" s="2"/>
      <c r="BC171" s="105">
        <f t="shared" si="123"/>
        <v>156.22351613631236</v>
      </c>
      <c r="BD171" s="105">
        <f t="shared" si="124"/>
        <v>1.3505077860528096</v>
      </c>
      <c r="BE171" s="105">
        <f t="shared" si="125"/>
        <v>0</v>
      </c>
      <c r="BF171" s="105">
        <f t="shared" si="126"/>
        <v>36.347686752426085</v>
      </c>
      <c r="BG171" s="105">
        <f t="shared" si="127"/>
        <v>0</v>
      </c>
      <c r="BH171" s="105">
        <f t="shared" si="128"/>
        <v>11.044730309185281</v>
      </c>
      <c r="BI171" s="105">
        <f t="shared" si="129"/>
        <v>0</v>
      </c>
      <c r="BJ171" s="105">
        <f t="shared" si="130"/>
        <v>40.098149401940866</v>
      </c>
      <c r="BK171" s="105">
        <f t="shared" si="131"/>
        <v>41.797472353870454</v>
      </c>
      <c r="BL171" s="105">
        <f t="shared" si="132"/>
        <v>28.733513879485447</v>
      </c>
      <c r="BM171" s="105">
        <f t="shared" si="133"/>
        <v>0</v>
      </c>
      <c r="BN171" s="105">
        <f t="shared" si="134"/>
        <v>23.662175581132921</v>
      </c>
      <c r="BO171" s="105">
        <f t="shared" si="135"/>
        <v>7.939517039043106</v>
      </c>
      <c r="BP171" s="105">
        <f t="shared" si="136"/>
        <v>41.716046039268775</v>
      </c>
      <c r="BQ171" s="105">
        <f t="shared" si="137"/>
        <v>0</v>
      </c>
      <c r="BR171" s="105">
        <f t="shared" si="138"/>
        <v>7.0305122997066141</v>
      </c>
      <c r="BS171" s="105">
        <f t="shared" si="139"/>
        <v>0</v>
      </c>
      <c r="BT171" s="105">
        <f t="shared" si="140"/>
        <v>0</v>
      </c>
      <c r="BU171" s="105">
        <f t="shared" si="141"/>
        <v>5.306206273978785</v>
      </c>
      <c r="BV171" s="105">
        <f t="shared" si="142"/>
        <v>583.64039720153471</v>
      </c>
      <c r="BW171" s="105">
        <f t="shared" si="143"/>
        <v>719.02484766418445</v>
      </c>
      <c r="BX171" s="105">
        <f t="shared" si="144"/>
        <v>0</v>
      </c>
      <c r="BY171" s="105">
        <f t="shared" si="145"/>
        <v>30.664635522455427</v>
      </c>
      <c r="BZ171" s="105">
        <f t="shared" si="146"/>
        <v>3.9964567817648389</v>
      </c>
    </row>
    <row r="172" spans="1:80" x14ac:dyDescent="0.25">
      <c r="A172" s="18" t="s">
        <v>341</v>
      </c>
      <c r="B172" s="21" t="s">
        <v>342</v>
      </c>
      <c r="C172" s="22">
        <f>_xlfn.XLOOKUP(A172,Rankings!K:K,Rankings!L:L)</f>
        <v>116</v>
      </c>
      <c r="D172" s="118">
        <f>_xlfn.XLOOKUP(A172,Rankings!K:K,Rankings!M:M)</f>
        <v>403.83</v>
      </c>
      <c r="E172" s="121">
        <v>27638.95</v>
      </c>
      <c r="F172" s="121">
        <v>86.36</v>
      </c>
      <c r="G172" s="121">
        <v>0</v>
      </c>
      <c r="H172" s="121">
        <v>0</v>
      </c>
      <c r="I172" s="121">
        <v>0</v>
      </c>
      <c r="J172" s="121">
        <v>0</v>
      </c>
      <c r="K172" s="121">
        <v>0</v>
      </c>
      <c r="L172" s="121">
        <v>294.15999999999997</v>
      </c>
      <c r="M172" s="121">
        <v>3915.0600000000004</v>
      </c>
      <c r="N172" s="121">
        <v>8902.5399999999991</v>
      </c>
      <c r="O172" s="121">
        <v>0</v>
      </c>
      <c r="P172" s="121">
        <v>13045.27</v>
      </c>
      <c r="Q172" s="121">
        <v>13486.76</v>
      </c>
      <c r="R172" s="121">
        <v>19596.53</v>
      </c>
      <c r="S172" s="121">
        <v>0</v>
      </c>
      <c r="T172" s="121">
        <v>6109.0199999999968</v>
      </c>
      <c r="U172" s="121">
        <v>0</v>
      </c>
      <c r="V172" s="121">
        <v>0</v>
      </c>
      <c r="W172" s="121">
        <v>13781.149999999994</v>
      </c>
      <c r="X172" s="121">
        <v>145100.77000000002</v>
      </c>
      <c r="Y172" s="121">
        <v>317577.82000000012</v>
      </c>
      <c r="Z172" s="121">
        <v>0</v>
      </c>
      <c r="AA172" s="121">
        <v>2283.35</v>
      </c>
      <c r="AB172" s="121">
        <v>4462.33</v>
      </c>
      <c r="AC172" s="121">
        <f t="shared" si="98"/>
        <v>576280.07000000007</v>
      </c>
      <c r="AD172" s="153">
        <f t="shared" si="99"/>
        <v>238.2668103448276</v>
      </c>
      <c r="AE172" s="105">
        <f t="shared" si="100"/>
        <v>0.74448275862068969</v>
      </c>
      <c r="AF172" s="105">
        <f t="shared" si="101"/>
        <v>0</v>
      </c>
      <c r="AG172" s="105">
        <f t="shared" si="102"/>
        <v>0</v>
      </c>
      <c r="AH172" s="105">
        <f t="shared" si="103"/>
        <v>0</v>
      </c>
      <c r="AI172" s="105">
        <f t="shared" si="104"/>
        <v>0</v>
      </c>
      <c r="AJ172" s="105">
        <f t="shared" si="105"/>
        <v>0</v>
      </c>
      <c r="AK172" s="105">
        <f t="shared" si="106"/>
        <v>2.5358620689655171</v>
      </c>
      <c r="AL172" s="105">
        <f t="shared" si="107"/>
        <v>33.750517241379313</v>
      </c>
      <c r="AM172" s="105">
        <f t="shared" si="108"/>
        <v>76.746034482758617</v>
      </c>
      <c r="AN172" s="105">
        <f t="shared" si="109"/>
        <v>0</v>
      </c>
      <c r="AO172" s="105">
        <f t="shared" si="110"/>
        <v>112.45922413793105</v>
      </c>
      <c r="AP172" s="105">
        <f t="shared" si="111"/>
        <v>116.26517241379311</v>
      </c>
      <c r="AQ172" s="105">
        <f t="shared" si="112"/>
        <v>168.93560344827586</v>
      </c>
      <c r="AR172" s="105">
        <f t="shared" si="113"/>
        <v>0</v>
      </c>
      <c r="AS172" s="105">
        <f t="shared" si="114"/>
        <v>52.663965517241351</v>
      </c>
      <c r="AT172" s="105">
        <f t="shared" si="115"/>
        <v>0</v>
      </c>
      <c r="AU172" s="105">
        <f t="shared" si="116"/>
        <v>0</v>
      </c>
      <c r="AV172" s="105">
        <f t="shared" si="117"/>
        <v>118.80301724137927</v>
      </c>
      <c r="AW172" s="105">
        <f t="shared" si="118"/>
        <v>1250.8687068965519</v>
      </c>
      <c r="AX172" s="105">
        <f t="shared" si="119"/>
        <v>2737.7398275862079</v>
      </c>
      <c r="AY172" s="105">
        <f t="shared" si="120"/>
        <v>0</v>
      </c>
      <c r="AZ172" s="105">
        <f t="shared" si="121"/>
        <v>19.68405172413793</v>
      </c>
      <c r="BA172" s="105">
        <f t="shared" si="122"/>
        <v>38.468362068965519</v>
      </c>
      <c r="BB172" s="2"/>
      <c r="BC172" s="105">
        <f t="shared" si="123"/>
        <v>68.442042443602517</v>
      </c>
      <c r="BD172" s="105">
        <f t="shared" si="124"/>
        <v>0.21385236361835427</v>
      </c>
      <c r="BE172" s="105">
        <f t="shared" si="125"/>
        <v>0</v>
      </c>
      <c r="BF172" s="105">
        <f t="shared" si="126"/>
        <v>0</v>
      </c>
      <c r="BG172" s="105">
        <f t="shared" si="127"/>
        <v>0</v>
      </c>
      <c r="BH172" s="105">
        <f t="shared" si="128"/>
        <v>0</v>
      </c>
      <c r="BI172" s="105">
        <f t="shared" si="129"/>
        <v>0</v>
      </c>
      <c r="BJ172" s="105">
        <f t="shared" si="130"/>
        <v>0.72842532748929001</v>
      </c>
      <c r="BK172" s="105">
        <f t="shared" si="131"/>
        <v>9.6948220785974311</v>
      </c>
      <c r="BL172" s="105">
        <f t="shared" si="132"/>
        <v>22.045266572567662</v>
      </c>
      <c r="BM172" s="105">
        <f t="shared" si="133"/>
        <v>0</v>
      </c>
      <c r="BN172" s="105">
        <f t="shared" si="134"/>
        <v>32.303865487952855</v>
      </c>
      <c r="BO172" s="105">
        <f t="shared" si="135"/>
        <v>33.397122551568728</v>
      </c>
      <c r="BP172" s="105">
        <f t="shared" si="136"/>
        <v>48.526682019661735</v>
      </c>
      <c r="BQ172" s="105">
        <f t="shared" si="137"/>
        <v>0</v>
      </c>
      <c r="BR172" s="105">
        <f t="shared" si="138"/>
        <v>15.127702250947173</v>
      </c>
      <c r="BS172" s="105">
        <f t="shared" si="139"/>
        <v>0</v>
      </c>
      <c r="BT172" s="105">
        <f t="shared" si="140"/>
        <v>0</v>
      </c>
      <c r="BU172" s="105">
        <f t="shared" si="141"/>
        <v>34.126117425649397</v>
      </c>
      <c r="BV172" s="105">
        <f t="shared" si="142"/>
        <v>359.31151722259375</v>
      </c>
      <c r="BW172" s="105">
        <f t="shared" si="143"/>
        <v>786.41462991853041</v>
      </c>
      <c r="BX172" s="105">
        <f t="shared" si="144"/>
        <v>0</v>
      </c>
      <c r="BY172" s="105">
        <f t="shared" si="145"/>
        <v>5.6542356932372533</v>
      </c>
      <c r="BZ172" s="105">
        <f t="shared" si="146"/>
        <v>11.050021048460986</v>
      </c>
    </row>
    <row r="173" spans="1:80" x14ac:dyDescent="0.25">
      <c r="A173" s="18" t="s">
        <v>345</v>
      </c>
      <c r="B173" s="21" t="s">
        <v>346</v>
      </c>
      <c r="C173" s="22">
        <f>_xlfn.XLOOKUP(A173,Rankings!K:K,Rankings!L:L)</f>
        <v>23.001052631578947</v>
      </c>
      <c r="D173" s="118">
        <f>_xlfn.XLOOKUP(A173,Rankings!K:K,Rankings!M:M)</f>
        <v>454.39</v>
      </c>
      <c r="E173" s="121">
        <v>13662.28</v>
      </c>
      <c r="F173" s="121">
        <v>0</v>
      </c>
      <c r="G173" s="121">
        <v>0</v>
      </c>
      <c r="H173" s="121">
        <v>0</v>
      </c>
      <c r="I173" s="121">
        <v>0</v>
      </c>
      <c r="J173" s="121">
        <v>0</v>
      </c>
      <c r="K173" s="121">
        <v>0</v>
      </c>
      <c r="L173" s="121">
        <v>2239.41</v>
      </c>
      <c r="M173" s="121">
        <v>0</v>
      </c>
      <c r="N173" s="121">
        <v>3562.35</v>
      </c>
      <c r="O173" s="121">
        <v>0</v>
      </c>
      <c r="P173" s="121">
        <v>12241.820000000002</v>
      </c>
      <c r="Q173" s="121">
        <v>-2040.23</v>
      </c>
      <c r="R173" s="121">
        <v>5275.9299999999985</v>
      </c>
      <c r="S173" s="121">
        <v>0</v>
      </c>
      <c r="T173" s="121">
        <v>1406.39</v>
      </c>
      <c r="U173" s="121">
        <v>0</v>
      </c>
      <c r="V173" s="121">
        <v>0</v>
      </c>
      <c r="W173" s="121">
        <v>19519.530000000006</v>
      </c>
      <c r="X173" s="121">
        <v>54927.74000000002</v>
      </c>
      <c r="Y173" s="121">
        <v>141429.98000000004</v>
      </c>
      <c r="Z173" s="121">
        <v>0</v>
      </c>
      <c r="AA173" s="121">
        <v>1451.9</v>
      </c>
      <c r="AB173" s="121">
        <v>900.77</v>
      </c>
      <c r="AC173" s="121">
        <f t="shared" si="98"/>
        <v>254577.87000000005</v>
      </c>
      <c r="AD173" s="153">
        <f t="shared" si="99"/>
        <v>593.98498924534351</v>
      </c>
      <c r="AE173" s="105">
        <f t="shared" si="100"/>
        <v>0</v>
      </c>
      <c r="AF173" s="105">
        <f t="shared" si="101"/>
        <v>0</v>
      </c>
      <c r="AG173" s="105">
        <f t="shared" si="102"/>
        <v>0</v>
      </c>
      <c r="AH173" s="105">
        <f t="shared" si="103"/>
        <v>0</v>
      </c>
      <c r="AI173" s="105">
        <f t="shared" si="104"/>
        <v>0</v>
      </c>
      <c r="AJ173" s="105">
        <f t="shared" si="105"/>
        <v>0</v>
      </c>
      <c r="AK173" s="105">
        <f t="shared" si="106"/>
        <v>97.361196283922922</v>
      </c>
      <c r="AL173" s="105">
        <f t="shared" si="107"/>
        <v>0</v>
      </c>
      <c r="AM173" s="105">
        <f t="shared" si="108"/>
        <v>154.87769438469635</v>
      </c>
      <c r="AN173" s="105">
        <f t="shared" si="109"/>
        <v>0</v>
      </c>
      <c r="AO173" s="105">
        <f t="shared" si="110"/>
        <v>532.22868518603275</v>
      </c>
      <c r="AP173" s="105">
        <f t="shared" si="111"/>
        <v>-88.70159260445746</v>
      </c>
      <c r="AQ173" s="105">
        <f t="shared" si="112"/>
        <v>229.37776303144014</v>
      </c>
      <c r="AR173" s="105">
        <f t="shared" si="113"/>
        <v>0</v>
      </c>
      <c r="AS173" s="105">
        <f t="shared" si="114"/>
        <v>61.14459292480894</v>
      </c>
      <c r="AT173" s="105">
        <f t="shared" si="115"/>
        <v>0</v>
      </c>
      <c r="AU173" s="105">
        <f t="shared" si="116"/>
        <v>0</v>
      </c>
      <c r="AV173" s="105">
        <f t="shared" si="117"/>
        <v>848.63637819779444</v>
      </c>
      <c r="AW173" s="105">
        <f t="shared" si="118"/>
        <v>2388.0533156377292</v>
      </c>
      <c r="AX173" s="105">
        <f t="shared" si="119"/>
        <v>6148.8481534025923</v>
      </c>
      <c r="AY173" s="105">
        <f t="shared" si="120"/>
        <v>0</v>
      </c>
      <c r="AZ173" s="105">
        <f t="shared" si="121"/>
        <v>63.123198022973781</v>
      </c>
      <c r="BA173" s="105">
        <f t="shared" si="122"/>
        <v>39.162120726740191</v>
      </c>
      <c r="BB173" s="2"/>
      <c r="BC173" s="105">
        <f t="shared" si="123"/>
        <v>30.067299016263565</v>
      </c>
      <c r="BD173" s="105">
        <f t="shared" si="124"/>
        <v>0</v>
      </c>
      <c r="BE173" s="105">
        <f t="shared" si="125"/>
        <v>0</v>
      </c>
      <c r="BF173" s="105">
        <f t="shared" si="126"/>
        <v>0</v>
      </c>
      <c r="BG173" s="105">
        <f t="shared" si="127"/>
        <v>0</v>
      </c>
      <c r="BH173" s="105">
        <f t="shared" si="128"/>
        <v>0</v>
      </c>
      <c r="BI173" s="105">
        <f t="shared" si="129"/>
        <v>0</v>
      </c>
      <c r="BJ173" s="105">
        <f t="shared" si="130"/>
        <v>4.9283875085279165</v>
      </c>
      <c r="BK173" s="105">
        <f t="shared" si="131"/>
        <v>0</v>
      </c>
      <c r="BL173" s="105">
        <f t="shared" si="132"/>
        <v>7.8398512291203595</v>
      </c>
      <c r="BM173" s="105">
        <f t="shared" si="133"/>
        <v>0</v>
      </c>
      <c r="BN173" s="105">
        <f t="shared" si="134"/>
        <v>26.941217896520616</v>
      </c>
      <c r="BO173" s="105">
        <f t="shared" si="135"/>
        <v>-4.4900415942252252</v>
      </c>
      <c r="BP173" s="105">
        <f t="shared" si="136"/>
        <v>11.611016967802986</v>
      </c>
      <c r="BQ173" s="105">
        <f t="shared" si="137"/>
        <v>0</v>
      </c>
      <c r="BR173" s="105">
        <f t="shared" si="138"/>
        <v>3.0951165298532102</v>
      </c>
      <c r="BS173" s="105">
        <f t="shared" si="139"/>
        <v>0</v>
      </c>
      <c r="BT173" s="105">
        <f t="shared" si="140"/>
        <v>0</v>
      </c>
      <c r="BU173" s="105">
        <f t="shared" si="141"/>
        <v>42.957657518871471</v>
      </c>
      <c r="BV173" s="105">
        <f t="shared" si="142"/>
        <v>120.88236977046155</v>
      </c>
      <c r="BW173" s="105">
        <f t="shared" si="143"/>
        <v>311.25240432227832</v>
      </c>
      <c r="BX173" s="105">
        <f t="shared" si="144"/>
        <v>0</v>
      </c>
      <c r="BY173" s="105">
        <f t="shared" si="145"/>
        <v>3.1952727832918861</v>
      </c>
      <c r="BZ173" s="105">
        <f t="shared" si="146"/>
        <v>1.9823719712141552</v>
      </c>
    </row>
    <row r="174" spans="1:80" x14ac:dyDescent="0.25">
      <c r="A174" s="18" t="s">
        <v>347</v>
      </c>
      <c r="B174" s="21" t="s">
        <v>348</v>
      </c>
      <c r="C174" s="22">
        <f>_xlfn.XLOOKUP(A174,Rankings!K:K,Rankings!L:L)</f>
        <v>51</v>
      </c>
      <c r="D174" s="118">
        <f>_xlfn.XLOOKUP(A174,Rankings!K:K,Rankings!M:M)</f>
        <v>432.15000000000003</v>
      </c>
      <c r="E174" s="121">
        <v>31554.690000000002</v>
      </c>
      <c r="F174" s="121">
        <v>0</v>
      </c>
      <c r="G174" s="121">
        <v>0</v>
      </c>
      <c r="H174" s="121">
        <v>8067.2900000000018</v>
      </c>
      <c r="I174" s="121">
        <v>0</v>
      </c>
      <c r="J174" s="121">
        <v>0</v>
      </c>
      <c r="K174" s="121">
        <v>0</v>
      </c>
      <c r="L174" s="121">
        <v>9926.5099999999984</v>
      </c>
      <c r="M174" s="121">
        <v>0</v>
      </c>
      <c r="N174" s="121">
        <v>5305.6299999999992</v>
      </c>
      <c r="O174" s="121">
        <v>0</v>
      </c>
      <c r="P174" s="121">
        <v>5454.9599999999991</v>
      </c>
      <c r="Q174" s="121">
        <v>10853.849999999999</v>
      </c>
      <c r="R174" s="121">
        <v>4686.25</v>
      </c>
      <c r="S174" s="121">
        <v>0</v>
      </c>
      <c r="T174" s="121">
        <v>2194.71</v>
      </c>
      <c r="U174" s="121">
        <v>0</v>
      </c>
      <c r="V174" s="121">
        <v>0</v>
      </c>
      <c r="W174" s="121">
        <v>10516.66</v>
      </c>
      <c r="X174" s="121">
        <v>26465.62999999999</v>
      </c>
      <c r="Y174" s="121">
        <v>254823.48000000016</v>
      </c>
      <c r="Z174" s="121">
        <v>0</v>
      </c>
      <c r="AA174" s="121">
        <v>1692.8299999999997</v>
      </c>
      <c r="AB174" s="121">
        <v>806.41</v>
      </c>
      <c r="AC174" s="121">
        <f t="shared" si="98"/>
        <v>372348.90000000014</v>
      </c>
      <c r="AD174" s="153">
        <f t="shared" si="99"/>
        <v>618.71941176470591</v>
      </c>
      <c r="AE174" s="105">
        <f t="shared" si="100"/>
        <v>0</v>
      </c>
      <c r="AF174" s="105">
        <f t="shared" si="101"/>
        <v>0</v>
      </c>
      <c r="AG174" s="105">
        <f t="shared" si="102"/>
        <v>158.18215686274513</v>
      </c>
      <c r="AH174" s="105">
        <f t="shared" si="103"/>
        <v>0</v>
      </c>
      <c r="AI174" s="105">
        <f t="shared" si="104"/>
        <v>0</v>
      </c>
      <c r="AJ174" s="105">
        <f t="shared" si="105"/>
        <v>0</v>
      </c>
      <c r="AK174" s="105">
        <f t="shared" si="106"/>
        <v>194.63745098039212</v>
      </c>
      <c r="AL174" s="105">
        <f t="shared" si="107"/>
        <v>0</v>
      </c>
      <c r="AM174" s="105">
        <f t="shared" si="108"/>
        <v>104.03196078431371</v>
      </c>
      <c r="AN174" s="105">
        <f t="shared" si="109"/>
        <v>0</v>
      </c>
      <c r="AO174" s="105">
        <f t="shared" si="110"/>
        <v>106.95999999999998</v>
      </c>
      <c r="AP174" s="105">
        <f t="shared" si="111"/>
        <v>212.82058823529408</v>
      </c>
      <c r="AQ174" s="105">
        <f t="shared" si="112"/>
        <v>91.887254901960787</v>
      </c>
      <c r="AR174" s="105">
        <f t="shared" si="113"/>
        <v>0</v>
      </c>
      <c r="AS174" s="105">
        <f t="shared" si="114"/>
        <v>43.033529411764704</v>
      </c>
      <c r="AT174" s="105">
        <f t="shared" si="115"/>
        <v>0</v>
      </c>
      <c r="AU174" s="105">
        <f t="shared" si="116"/>
        <v>0</v>
      </c>
      <c r="AV174" s="105">
        <f t="shared" si="117"/>
        <v>206.20901960784315</v>
      </c>
      <c r="AW174" s="105">
        <f t="shared" si="118"/>
        <v>518.93392156862728</v>
      </c>
      <c r="AX174" s="105">
        <f t="shared" si="119"/>
        <v>4996.5388235294149</v>
      </c>
      <c r="AY174" s="105">
        <f t="shared" si="120"/>
        <v>0</v>
      </c>
      <c r="AZ174" s="105">
        <f t="shared" si="121"/>
        <v>33.192745098039211</v>
      </c>
      <c r="BA174" s="105">
        <f t="shared" si="122"/>
        <v>15.811960784313724</v>
      </c>
      <c r="BB174" s="2"/>
      <c r="BC174" s="105">
        <f t="shared" si="123"/>
        <v>73.017910447761196</v>
      </c>
      <c r="BD174" s="105">
        <f t="shared" si="124"/>
        <v>0</v>
      </c>
      <c r="BE174" s="105">
        <f t="shared" si="125"/>
        <v>0</v>
      </c>
      <c r="BF174" s="105">
        <f t="shared" si="126"/>
        <v>18.667800532222611</v>
      </c>
      <c r="BG174" s="105">
        <f t="shared" si="127"/>
        <v>0</v>
      </c>
      <c r="BH174" s="105">
        <f t="shared" si="128"/>
        <v>0</v>
      </c>
      <c r="BI174" s="105">
        <f t="shared" si="129"/>
        <v>0</v>
      </c>
      <c r="BJ174" s="105">
        <f t="shared" si="130"/>
        <v>22.97005669327779</v>
      </c>
      <c r="BK174" s="105">
        <f t="shared" si="131"/>
        <v>0</v>
      </c>
      <c r="BL174" s="105">
        <f t="shared" si="132"/>
        <v>12.277287978711092</v>
      </c>
      <c r="BM174" s="105">
        <f t="shared" si="133"/>
        <v>0</v>
      </c>
      <c r="BN174" s="105">
        <f t="shared" si="134"/>
        <v>12.622839291912527</v>
      </c>
      <c r="BO174" s="105">
        <f t="shared" si="135"/>
        <v>25.115931968066636</v>
      </c>
      <c r="BP174" s="105">
        <f t="shared" si="136"/>
        <v>10.844035635774615</v>
      </c>
      <c r="BQ174" s="105">
        <f t="shared" si="137"/>
        <v>0</v>
      </c>
      <c r="BR174" s="105">
        <f t="shared" si="138"/>
        <v>5.0785838250607425</v>
      </c>
      <c r="BS174" s="105">
        <f t="shared" si="139"/>
        <v>0</v>
      </c>
      <c r="BT174" s="105">
        <f t="shared" si="140"/>
        <v>0</v>
      </c>
      <c r="BU174" s="105">
        <f t="shared" si="141"/>
        <v>24.335670484785375</v>
      </c>
      <c r="BV174" s="105">
        <f t="shared" si="142"/>
        <v>61.241767904662709</v>
      </c>
      <c r="BW174" s="105">
        <f t="shared" si="143"/>
        <v>589.66442207566854</v>
      </c>
      <c r="BX174" s="105">
        <f t="shared" si="144"/>
        <v>0</v>
      </c>
      <c r="BY174" s="105">
        <f t="shared" si="145"/>
        <v>3.9172278144162895</v>
      </c>
      <c r="BZ174" s="105">
        <f t="shared" si="146"/>
        <v>1.8660418836052295</v>
      </c>
    </row>
    <row r="175" spans="1:80" x14ac:dyDescent="0.25">
      <c r="A175" s="18" t="s">
        <v>349</v>
      </c>
      <c r="B175" s="21" t="s">
        <v>350</v>
      </c>
      <c r="C175" s="22">
        <f>_xlfn.XLOOKUP(A175,Rankings!K:K,Rankings!L:L)</f>
        <v>102</v>
      </c>
      <c r="D175" s="118">
        <f>_xlfn.XLOOKUP(A175,Rankings!K:K,Rankings!M:M)</f>
        <v>365.40000000000003</v>
      </c>
      <c r="E175" s="121">
        <v>20955.71</v>
      </c>
      <c r="F175" s="121">
        <v>0</v>
      </c>
      <c r="G175" s="121">
        <v>0</v>
      </c>
      <c r="H175" s="121">
        <v>0</v>
      </c>
      <c r="I175" s="121">
        <v>0</v>
      </c>
      <c r="J175" s="121">
        <v>0</v>
      </c>
      <c r="K175" s="121">
        <v>0</v>
      </c>
      <c r="L175" s="121">
        <v>8261.01</v>
      </c>
      <c r="M175" s="121">
        <v>0</v>
      </c>
      <c r="N175" s="121">
        <v>5906.48</v>
      </c>
      <c r="O175" s="121">
        <v>0</v>
      </c>
      <c r="P175" s="121">
        <v>22688.53</v>
      </c>
      <c r="Q175" s="121">
        <v>9593.74</v>
      </c>
      <c r="R175" s="121">
        <v>19013.21</v>
      </c>
      <c r="S175" s="121">
        <v>0</v>
      </c>
      <c r="T175" s="121">
        <v>3461.1299999999997</v>
      </c>
      <c r="U175" s="121">
        <v>0</v>
      </c>
      <c r="V175" s="121">
        <v>0</v>
      </c>
      <c r="W175" s="121">
        <v>4225.1499999999996</v>
      </c>
      <c r="X175" s="121">
        <v>155728.92000000001</v>
      </c>
      <c r="Y175" s="121">
        <v>246864.52000000005</v>
      </c>
      <c r="Z175" s="121">
        <v>0</v>
      </c>
      <c r="AA175" s="121">
        <v>973</v>
      </c>
      <c r="AB175" s="121">
        <v>1146.43</v>
      </c>
      <c r="AC175" s="121">
        <f t="shared" si="98"/>
        <v>498817.83</v>
      </c>
      <c r="AD175" s="153">
        <f t="shared" si="99"/>
        <v>205.44813725490195</v>
      </c>
      <c r="AE175" s="105">
        <f t="shared" si="100"/>
        <v>0</v>
      </c>
      <c r="AF175" s="105">
        <f t="shared" si="101"/>
        <v>0</v>
      </c>
      <c r="AG175" s="105">
        <f t="shared" si="102"/>
        <v>0</v>
      </c>
      <c r="AH175" s="105">
        <f t="shared" si="103"/>
        <v>0</v>
      </c>
      <c r="AI175" s="105">
        <f t="shared" si="104"/>
        <v>0</v>
      </c>
      <c r="AJ175" s="105">
        <f t="shared" si="105"/>
        <v>0</v>
      </c>
      <c r="AK175" s="105">
        <f t="shared" si="106"/>
        <v>80.990294117647068</v>
      </c>
      <c r="AL175" s="105">
        <f t="shared" si="107"/>
        <v>0</v>
      </c>
      <c r="AM175" s="105">
        <f t="shared" si="108"/>
        <v>57.906666666666659</v>
      </c>
      <c r="AN175" s="105">
        <f t="shared" si="109"/>
        <v>0</v>
      </c>
      <c r="AO175" s="105">
        <f t="shared" si="110"/>
        <v>222.43656862745098</v>
      </c>
      <c r="AP175" s="105">
        <f t="shared" si="111"/>
        <v>94.056274509803913</v>
      </c>
      <c r="AQ175" s="105">
        <f t="shared" si="112"/>
        <v>186.40401960784314</v>
      </c>
      <c r="AR175" s="105">
        <f t="shared" si="113"/>
        <v>0</v>
      </c>
      <c r="AS175" s="105">
        <f t="shared" si="114"/>
        <v>33.932647058823527</v>
      </c>
      <c r="AT175" s="105">
        <f t="shared" si="115"/>
        <v>0</v>
      </c>
      <c r="AU175" s="105">
        <f t="shared" si="116"/>
        <v>0</v>
      </c>
      <c r="AV175" s="105">
        <f t="shared" si="117"/>
        <v>41.423039215686273</v>
      </c>
      <c r="AW175" s="105">
        <f t="shared" si="118"/>
        <v>1526.754117647059</v>
      </c>
      <c r="AX175" s="105">
        <f t="shared" si="119"/>
        <v>2420.2403921568634</v>
      </c>
      <c r="AY175" s="105">
        <f t="shared" si="120"/>
        <v>0</v>
      </c>
      <c r="AZ175" s="105">
        <f t="shared" si="121"/>
        <v>9.5392156862745097</v>
      </c>
      <c r="BA175" s="105">
        <f t="shared" si="122"/>
        <v>11.239509803921569</v>
      </c>
      <c r="BB175" s="2"/>
      <c r="BC175" s="105">
        <f t="shared" si="123"/>
        <v>57.350054734537487</v>
      </c>
      <c r="BD175" s="105">
        <f t="shared" si="124"/>
        <v>0</v>
      </c>
      <c r="BE175" s="105">
        <f t="shared" si="125"/>
        <v>0</v>
      </c>
      <c r="BF175" s="105">
        <f t="shared" si="126"/>
        <v>0</v>
      </c>
      <c r="BG175" s="105">
        <f t="shared" si="127"/>
        <v>0</v>
      </c>
      <c r="BH175" s="105">
        <f t="shared" si="128"/>
        <v>0</v>
      </c>
      <c r="BI175" s="105">
        <f t="shared" si="129"/>
        <v>0</v>
      </c>
      <c r="BJ175" s="105">
        <f t="shared" si="130"/>
        <v>22.608128078817732</v>
      </c>
      <c r="BK175" s="105">
        <f t="shared" si="131"/>
        <v>0</v>
      </c>
      <c r="BL175" s="105">
        <f t="shared" si="132"/>
        <v>16.164422550629446</v>
      </c>
      <c r="BM175" s="105">
        <f t="shared" si="133"/>
        <v>0</v>
      </c>
      <c r="BN175" s="105">
        <f t="shared" si="134"/>
        <v>62.092309797482201</v>
      </c>
      <c r="BO175" s="105">
        <f t="shared" si="135"/>
        <v>26.255446086480568</v>
      </c>
      <c r="BP175" s="105">
        <f t="shared" si="136"/>
        <v>52.0339627805145</v>
      </c>
      <c r="BQ175" s="105">
        <f t="shared" si="137"/>
        <v>0</v>
      </c>
      <c r="BR175" s="105">
        <f t="shared" si="138"/>
        <v>9.472167487684727</v>
      </c>
      <c r="BS175" s="105">
        <f t="shared" si="139"/>
        <v>0</v>
      </c>
      <c r="BT175" s="105">
        <f t="shared" si="140"/>
        <v>0</v>
      </c>
      <c r="BU175" s="105">
        <f t="shared" si="141"/>
        <v>11.563081554460863</v>
      </c>
      <c r="BV175" s="105">
        <f t="shared" si="142"/>
        <v>426.18752052545153</v>
      </c>
      <c r="BW175" s="105">
        <f t="shared" si="143"/>
        <v>675.60076628352499</v>
      </c>
      <c r="BX175" s="105">
        <f t="shared" si="144"/>
        <v>0</v>
      </c>
      <c r="BY175" s="105">
        <f t="shared" si="145"/>
        <v>2.6628352490421454</v>
      </c>
      <c r="BZ175" s="105">
        <f t="shared" si="146"/>
        <v>3.1374657909140669</v>
      </c>
    </row>
    <row r="176" spans="1:80" x14ac:dyDescent="0.25">
      <c r="A176" s="18" t="s">
        <v>351</v>
      </c>
      <c r="B176" s="21" t="s">
        <v>352</v>
      </c>
      <c r="C176" s="22">
        <f>_xlfn.XLOOKUP(A176,Rankings!K:K,Rankings!L:L)</f>
        <v>135</v>
      </c>
      <c r="D176" s="118">
        <f>_xlfn.XLOOKUP(A176,Rankings!K:K,Rankings!M:M)</f>
        <v>748.73</v>
      </c>
      <c r="E176" s="121">
        <v>46871.440000000017</v>
      </c>
      <c r="F176" s="121">
        <v>8774.07</v>
      </c>
      <c r="G176" s="121">
        <v>0</v>
      </c>
      <c r="H176" s="121">
        <v>14103.839999999997</v>
      </c>
      <c r="I176" s="121">
        <v>618.00000000000011</v>
      </c>
      <c r="J176" s="121">
        <v>8241.6999999999989</v>
      </c>
      <c r="K176" s="121">
        <v>0</v>
      </c>
      <c r="L176" s="121">
        <v>16068.609999999997</v>
      </c>
      <c r="M176" s="121">
        <v>0</v>
      </c>
      <c r="N176" s="121">
        <v>9192.6699999999983</v>
      </c>
      <c r="O176" s="121">
        <v>0</v>
      </c>
      <c r="P176" s="121">
        <v>7748.8099999999895</v>
      </c>
      <c r="Q176" s="121">
        <v>16103.89</v>
      </c>
      <c r="R176" s="121">
        <v>8844.7300000000014</v>
      </c>
      <c r="S176" s="121">
        <v>0</v>
      </c>
      <c r="T176" s="121">
        <v>5833.48</v>
      </c>
      <c r="U176" s="121">
        <v>0</v>
      </c>
      <c r="V176" s="121">
        <v>0</v>
      </c>
      <c r="W176" s="121">
        <v>48291.67</v>
      </c>
      <c r="X176" s="121">
        <v>58792.810000000019</v>
      </c>
      <c r="Y176" s="121">
        <v>462467.37</v>
      </c>
      <c r="Z176" s="121">
        <v>0</v>
      </c>
      <c r="AA176" s="121">
        <v>4412.5</v>
      </c>
      <c r="AB176" s="121">
        <v>1023.97</v>
      </c>
      <c r="AC176" s="121">
        <f t="shared" si="98"/>
        <v>717389.55999999994</v>
      </c>
      <c r="AD176" s="153">
        <f t="shared" si="99"/>
        <v>347.19585185185196</v>
      </c>
      <c r="AE176" s="105">
        <f t="shared" si="100"/>
        <v>64.993111111111105</v>
      </c>
      <c r="AF176" s="105">
        <f t="shared" si="101"/>
        <v>0</v>
      </c>
      <c r="AG176" s="105">
        <f t="shared" si="102"/>
        <v>104.47288888888886</v>
      </c>
      <c r="AH176" s="105">
        <f t="shared" si="103"/>
        <v>4.5777777777777784</v>
      </c>
      <c r="AI176" s="105">
        <f t="shared" si="104"/>
        <v>61.049629629629621</v>
      </c>
      <c r="AJ176" s="105">
        <f t="shared" si="105"/>
        <v>0</v>
      </c>
      <c r="AK176" s="105">
        <f t="shared" si="106"/>
        <v>119.02674074074072</v>
      </c>
      <c r="AL176" s="105">
        <f t="shared" si="107"/>
        <v>0</v>
      </c>
      <c r="AM176" s="105">
        <f t="shared" si="108"/>
        <v>68.093851851851838</v>
      </c>
      <c r="AN176" s="105">
        <f t="shared" si="109"/>
        <v>0</v>
      </c>
      <c r="AO176" s="105">
        <f t="shared" si="110"/>
        <v>57.398592592592514</v>
      </c>
      <c r="AP176" s="105">
        <f t="shared" si="111"/>
        <v>119.28807407407407</v>
      </c>
      <c r="AQ176" s="105">
        <f t="shared" si="112"/>
        <v>65.516518518518524</v>
      </c>
      <c r="AR176" s="105">
        <f t="shared" si="113"/>
        <v>0</v>
      </c>
      <c r="AS176" s="105">
        <f t="shared" si="114"/>
        <v>43.210962962962959</v>
      </c>
      <c r="AT176" s="105">
        <f t="shared" si="115"/>
        <v>0</v>
      </c>
      <c r="AU176" s="105">
        <f t="shared" si="116"/>
        <v>0</v>
      </c>
      <c r="AV176" s="105">
        <f t="shared" si="117"/>
        <v>357.71607407407407</v>
      </c>
      <c r="AW176" s="105">
        <f t="shared" si="118"/>
        <v>435.50229629629644</v>
      </c>
      <c r="AX176" s="105">
        <f t="shared" si="119"/>
        <v>3425.6842222222222</v>
      </c>
      <c r="AY176" s="105">
        <f t="shared" si="120"/>
        <v>0</v>
      </c>
      <c r="AZ176" s="105">
        <f t="shared" si="121"/>
        <v>32.685185185185183</v>
      </c>
      <c r="BA176" s="105">
        <f t="shared" si="122"/>
        <v>7.5849629629629636</v>
      </c>
      <c r="BB176" s="2"/>
      <c r="BC176" s="105">
        <f t="shared" si="123"/>
        <v>62.601258130434225</v>
      </c>
      <c r="BD176" s="105">
        <f t="shared" si="124"/>
        <v>11.718603501929934</v>
      </c>
      <c r="BE176" s="105">
        <f t="shared" si="125"/>
        <v>0</v>
      </c>
      <c r="BF176" s="105">
        <f t="shared" si="126"/>
        <v>18.837017349378275</v>
      </c>
      <c r="BG176" s="105">
        <f t="shared" si="127"/>
        <v>0.82539767339361336</v>
      </c>
      <c r="BH176" s="105">
        <f t="shared" si="128"/>
        <v>11.007572823314144</v>
      </c>
      <c r="BI176" s="105">
        <f t="shared" si="129"/>
        <v>0</v>
      </c>
      <c r="BJ176" s="105">
        <f t="shared" si="130"/>
        <v>21.461154221147805</v>
      </c>
      <c r="BK176" s="105">
        <f t="shared" si="131"/>
        <v>0</v>
      </c>
      <c r="BL176" s="105">
        <f t="shared" si="132"/>
        <v>12.277683544134732</v>
      </c>
      <c r="BM176" s="105">
        <f t="shared" si="133"/>
        <v>0</v>
      </c>
      <c r="BN176" s="105">
        <f t="shared" si="134"/>
        <v>10.349271432959798</v>
      </c>
      <c r="BO176" s="105">
        <f t="shared" si="135"/>
        <v>21.508274010658045</v>
      </c>
      <c r="BP176" s="105">
        <f t="shared" si="136"/>
        <v>11.812976640444488</v>
      </c>
      <c r="BQ176" s="105">
        <f t="shared" si="137"/>
        <v>0</v>
      </c>
      <c r="BR176" s="105">
        <f t="shared" si="138"/>
        <v>7.7911663750617706</v>
      </c>
      <c r="BS176" s="105">
        <f t="shared" si="139"/>
        <v>0</v>
      </c>
      <c r="BT176" s="105">
        <f t="shared" si="140"/>
        <v>0</v>
      </c>
      <c r="BU176" s="105">
        <f t="shared" si="141"/>
        <v>64.498110133158818</v>
      </c>
      <c r="BV176" s="105">
        <f t="shared" si="142"/>
        <v>78.523379589438136</v>
      </c>
      <c r="BW176" s="105">
        <f t="shared" si="143"/>
        <v>617.66907964152631</v>
      </c>
      <c r="BX176" s="105">
        <f t="shared" si="144"/>
        <v>0</v>
      </c>
      <c r="BY176" s="105">
        <f t="shared" si="145"/>
        <v>5.8933126761315826</v>
      </c>
      <c r="BZ176" s="105">
        <f t="shared" si="146"/>
        <v>1.3676091514965341</v>
      </c>
    </row>
    <row r="177" spans="1:78" x14ac:dyDescent="0.25">
      <c r="A177" s="18" t="s">
        <v>353</v>
      </c>
      <c r="B177" s="21" t="s">
        <v>354</v>
      </c>
      <c r="C177" s="22">
        <f>_xlfn.XLOOKUP(A177,Rankings!K:K,Rankings!L:L)</f>
        <v>19</v>
      </c>
      <c r="D177" s="118">
        <f>_xlfn.XLOOKUP(A177,Rankings!K:K,Rankings!M:M)</f>
        <v>232.86</v>
      </c>
      <c r="E177" s="121">
        <v>17592.030000000002</v>
      </c>
      <c r="F177" s="121">
        <v>0</v>
      </c>
      <c r="G177" s="121">
        <v>0</v>
      </c>
      <c r="H177" s="121">
        <v>0</v>
      </c>
      <c r="I177" s="121">
        <v>0</v>
      </c>
      <c r="J177" s="121">
        <v>520</v>
      </c>
      <c r="K177" s="121">
        <v>0</v>
      </c>
      <c r="L177" s="121">
        <v>3423.83</v>
      </c>
      <c r="M177" s="121">
        <v>0</v>
      </c>
      <c r="N177" s="121">
        <v>0</v>
      </c>
      <c r="O177" s="121">
        <v>0</v>
      </c>
      <c r="P177" s="121">
        <v>2892.8100000000004</v>
      </c>
      <c r="Q177" s="121">
        <v>-5286.9500000000007</v>
      </c>
      <c r="R177" s="121">
        <v>4152.8200000000015</v>
      </c>
      <c r="S177" s="121">
        <v>3280.2799999999997</v>
      </c>
      <c r="T177" s="121">
        <v>2159</v>
      </c>
      <c r="U177" s="121">
        <v>0</v>
      </c>
      <c r="V177" s="121">
        <v>0</v>
      </c>
      <c r="W177" s="121">
        <v>9083.4100000000017</v>
      </c>
      <c r="X177" s="121">
        <v>36195.03</v>
      </c>
      <c r="Y177" s="121">
        <v>89642.1</v>
      </c>
      <c r="Z177" s="121">
        <v>0</v>
      </c>
      <c r="AA177" s="121">
        <v>900</v>
      </c>
      <c r="AB177" s="121">
        <v>172.85999999999999</v>
      </c>
      <c r="AC177" s="121">
        <f t="shared" si="98"/>
        <v>164727.22</v>
      </c>
      <c r="AD177" s="153">
        <f t="shared" si="99"/>
        <v>925.89631578947376</v>
      </c>
      <c r="AE177" s="105">
        <f t="shared" si="100"/>
        <v>0</v>
      </c>
      <c r="AF177" s="105">
        <f t="shared" si="101"/>
        <v>0</v>
      </c>
      <c r="AG177" s="105">
        <f t="shared" si="102"/>
        <v>0</v>
      </c>
      <c r="AH177" s="105">
        <f t="shared" si="103"/>
        <v>0</v>
      </c>
      <c r="AI177" s="105">
        <f t="shared" si="104"/>
        <v>27.368421052631579</v>
      </c>
      <c r="AJ177" s="105">
        <f t="shared" si="105"/>
        <v>0</v>
      </c>
      <c r="AK177" s="105">
        <f t="shared" si="106"/>
        <v>180.2015789473684</v>
      </c>
      <c r="AL177" s="105">
        <f t="shared" si="107"/>
        <v>0</v>
      </c>
      <c r="AM177" s="105">
        <f t="shared" si="108"/>
        <v>0</v>
      </c>
      <c r="AN177" s="105">
        <f t="shared" si="109"/>
        <v>0</v>
      </c>
      <c r="AO177" s="105">
        <f t="shared" si="110"/>
        <v>152.25315789473686</v>
      </c>
      <c r="AP177" s="105">
        <f t="shared" si="111"/>
        <v>-278.26052631578949</v>
      </c>
      <c r="AQ177" s="105">
        <f t="shared" si="112"/>
        <v>218.56947368421061</v>
      </c>
      <c r="AR177" s="105">
        <f t="shared" si="113"/>
        <v>172.64631578947368</v>
      </c>
      <c r="AS177" s="105">
        <f t="shared" si="114"/>
        <v>113.63157894736842</v>
      </c>
      <c r="AT177" s="105">
        <f t="shared" si="115"/>
        <v>0</v>
      </c>
      <c r="AU177" s="105">
        <f t="shared" si="116"/>
        <v>0</v>
      </c>
      <c r="AV177" s="105">
        <f t="shared" si="117"/>
        <v>478.07421052631588</v>
      </c>
      <c r="AW177" s="105">
        <f t="shared" si="118"/>
        <v>1905.0015789473684</v>
      </c>
      <c r="AX177" s="105">
        <f t="shared" si="119"/>
        <v>4718.0052631578947</v>
      </c>
      <c r="AY177" s="105">
        <f t="shared" si="120"/>
        <v>0</v>
      </c>
      <c r="AZ177" s="105">
        <f t="shared" si="121"/>
        <v>47.368421052631582</v>
      </c>
      <c r="BA177" s="105">
        <f t="shared" si="122"/>
        <v>9.0978947368421039</v>
      </c>
      <c r="BB177" s="2"/>
      <c r="BC177" s="105">
        <f t="shared" si="123"/>
        <v>75.547668126771455</v>
      </c>
      <c r="BD177" s="105">
        <f t="shared" si="124"/>
        <v>0</v>
      </c>
      <c r="BE177" s="105">
        <f t="shared" si="125"/>
        <v>0</v>
      </c>
      <c r="BF177" s="105">
        <f t="shared" si="126"/>
        <v>0</v>
      </c>
      <c r="BG177" s="105">
        <f t="shared" si="127"/>
        <v>0</v>
      </c>
      <c r="BH177" s="105">
        <f t="shared" si="128"/>
        <v>2.2331014343382289</v>
      </c>
      <c r="BI177" s="105">
        <f t="shared" si="129"/>
        <v>0</v>
      </c>
      <c r="BJ177" s="105">
        <f t="shared" si="130"/>
        <v>14.703384007558189</v>
      </c>
      <c r="BK177" s="105">
        <f t="shared" si="131"/>
        <v>0</v>
      </c>
      <c r="BL177" s="105">
        <f t="shared" si="132"/>
        <v>0</v>
      </c>
      <c r="BM177" s="105">
        <f t="shared" si="133"/>
        <v>0</v>
      </c>
      <c r="BN177" s="105">
        <f t="shared" si="134"/>
        <v>12.422958000515331</v>
      </c>
      <c r="BO177" s="105">
        <f t="shared" si="135"/>
        <v>-22.704414669758656</v>
      </c>
      <c r="BP177" s="105">
        <f t="shared" si="136"/>
        <v>17.833977497208629</v>
      </c>
      <c r="BQ177" s="105">
        <f t="shared" si="137"/>
        <v>14.086919178905779</v>
      </c>
      <c r="BR177" s="105">
        <f t="shared" si="138"/>
        <v>9.2716653783389162</v>
      </c>
      <c r="BS177" s="105">
        <f t="shared" si="139"/>
        <v>0</v>
      </c>
      <c r="BT177" s="105">
        <f t="shared" si="140"/>
        <v>0</v>
      </c>
      <c r="BU177" s="105">
        <f t="shared" si="141"/>
        <v>39.008030576311953</v>
      </c>
      <c r="BV177" s="105">
        <f t="shared" si="142"/>
        <v>155.43687194022158</v>
      </c>
      <c r="BW177" s="105">
        <f t="shared" si="143"/>
        <v>384.96135016748264</v>
      </c>
      <c r="BX177" s="105">
        <f t="shared" si="144"/>
        <v>0</v>
      </c>
      <c r="BY177" s="105">
        <f t="shared" si="145"/>
        <v>3.8649832517392424</v>
      </c>
      <c r="BZ177" s="105">
        <f t="shared" si="146"/>
        <v>0.7423344498840504</v>
      </c>
    </row>
    <row r="178" spans="1:78" x14ac:dyDescent="0.25">
      <c r="A178" s="18" t="s">
        <v>357</v>
      </c>
      <c r="B178" s="21" t="s">
        <v>358</v>
      </c>
      <c r="C178" s="22">
        <f>_xlfn.XLOOKUP(A178,Rankings!K:K,Rankings!L:L)</f>
        <v>25</v>
      </c>
      <c r="D178" s="118">
        <f>_xlfn.XLOOKUP(A178,Rankings!K:K,Rankings!M:M)</f>
        <v>246.04</v>
      </c>
      <c r="E178" s="121">
        <v>18446.87</v>
      </c>
      <c r="F178" s="121">
        <v>0</v>
      </c>
      <c r="G178" s="121">
        <v>0</v>
      </c>
      <c r="H178" s="121">
        <v>6624.11</v>
      </c>
      <c r="I178" s="121">
        <v>0</v>
      </c>
      <c r="J178" s="121">
        <v>0</v>
      </c>
      <c r="K178" s="121">
        <v>0</v>
      </c>
      <c r="L178" s="121">
        <v>4162.67</v>
      </c>
      <c r="M178" s="121">
        <v>0</v>
      </c>
      <c r="N178" s="121">
        <v>4369.28</v>
      </c>
      <c r="O178" s="121">
        <v>0</v>
      </c>
      <c r="P178" s="121">
        <v>5019.32</v>
      </c>
      <c r="Q178" s="121">
        <v>12312.07</v>
      </c>
      <c r="R178" s="121">
        <v>6875.7199999999993</v>
      </c>
      <c r="S178" s="121">
        <v>0</v>
      </c>
      <c r="T178" s="121">
        <v>1495.98</v>
      </c>
      <c r="U178" s="121">
        <v>0</v>
      </c>
      <c r="V178" s="121">
        <v>0</v>
      </c>
      <c r="W178" s="121">
        <v>21579.620000000003</v>
      </c>
      <c r="X178" s="121">
        <v>88820.14</v>
      </c>
      <c r="Y178" s="121">
        <v>142798.58000000005</v>
      </c>
      <c r="Z178" s="121">
        <v>0</v>
      </c>
      <c r="AA178" s="121">
        <v>3064.67</v>
      </c>
      <c r="AB178" s="121">
        <v>1103.79</v>
      </c>
      <c r="AC178" s="121">
        <f t="shared" si="98"/>
        <v>316672.82000000007</v>
      </c>
      <c r="AD178" s="153">
        <f t="shared" si="99"/>
        <v>737.87479999999994</v>
      </c>
      <c r="AE178" s="105">
        <f t="shared" si="100"/>
        <v>0</v>
      </c>
      <c r="AF178" s="105">
        <f t="shared" si="101"/>
        <v>0</v>
      </c>
      <c r="AG178" s="105">
        <f t="shared" si="102"/>
        <v>264.96440000000001</v>
      </c>
      <c r="AH178" s="105">
        <f t="shared" si="103"/>
        <v>0</v>
      </c>
      <c r="AI178" s="105">
        <f t="shared" si="104"/>
        <v>0</v>
      </c>
      <c r="AJ178" s="105">
        <f t="shared" si="105"/>
        <v>0</v>
      </c>
      <c r="AK178" s="105">
        <f t="shared" si="106"/>
        <v>166.5068</v>
      </c>
      <c r="AL178" s="105">
        <f t="shared" si="107"/>
        <v>0</v>
      </c>
      <c r="AM178" s="105">
        <f t="shared" si="108"/>
        <v>174.77119999999999</v>
      </c>
      <c r="AN178" s="105">
        <f t="shared" si="109"/>
        <v>0</v>
      </c>
      <c r="AO178" s="105">
        <f t="shared" si="110"/>
        <v>200.77279999999999</v>
      </c>
      <c r="AP178" s="105">
        <f t="shared" si="111"/>
        <v>492.4828</v>
      </c>
      <c r="AQ178" s="105">
        <f t="shared" si="112"/>
        <v>275.02879999999999</v>
      </c>
      <c r="AR178" s="105">
        <f t="shared" si="113"/>
        <v>0</v>
      </c>
      <c r="AS178" s="105">
        <f t="shared" si="114"/>
        <v>59.839199999999998</v>
      </c>
      <c r="AT178" s="105">
        <f t="shared" si="115"/>
        <v>0</v>
      </c>
      <c r="AU178" s="105">
        <f t="shared" si="116"/>
        <v>0</v>
      </c>
      <c r="AV178" s="105">
        <f t="shared" si="117"/>
        <v>863.18480000000011</v>
      </c>
      <c r="AW178" s="105">
        <f t="shared" si="118"/>
        <v>3552.8056000000001</v>
      </c>
      <c r="AX178" s="105">
        <f t="shared" si="119"/>
        <v>5711.9432000000015</v>
      </c>
      <c r="AY178" s="105">
        <f t="shared" si="120"/>
        <v>0</v>
      </c>
      <c r="AZ178" s="105">
        <f t="shared" si="121"/>
        <v>122.5868</v>
      </c>
      <c r="BA178" s="105">
        <f t="shared" si="122"/>
        <v>44.151600000000002</v>
      </c>
      <c r="BB178" s="2"/>
      <c r="BC178" s="105">
        <f t="shared" si="123"/>
        <v>74.975085351975281</v>
      </c>
      <c r="BD178" s="105">
        <f t="shared" si="124"/>
        <v>0</v>
      </c>
      <c r="BE178" s="105">
        <f t="shared" si="125"/>
        <v>0</v>
      </c>
      <c r="BF178" s="105">
        <f t="shared" si="126"/>
        <v>26.92289871565599</v>
      </c>
      <c r="BG178" s="105">
        <f t="shared" si="127"/>
        <v>0</v>
      </c>
      <c r="BH178" s="105">
        <f t="shared" si="128"/>
        <v>0</v>
      </c>
      <c r="BI178" s="105">
        <f t="shared" si="129"/>
        <v>0</v>
      </c>
      <c r="BJ178" s="105">
        <f t="shared" si="130"/>
        <v>16.918671760689321</v>
      </c>
      <c r="BK178" s="105">
        <f t="shared" si="131"/>
        <v>0</v>
      </c>
      <c r="BL178" s="105">
        <f t="shared" si="132"/>
        <v>17.758413266135587</v>
      </c>
      <c r="BM178" s="105">
        <f t="shared" si="133"/>
        <v>0</v>
      </c>
      <c r="BN178" s="105">
        <f t="shared" si="134"/>
        <v>20.400422695496665</v>
      </c>
      <c r="BO178" s="105">
        <f t="shared" si="135"/>
        <v>50.04092830434076</v>
      </c>
      <c r="BP178" s="105">
        <f t="shared" si="136"/>
        <v>27.945537311006337</v>
      </c>
      <c r="BQ178" s="105">
        <f t="shared" si="137"/>
        <v>0</v>
      </c>
      <c r="BR178" s="105">
        <f t="shared" si="138"/>
        <v>6.0802308567712569</v>
      </c>
      <c r="BS178" s="105">
        <f t="shared" si="139"/>
        <v>0</v>
      </c>
      <c r="BT178" s="105">
        <f t="shared" si="140"/>
        <v>0</v>
      </c>
      <c r="BU178" s="105">
        <f t="shared" si="141"/>
        <v>87.707771094131047</v>
      </c>
      <c r="BV178" s="105">
        <f t="shared" si="142"/>
        <v>360.99878068606733</v>
      </c>
      <c r="BW178" s="105">
        <f t="shared" si="143"/>
        <v>580.38766054300129</v>
      </c>
      <c r="BX178" s="105">
        <f t="shared" si="144"/>
        <v>0</v>
      </c>
      <c r="BY178" s="105">
        <f t="shared" si="145"/>
        <v>12.455982767029752</v>
      </c>
      <c r="BZ178" s="105">
        <f t="shared" si="146"/>
        <v>4.4862217525605592</v>
      </c>
    </row>
    <row r="179" spans="1:78" x14ac:dyDescent="0.25">
      <c r="A179" s="18" t="s">
        <v>359</v>
      </c>
      <c r="B179" s="21" t="s">
        <v>360</v>
      </c>
      <c r="C179" s="22">
        <f>_xlfn.XLOOKUP(A179,Rankings!K:K,Rankings!L:L)</f>
        <v>64</v>
      </c>
      <c r="D179" s="118">
        <f>_xlfn.XLOOKUP(A179,Rankings!K:K,Rankings!M:M)</f>
        <v>420.53000000000003</v>
      </c>
      <c r="E179" s="121">
        <v>28386.899999999998</v>
      </c>
      <c r="F179" s="121">
        <v>3525.38</v>
      </c>
      <c r="G179" s="121">
        <v>0</v>
      </c>
      <c r="H179" s="121">
        <v>19456.609999999997</v>
      </c>
      <c r="I179" s="121">
        <v>0</v>
      </c>
      <c r="J179" s="121">
        <v>0</v>
      </c>
      <c r="K179" s="121">
        <v>0</v>
      </c>
      <c r="L179" s="121">
        <v>9028.4000000000015</v>
      </c>
      <c r="M179" s="121">
        <v>4694.1399999999994</v>
      </c>
      <c r="N179" s="121">
        <v>5915.12</v>
      </c>
      <c r="O179" s="121">
        <v>0</v>
      </c>
      <c r="P179" s="121">
        <v>5367.64</v>
      </c>
      <c r="Q179" s="121">
        <v>11497.46</v>
      </c>
      <c r="R179" s="121">
        <v>11732.849999999997</v>
      </c>
      <c r="S179" s="121">
        <v>0</v>
      </c>
      <c r="T179" s="121">
        <v>959.16</v>
      </c>
      <c r="U179" s="121">
        <v>0</v>
      </c>
      <c r="V179" s="121">
        <v>0</v>
      </c>
      <c r="W179" s="121">
        <v>27271.17</v>
      </c>
      <c r="X179" s="121">
        <v>55703.030000000006</v>
      </c>
      <c r="Y179" s="121">
        <v>236006.61</v>
      </c>
      <c r="Z179" s="121">
        <v>0</v>
      </c>
      <c r="AA179" s="121">
        <v>1344.5</v>
      </c>
      <c r="AB179" s="121">
        <v>1621.48</v>
      </c>
      <c r="AC179" s="121">
        <f t="shared" si="98"/>
        <v>422510.44999999995</v>
      </c>
      <c r="AD179" s="153">
        <f t="shared" si="99"/>
        <v>443.54531249999997</v>
      </c>
      <c r="AE179" s="105">
        <f t="shared" si="100"/>
        <v>55.084062500000002</v>
      </c>
      <c r="AF179" s="105">
        <f t="shared" si="101"/>
        <v>0</v>
      </c>
      <c r="AG179" s="105">
        <f t="shared" si="102"/>
        <v>304.00953124999995</v>
      </c>
      <c r="AH179" s="105">
        <f t="shared" si="103"/>
        <v>0</v>
      </c>
      <c r="AI179" s="105">
        <f t="shared" si="104"/>
        <v>0</v>
      </c>
      <c r="AJ179" s="105">
        <f t="shared" si="105"/>
        <v>0</v>
      </c>
      <c r="AK179" s="105">
        <f t="shared" si="106"/>
        <v>141.06875000000002</v>
      </c>
      <c r="AL179" s="105">
        <f t="shared" si="107"/>
        <v>73.345937499999991</v>
      </c>
      <c r="AM179" s="105">
        <f t="shared" si="108"/>
        <v>92.423749999999998</v>
      </c>
      <c r="AN179" s="105">
        <f t="shared" si="109"/>
        <v>0</v>
      </c>
      <c r="AO179" s="105">
        <f t="shared" si="110"/>
        <v>83.869375000000005</v>
      </c>
      <c r="AP179" s="105">
        <f t="shared" si="111"/>
        <v>179.64781249999999</v>
      </c>
      <c r="AQ179" s="105">
        <f t="shared" si="112"/>
        <v>183.32578124999995</v>
      </c>
      <c r="AR179" s="105">
        <f t="shared" si="113"/>
        <v>0</v>
      </c>
      <c r="AS179" s="105">
        <f t="shared" si="114"/>
        <v>14.986875</v>
      </c>
      <c r="AT179" s="105">
        <f t="shared" si="115"/>
        <v>0</v>
      </c>
      <c r="AU179" s="105">
        <f t="shared" si="116"/>
        <v>0</v>
      </c>
      <c r="AV179" s="105">
        <f t="shared" si="117"/>
        <v>426.11203124999997</v>
      </c>
      <c r="AW179" s="105">
        <f t="shared" si="118"/>
        <v>870.3598437500001</v>
      </c>
      <c r="AX179" s="105">
        <f t="shared" si="119"/>
        <v>3687.6032812499998</v>
      </c>
      <c r="AY179" s="105">
        <f t="shared" si="120"/>
        <v>0</v>
      </c>
      <c r="AZ179" s="105">
        <f t="shared" si="121"/>
        <v>21.0078125</v>
      </c>
      <c r="BA179" s="105">
        <f t="shared" si="122"/>
        <v>25.335625</v>
      </c>
      <c r="BB179" s="2"/>
      <c r="BC179" s="105">
        <f t="shared" si="123"/>
        <v>67.502675195586505</v>
      </c>
      <c r="BD179" s="105">
        <f t="shared" si="124"/>
        <v>8.383183126055215</v>
      </c>
      <c r="BE179" s="105">
        <f t="shared" si="125"/>
        <v>0</v>
      </c>
      <c r="BF179" s="105">
        <f t="shared" si="126"/>
        <v>46.2668775117114</v>
      </c>
      <c r="BG179" s="105">
        <f t="shared" si="127"/>
        <v>0</v>
      </c>
      <c r="BH179" s="105">
        <f t="shared" si="128"/>
        <v>0</v>
      </c>
      <c r="BI179" s="105">
        <f t="shared" si="129"/>
        <v>0</v>
      </c>
      <c r="BJ179" s="105">
        <f t="shared" si="130"/>
        <v>21.469098518536136</v>
      </c>
      <c r="BK179" s="105">
        <f t="shared" si="131"/>
        <v>11.1624378760136</v>
      </c>
      <c r="BL179" s="105">
        <f t="shared" si="132"/>
        <v>14.065869260219246</v>
      </c>
      <c r="BM179" s="105">
        <f t="shared" si="133"/>
        <v>0</v>
      </c>
      <c r="BN179" s="105">
        <f t="shared" si="134"/>
        <v>12.763988300477967</v>
      </c>
      <c r="BO179" s="105">
        <f t="shared" si="135"/>
        <v>27.340403776187188</v>
      </c>
      <c r="BP179" s="105">
        <f t="shared" si="136"/>
        <v>27.900149810952836</v>
      </c>
      <c r="BQ179" s="105">
        <f t="shared" si="137"/>
        <v>0</v>
      </c>
      <c r="BR179" s="105">
        <f t="shared" si="138"/>
        <v>2.2808360877939742</v>
      </c>
      <c r="BS179" s="105">
        <f t="shared" si="139"/>
        <v>0</v>
      </c>
      <c r="BT179" s="105">
        <f t="shared" si="140"/>
        <v>0</v>
      </c>
      <c r="BU179" s="105">
        <f t="shared" si="141"/>
        <v>64.849523220697677</v>
      </c>
      <c r="BV179" s="105">
        <f t="shared" si="142"/>
        <v>132.4591111216798</v>
      </c>
      <c r="BW179" s="105">
        <f t="shared" si="143"/>
        <v>561.21230352174632</v>
      </c>
      <c r="BX179" s="105">
        <f t="shared" si="144"/>
        <v>0</v>
      </c>
      <c r="BY179" s="105">
        <f t="shared" si="145"/>
        <v>3.1971559698475729</v>
      </c>
      <c r="BZ179" s="105">
        <f t="shared" si="146"/>
        <v>3.8558010130073952</v>
      </c>
    </row>
    <row r="180" spans="1:78" x14ac:dyDescent="0.25">
      <c r="A180" s="18" t="s">
        <v>361</v>
      </c>
      <c r="B180" s="21" t="s">
        <v>362</v>
      </c>
      <c r="C180" s="22">
        <f>_xlfn.XLOOKUP(A180,Rankings!K:K,Rankings!L:L)</f>
        <v>213</v>
      </c>
      <c r="D180" s="118">
        <f>_xlfn.XLOOKUP(A180,Rankings!K:K,Rankings!M:M)</f>
        <v>1198.1400000000001</v>
      </c>
      <c r="E180" s="121">
        <v>7082.35</v>
      </c>
      <c r="F180" s="121">
        <v>26707.579999999998</v>
      </c>
      <c r="G180" s="121">
        <v>0</v>
      </c>
      <c r="H180" s="121">
        <v>37149.099999999991</v>
      </c>
      <c r="I180" s="121">
        <v>406.63</v>
      </c>
      <c r="J180" s="121">
        <v>19387.36</v>
      </c>
      <c r="K180" s="121">
        <v>0</v>
      </c>
      <c r="L180" s="121">
        <v>21227.010000000002</v>
      </c>
      <c r="M180" s="121">
        <v>0</v>
      </c>
      <c r="N180" s="121">
        <v>19437.399999999998</v>
      </c>
      <c r="O180" s="121">
        <v>0</v>
      </c>
      <c r="P180" s="121">
        <v>81120.55</v>
      </c>
      <c r="Q180" s="121">
        <v>19674.320000000003</v>
      </c>
      <c r="R180" s="121">
        <v>11077.11</v>
      </c>
      <c r="S180" s="121">
        <v>0</v>
      </c>
      <c r="T180" s="121">
        <v>4227.7000000000007</v>
      </c>
      <c r="U180" s="121">
        <v>0</v>
      </c>
      <c r="V180" s="121">
        <v>0</v>
      </c>
      <c r="W180" s="121">
        <v>30217.3</v>
      </c>
      <c r="X180" s="121">
        <v>245904.27999999994</v>
      </c>
      <c r="Y180" s="121">
        <v>580233.07999999984</v>
      </c>
      <c r="Z180" s="121">
        <v>0</v>
      </c>
      <c r="AA180" s="121">
        <v>4504.79</v>
      </c>
      <c r="AB180" s="121">
        <v>4818.04</v>
      </c>
      <c r="AC180" s="121">
        <f t="shared" si="98"/>
        <v>1113174.5999999999</v>
      </c>
      <c r="AD180" s="153">
        <f t="shared" si="99"/>
        <v>33.250469483568075</v>
      </c>
      <c r="AE180" s="105">
        <f t="shared" si="100"/>
        <v>125.38769953051643</v>
      </c>
      <c r="AF180" s="105">
        <f t="shared" si="101"/>
        <v>0</v>
      </c>
      <c r="AG180" s="105">
        <f t="shared" si="102"/>
        <v>174.4089201877934</v>
      </c>
      <c r="AH180" s="105">
        <f t="shared" si="103"/>
        <v>1.9090610328638498</v>
      </c>
      <c r="AI180" s="105">
        <f t="shared" si="104"/>
        <v>91.020469483568078</v>
      </c>
      <c r="AJ180" s="105">
        <f t="shared" si="105"/>
        <v>0</v>
      </c>
      <c r="AK180" s="105">
        <f t="shared" si="106"/>
        <v>99.657323943661979</v>
      </c>
      <c r="AL180" s="105">
        <f t="shared" si="107"/>
        <v>0</v>
      </c>
      <c r="AM180" s="105">
        <f t="shared" si="108"/>
        <v>91.255399061032847</v>
      </c>
      <c r="AN180" s="105">
        <f t="shared" si="109"/>
        <v>0</v>
      </c>
      <c r="AO180" s="105">
        <f t="shared" si="110"/>
        <v>380.84765258215964</v>
      </c>
      <c r="AP180" s="105">
        <f t="shared" si="111"/>
        <v>92.367699530516447</v>
      </c>
      <c r="AQ180" s="105">
        <f t="shared" si="112"/>
        <v>52.005211267605638</v>
      </c>
      <c r="AR180" s="105">
        <f t="shared" si="113"/>
        <v>0</v>
      </c>
      <c r="AS180" s="105">
        <f t="shared" si="114"/>
        <v>19.848356807511742</v>
      </c>
      <c r="AT180" s="105">
        <f t="shared" si="115"/>
        <v>0</v>
      </c>
      <c r="AU180" s="105">
        <f t="shared" si="116"/>
        <v>0</v>
      </c>
      <c r="AV180" s="105">
        <f t="shared" si="117"/>
        <v>141.86525821596243</v>
      </c>
      <c r="AW180" s="105">
        <f t="shared" si="118"/>
        <v>1154.4801877934269</v>
      </c>
      <c r="AX180" s="105">
        <f t="shared" si="119"/>
        <v>2724.0989671361494</v>
      </c>
      <c r="AY180" s="105">
        <f t="shared" si="120"/>
        <v>0</v>
      </c>
      <c r="AZ180" s="105">
        <f t="shared" si="121"/>
        <v>21.149248826291078</v>
      </c>
      <c r="BA180" s="105">
        <f t="shared" si="122"/>
        <v>22.619906103286386</v>
      </c>
      <c r="BB180" s="2"/>
      <c r="BC180" s="105">
        <f t="shared" si="123"/>
        <v>5.9111205702171699</v>
      </c>
      <c r="BD180" s="105">
        <f t="shared" si="124"/>
        <v>22.290867511309191</v>
      </c>
      <c r="BE180" s="105">
        <f t="shared" si="125"/>
        <v>0</v>
      </c>
      <c r="BF180" s="105">
        <f t="shared" si="126"/>
        <v>31.005642078555084</v>
      </c>
      <c r="BG180" s="105">
        <f t="shared" si="127"/>
        <v>0.3393843791209708</v>
      </c>
      <c r="BH180" s="105">
        <f t="shared" si="128"/>
        <v>16.181214215367152</v>
      </c>
      <c r="BI180" s="105">
        <f t="shared" si="129"/>
        <v>0</v>
      </c>
      <c r="BJ180" s="105">
        <f t="shared" si="130"/>
        <v>17.716635785467474</v>
      </c>
      <c r="BK180" s="105">
        <f t="shared" si="131"/>
        <v>0</v>
      </c>
      <c r="BL180" s="105">
        <f t="shared" si="132"/>
        <v>16.222978950706924</v>
      </c>
      <c r="BM180" s="105">
        <f t="shared" si="133"/>
        <v>0</v>
      </c>
      <c r="BN180" s="105">
        <f t="shared" si="134"/>
        <v>67.705401705977593</v>
      </c>
      <c r="BO180" s="105">
        <f t="shared" si="135"/>
        <v>16.420718780776873</v>
      </c>
      <c r="BP180" s="105">
        <f t="shared" si="136"/>
        <v>9.2452551454754861</v>
      </c>
      <c r="BQ180" s="105">
        <f t="shared" si="137"/>
        <v>0</v>
      </c>
      <c r="BR180" s="105">
        <f t="shared" si="138"/>
        <v>3.5285525898475973</v>
      </c>
      <c r="BS180" s="105">
        <f t="shared" si="139"/>
        <v>0</v>
      </c>
      <c r="BT180" s="105">
        <f t="shared" si="140"/>
        <v>0</v>
      </c>
      <c r="BU180" s="105">
        <f t="shared" si="141"/>
        <v>25.220174603969483</v>
      </c>
      <c r="BV180" s="105">
        <f t="shared" si="142"/>
        <v>205.23835278014249</v>
      </c>
      <c r="BW180" s="105">
        <f t="shared" si="143"/>
        <v>484.27819787337023</v>
      </c>
      <c r="BX180" s="105">
        <f t="shared" si="144"/>
        <v>0</v>
      </c>
      <c r="BY180" s="105">
        <f t="shared" si="145"/>
        <v>3.7598193867160763</v>
      </c>
      <c r="BZ180" s="105">
        <f t="shared" si="146"/>
        <v>4.0212662960922758</v>
      </c>
    </row>
    <row r="181" spans="1:78" x14ac:dyDescent="0.25">
      <c r="A181" s="18" t="s">
        <v>363</v>
      </c>
      <c r="B181" s="21" t="s">
        <v>364</v>
      </c>
      <c r="C181" s="22">
        <f>_xlfn.XLOOKUP(A181,Rankings!K:K,Rankings!L:L)</f>
        <v>295.34368421052631</v>
      </c>
      <c r="D181" s="118">
        <f>_xlfn.XLOOKUP(A181,Rankings!K:K,Rankings!M:M)</f>
        <v>1539.26</v>
      </c>
      <c r="E181" s="121">
        <v>61064.700000000012</v>
      </c>
      <c r="F181" s="121">
        <v>0</v>
      </c>
      <c r="G181" s="121">
        <v>0</v>
      </c>
      <c r="H181" s="121">
        <v>30375.609999999993</v>
      </c>
      <c r="I181" s="121">
        <v>532.99</v>
      </c>
      <c r="J181" s="121">
        <v>30954.270000000004</v>
      </c>
      <c r="K181" s="121">
        <v>0</v>
      </c>
      <c r="L181" s="121">
        <v>25831.190000000002</v>
      </c>
      <c r="M181" s="121">
        <v>0</v>
      </c>
      <c r="N181" s="121">
        <v>11253.389999999998</v>
      </c>
      <c r="O181" s="121">
        <v>0</v>
      </c>
      <c r="P181" s="121">
        <v>22071.310000000005</v>
      </c>
      <c r="Q181" s="121">
        <v>22469.08</v>
      </c>
      <c r="R181" s="121">
        <v>45992.990000000013</v>
      </c>
      <c r="S181" s="121">
        <v>0</v>
      </c>
      <c r="T181" s="121">
        <v>10176.48</v>
      </c>
      <c r="U181" s="121">
        <v>0</v>
      </c>
      <c r="V181" s="121">
        <v>0</v>
      </c>
      <c r="W181" s="121">
        <v>11624.58</v>
      </c>
      <c r="X181" s="121">
        <v>476356.94</v>
      </c>
      <c r="Y181" s="121">
        <v>879877.99000000022</v>
      </c>
      <c r="Z181" s="121">
        <v>0</v>
      </c>
      <c r="AA181" s="121">
        <v>7356.54</v>
      </c>
      <c r="AB181" s="121">
        <v>2657.09</v>
      </c>
      <c r="AC181" s="121">
        <f t="shared" si="98"/>
        <v>1638595.1500000004</v>
      </c>
      <c r="AD181" s="153">
        <f t="shared" si="99"/>
        <v>206.75810340495377</v>
      </c>
      <c r="AE181" s="105">
        <f t="shared" si="100"/>
        <v>0</v>
      </c>
      <c r="AF181" s="105">
        <f t="shared" si="101"/>
        <v>0</v>
      </c>
      <c r="AG181" s="105">
        <f t="shared" si="102"/>
        <v>102.84834795501403</v>
      </c>
      <c r="AH181" s="105">
        <f t="shared" si="103"/>
        <v>1.8046432969261503</v>
      </c>
      <c r="AI181" s="105">
        <f t="shared" si="104"/>
        <v>104.80762465851561</v>
      </c>
      <c r="AJ181" s="105">
        <f t="shared" si="105"/>
        <v>0</v>
      </c>
      <c r="AK181" s="105">
        <f t="shared" si="106"/>
        <v>87.461460599872055</v>
      </c>
      <c r="AL181" s="105">
        <f t="shared" si="107"/>
        <v>0</v>
      </c>
      <c r="AM181" s="105">
        <f t="shared" si="108"/>
        <v>38.102693917701579</v>
      </c>
      <c r="AN181" s="105">
        <f t="shared" si="109"/>
        <v>0</v>
      </c>
      <c r="AO181" s="105">
        <f t="shared" si="110"/>
        <v>74.73093612615456</v>
      </c>
      <c r="AP181" s="105">
        <f t="shared" si="111"/>
        <v>76.077739939018429</v>
      </c>
      <c r="AQ181" s="105">
        <f t="shared" si="112"/>
        <v>155.72701384470906</v>
      </c>
      <c r="AR181" s="105">
        <f t="shared" si="113"/>
        <v>0</v>
      </c>
      <c r="AS181" s="105">
        <f t="shared" si="114"/>
        <v>34.456399591555247</v>
      </c>
      <c r="AT181" s="105">
        <f t="shared" si="115"/>
        <v>0</v>
      </c>
      <c r="AU181" s="105">
        <f t="shared" si="116"/>
        <v>0</v>
      </c>
      <c r="AV181" s="105">
        <f t="shared" si="117"/>
        <v>39.359500884785433</v>
      </c>
      <c r="AW181" s="105">
        <f t="shared" si="118"/>
        <v>1612.890220670655</v>
      </c>
      <c r="AX181" s="105">
        <f t="shared" si="119"/>
        <v>2979.1664323277259</v>
      </c>
      <c r="AY181" s="105">
        <f t="shared" si="120"/>
        <v>0</v>
      </c>
      <c r="AZ181" s="105">
        <f t="shared" si="121"/>
        <v>24.908404659691744</v>
      </c>
      <c r="BA181" s="105">
        <f t="shared" si="122"/>
        <v>8.9966034218831599</v>
      </c>
      <c r="BB181" s="2"/>
      <c r="BC181" s="105">
        <f t="shared" si="123"/>
        <v>39.671465509400626</v>
      </c>
      <c r="BD181" s="105">
        <f t="shared" si="124"/>
        <v>0</v>
      </c>
      <c r="BE181" s="105">
        <f t="shared" si="125"/>
        <v>0</v>
      </c>
      <c r="BF181" s="105">
        <f t="shared" si="126"/>
        <v>19.733904603510773</v>
      </c>
      <c r="BG181" s="105">
        <f t="shared" si="127"/>
        <v>0.34626378909346051</v>
      </c>
      <c r="BH181" s="105">
        <f t="shared" si="128"/>
        <v>20.109838493821709</v>
      </c>
      <c r="BI181" s="105">
        <f t="shared" si="129"/>
        <v>0</v>
      </c>
      <c r="BJ181" s="105">
        <f t="shared" si="130"/>
        <v>16.781563868352325</v>
      </c>
      <c r="BK181" s="105">
        <f t="shared" si="131"/>
        <v>0</v>
      </c>
      <c r="BL181" s="105">
        <f t="shared" si="132"/>
        <v>7.310909138157295</v>
      </c>
      <c r="BM181" s="105">
        <f t="shared" si="133"/>
        <v>0</v>
      </c>
      <c r="BN181" s="105">
        <f t="shared" si="134"/>
        <v>14.338909605914534</v>
      </c>
      <c r="BO181" s="105">
        <f t="shared" si="135"/>
        <v>14.597325987812326</v>
      </c>
      <c r="BP181" s="105">
        <f t="shared" si="136"/>
        <v>29.879935813312898</v>
      </c>
      <c r="BQ181" s="105">
        <f t="shared" si="137"/>
        <v>0</v>
      </c>
      <c r="BR181" s="105">
        <f t="shared" si="138"/>
        <v>6.6112807452931923</v>
      </c>
      <c r="BS181" s="105">
        <f t="shared" si="139"/>
        <v>0</v>
      </c>
      <c r="BT181" s="105">
        <f t="shared" si="140"/>
        <v>0</v>
      </c>
      <c r="BU181" s="105">
        <f t="shared" si="141"/>
        <v>7.5520574821667559</v>
      </c>
      <c r="BV181" s="105">
        <f t="shared" si="142"/>
        <v>309.47139534581555</v>
      </c>
      <c r="BW181" s="105">
        <f t="shared" si="143"/>
        <v>571.62402063329148</v>
      </c>
      <c r="BX181" s="105">
        <f t="shared" si="144"/>
        <v>0</v>
      </c>
      <c r="BY181" s="105">
        <f t="shared" si="145"/>
        <v>4.7792705585800972</v>
      </c>
      <c r="BZ181" s="105">
        <f t="shared" si="146"/>
        <v>1.7262125956628511</v>
      </c>
    </row>
    <row r="182" spans="1:78" x14ac:dyDescent="0.25">
      <c r="A182" s="18" t="s">
        <v>365</v>
      </c>
      <c r="B182" s="21" t="s">
        <v>366</v>
      </c>
      <c r="C182" s="22">
        <f>_xlfn.XLOOKUP(A182,Rankings!K:K,Rankings!L:L)</f>
        <v>21.695789473684211</v>
      </c>
      <c r="D182" s="118">
        <f>_xlfn.XLOOKUP(A182,Rankings!K:K,Rankings!M:M)</f>
        <v>271.89</v>
      </c>
      <c r="E182" s="121">
        <v>10014.91</v>
      </c>
      <c r="F182" s="121">
        <v>0</v>
      </c>
      <c r="G182" s="121">
        <v>0</v>
      </c>
      <c r="H182" s="121">
        <v>6495.4699999999984</v>
      </c>
      <c r="I182" s="121">
        <v>0</v>
      </c>
      <c r="J182" s="121">
        <v>0</v>
      </c>
      <c r="K182" s="121">
        <v>0</v>
      </c>
      <c r="L182" s="121">
        <v>3669.93</v>
      </c>
      <c r="M182" s="121">
        <v>0</v>
      </c>
      <c r="N182" s="121">
        <v>1984.99</v>
      </c>
      <c r="O182" s="121">
        <v>0</v>
      </c>
      <c r="P182" s="121">
        <v>12302.699999999984</v>
      </c>
      <c r="Q182" s="121">
        <v>3533.33</v>
      </c>
      <c r="R182" s="121">
        <v>0</v>
      </c>
      <c r="S182" s="121">
        <v>2990.1499999999996</v>
      </c>
      <c r="T182" s="121">
        <v>2721.83</v>
      </c>
      <c r="U182" s="121">
        <v>0</v>
      </c>
      <c r="V182" s="121">
        <v>0</v>
      </c>
      <c r="W182" s="121">
        <v>1025</v>
      </c>
      <c r="X182" s="121">
        <v>88105.87000000001</v>
      </c>
      <c r="Y182" s="121">
        <v>150737.96000000002</v>
      </c>
      <c r="Z182" s="121">
        <v>0</v>
      </c>
      <c r="AA182" s="121">
        <v>2537.6599999999994</v>
      </c>
      <c r="AB182" s="121">
        <v>549.80000000000007</v>
      </c>
      <c r="AC182" s="121">
        <f t="shared" si="98"/>
        <v>286669.59999999998</v>
      </c>
      <c r="AD182" s="153">
        <f t="shared" si="99"/>
        <v>461.60615690650621</v>
      </c>
      <c r="AE182" s="105">
        <f t="shared" si="100"/>
        <v>0</v>
      </c>
      <c r="AF182" s="105">
        <f t="shared" si="101"/>
        <v>0</v>
      </c>
      <c r="AG182" s="105">
        <f t="shared" si="102"/>
        <v>299.38850613749929</v>
      </c>
      <c r="AH182" s="105">
        <f t="shared" si="103"/>
        <v>0</v>
      </c>
      <c r="AI182" s="105">
        <f t="shared" si="104"/>
        <v>0</v>
      </c>
      <c r="AJ182" s="105">
        <f t="shared" si="105"/>
        <v>0</v>
      </c>
      <c r="AK182" s="105">
        <f t="shared" si="106"/>
        <v>169.15401969821937</v>
      </c>
      <c r="AL182" s="105">
        <f t="shared" si="107"/>
        <v>0</v>
      </c>
      <c r="AM182" s="105">
        <f t="shared" si="108"/>
        <v>91.491946048226666</v>
      </c>
      <c r="AN182" s="105">
        <f t="shared" si="109"/>
        <v>0</v>
      </c>
      <c r="AO182" s="105">
        <f t="shared" si="110"/>
        <v>567.05472805783245</v>
      </c>
      <c r="AP182" s="105">
        <f t="shared" si="111"/>
        <v>162.85786715831352</v>
      </c>
      <c r="AQ182" s="105">
        <f t="shared" si="112"/>
        <v>0</v>
      </c>
      <c r="AR182" s="105">
        <f t="shared" si="113"/>
        <v>137.82167289311531</v>
      </c>
      <c r="AS182" s="105">
        <f t="shared" si="114"/>
        <v>125.45429624957546</v>
      </c>
      <c r="AT182" s="105">
        <f t="shared" si="115"/>
        <v>0</v>
      </c>
      <c r="AU182" s="105">
        <f t="shared" si="116"/>
        <v>0</v>
      </c>
      <c r="AV182" s="105">
        <f t="shared" si="117"/>
        <v>47.244189995633398</v>
      </c>
      <c r="AW182" s="105">
        <f t="shared" si="118"/>
        <v>4060.9663044005629</v>
      </c>
      <c r="AX182" s="105">
        <f t="shared" si="119"/>
        <v>6947.7978749211588</v>
      </c>
      <c r="AY182" s="105">
        <f t="shared" si="120"/>
        <v>0</v>
      </c>
      <c r="AZ182" s="105">
        <f t="shared" si="121"/>
        <v>116.96555237494539</v>
      </c>
      <c r="BA182" s="105">
        <f t="shared" si="122"/>
        <v>25.341322594730972</v>
      </c>
      <c r="BB182" s="2"/>
      <c r="BC182" s="105">
        <f t="shared" si="123"/>
        <v>36.834418330942661</v>
      </c>
      <c r="BD182" s="105">
        <f t="shared" si="124"/>
        <v>0</v>
      </c>
      <c r="BE182" s="105">
        <f t="shared" si="125"/>
        <v>0</v>
      </c>
      <c r="BF182" s="105">
        <f t="shared" si="126"/>
        <v>23.890065835448155</v>
      </c>
      <c r="BG182" s="105">
        <f t="shared" si="127"/>
        <v>0</v>
      </c>
      <c r="BH182" s="105">
        <f t="shared" si="128"/>
        <v>0</v>
      </c>
      <c r="BI182" s="105">
        <f t="shared" si="129"/>
        <v>0</v>
      </c>
      <c r="BJ182" s="105">
        <f t="shared" si="130"/>
        <v>13.497848394571333</v>
      </c>
      <c r="BK182" s="105">
        <f t="shared" si="131"/>
        <v>0</v>
      </c>
      <c r="BL182" s="105">
        <f t="shared" si="132"/>
        <v>7.30070984589356</v>
      </c>
      <c r="BM182" s="105">
        <f t="shared" si="133"/>
        <v>0</v>
      </c>
      <c r="BN182" s="105">
        <f t="shared" si="134"/>
        <v>45.248813858545681</v>
      </c>
      <c r="BO182" s="105">
        <f t="shared" si="135"/>
        <v>12.995439332082828</v>
      </c>
      <c r="BP182" s="105">
        <f t="shared" si="136"/>
        <v>0</v>
      </c>
      <c r="BQ182" s="105">
        <f t="shared" si="137"/>
        <v>10.997646106881458</v>
      </c>
      <c r="BR182" s="105">
        <f t="shared" si="138"/>
        <v>10.010776416933318</v>
      </c>
      <c r="BS182" s="105">
        <f t="shared" si="139"/>
        <v>0</v>
      </c>
      <c r="BT182" s="105">
        <f t="shared" si="140"/>
        <v>0</v>
      </c>
      <c r="BU182" s="105">
        <f t="shared" si="141"/>
        <v>3.7699069476626579</v>
      </c>
      <c r="BV182" s="105">
        <f t="shared" si="142"/>
        <v>324.04968921254925</v>
      </c>
      <c r="BW182" s="105">
        <f t="shared" si="143"/>
        <v>554.40788554194717</v>
      </c>
      <c r="BX182" s="105">
        <f t="shared" si="144"/>
        <v>0</v>
      </c>
      <c r="BY182" s="105">
        <f t="shared" si="145"/>
        <v>9.3334068924932865</v>
      </c>
      <c r="BZ182" s="105">
        <f t="shared" si="146"/>
        <v>2.0221413071462728</v>
      </c>
    </row>
    <row r="183" spans="1:78" x14ac:dyDescent="0.25">
      <c r="A183" s="18" t="s">
        <v>367</v>
      </c>
      <c r="B183" s="21" t="s">
        <v>368</v>
      </c>
      <c r="C183" s="22">
        <f>_xlfn.XLOOKUP(A183,Rankings!K:K,Rankings!L:L)</f>
        <v>57</v>
      </c>
      <c r="D183" s="118">
        <f>_xlfn.XLOOKUP(A183,Rankings!K:K,Rankings!M:M)</f>
        <v>383.15000000000003</v>
      </c>
      <c r="E183" s="121">
        <v>36501.000000000007</v>
      </c>
      <c r="F183" s="121">
        <v>13834.839999999995</v>
      </c>
      <c r="G183" s="121">
        <v>0</v>
      </c>
      <c r="H183" s="121">
        <v>0</v>
      </c>
      <c r="I183" s="121">
        <v>0</v>
      </c>
      <c r="J183" s="121">
        <v>0</v>
      </c>
      <c r="K183" s="121">
        <v>0</v>
      </c>
      <c r="L183" s="121">
        <v>6739.8</v>
      </c>
      <c r="M183" s="121">
        <v>2741.21</v>
      </c>
      <c r="N183" s="121">
        <v>5216.9100000000008</v>
      </c>
      <c r="O183" s="121">
        <v>0</v>
      </c>
      <c r="P183" s="121">
        <v>16241.729999999998</v>
      </c>
      <c r="Q183" s="121">
        <v>10901.599999999999</v>
      </c>
      <c r="R183" s="121">
        <v>1008.2700000000001</v>
      </c>
      <c r="S183" s="121">
        <v>0</v>
      </c>
      <c r="T183" s="121">
        <v>2133.5100000000002</v>
      </c>
      <c r="U183" s="121">
        <v>0</v>
      </c>
      <c r="V183" s="121">
        <v>0</v>
      </c>
      <c r="W183" s="121">
        <v>12428.349999999997</v>
      </c>
      <c r="X183" s="121">
        <v>96411.649999999951</v>
      </c>
      <c r="Y183" s="121">
        <v>223357.52000000008</v>
      </c>
      <c r="Z183" s="121">
        <v>0</v>
      </c>
      <c r="AA183" s="121">
        <v>1563.5</v>
      </c>
      <c r="AB183" s="121">
        <v>556.62</v>
      </c>
      <c r="AC183" s="121">
        <f t="shared" si="98"/>
        <v>429636.51</v>
      </c>
      <c r="AD183" s="153">
        <f t="shared" si="99"/>
        <v>640.36842105263167</v>
      </c>
      <c r="AE183" s="105">
        <f t="shared" si="100"/>
        <v>242.71649122807008</v>
      </c>
      <c r="AF183" s="105">
        <f t="shared" si="101"/>
        <v>0</v>
      </c>
      <c r="AG183" s="105">
        <f t="shared" si="102"/>
        <v>0</v>
      </c>
      <c r="AH183" s="105">
        <f t="shared" si="103"/>
        <v>0</v>
      </c>
      <c r="AI183" s="105">
        <f t="shared" si="104"/>
        <v>0</v>
      </c>
      <c r="AJ183" s="105">
        <f t="shared" si="105"/>
        <v>0</v>
      </c>
      <c r="AK183" s="105">
        <f t="shared" si="106"/>
        <v>118.2421052631579</v>
      </c>
      <c r="AL183" s="105">
        <f t="shared" si="107"/>
        <v>48.091403508771933</v>
      </c>
      <c r="AM183" s="105">
        <f t="shared" si="108"/>
        <v>91.52473684210527</v>
      </c>
      <c r="AN183" s="105">
        <f t="shared" si="109"/>
        <v>0</v>
      </c>
      <c r="AO183" s="105">
        <f t="shared" si="110"/>
        <v>284.94263157894733</v>
      </c>
      <c r="AP183" s="105">
        <f t="shared" si="111"/>
        <v>191.25614035087716</v>
      </c>
      <c r="AQ183" s="105">
        <f t="shared" si="112"/>
        <v>17.688947368421054</v>
      </c>
      <c r="AR183" s="105">
        <f t="shared" si="113"/>
        <v>0</v>
      </c>
      <c r="AS183" s="105">
        <f t="shared" si="114"/>
        <v>37.430000000000007</v>
      </c>
      <c r="AT183" s="105">
        <f t="shared" si="115"/>
        <v>0</v>
      </c>
      <c r="AU183" s="105">
        <f t="shared" si="116"/>
        <v>0</v>
      </c>
      <c r="AV183" s="105">
        <f t="shared" si="117"/>
        <v>218.04122807017538</v>
      </c>
      <c r="AW183" s="105">
        <f t="shared" si="118"/>
        <v>1691.43245614035</v>
      </c>
      <c r="AX183" s="105">
        <f t="shared" si="119"/>
        <v>3918.5529824561418</v>
      </c>
      <c r="AY183" s="105">
        <f t="shared" si="120"/>
        <v>0</v>
      </c>
      <c r="AZ183" s="105">
        <f t="shared" si="121"/>
        <v>27.42982456140351</v>
      </c>
      <c r="BA183" s="105">
        <f t="shared" si="122"/>
        <v>9.7652631578947364</v>
      </c>
      <c r="BB183" s="2"/>
      <c r="BC183" s="105">
        <f t="shared" si="123"/>
        <v>95.265561790421515</v>
      </c>
      <c r="BD183" s="105">
        <f t="shared" si="124"/>
        <v>36.108156074644377</v>
      </c>
      <c r="BE183" s="105">
        <f t="shared" si="125"/>
        <v>0</v>
      </c>
      <c r="BF183" s="105">
        <f t="shared" si="126"/>
        <v>0</v>
      </c>
      <c r="BG183" s="105">
        <f t="shared" si="127"/>
        <v>0</v>
      </c>
      <c r="BH183" s="105">
        <f t="shared" si="128"/>
        <v>0</v>
      </c>
      <c r="BI183" s="105">
        <f t="shared" si="129"/>
        <v>0</v>
      </c>
      <c r="BJ183" s="105">
        <f t="shared" si="130"/>
        <v>17.590499804254208</v>
      </c>
      <c r="BK183" s="105">
        <f t="shared" si="131"/>
        <v>7.1544042803079728</v>
      </c>
      <c r="BL183" s="105">
        <f t="shared" si="132"/>
        <v>13.615842359389275</v>
      </c>
      <c r="BM183" s="105">
        <f t="shared" si="133"/>
        <v>0</v>
      </c>
      <c r="BN183" s="105">
        <f t="shared" si="134"/>
        <v>42.390003914915823</v>
      </c>
      <c r="BO183" s="105">
        <f t="shared" si="135"/>
        <v>28.452564269868191</v>
      </c>
      <c r="BP183" s="105">
        <f t="shared" si="136"/>
        <v>2.6315281221453737</v>
      </c>
      <c r="BQ183" s="105">
        <f t="shared" si="137"/>
        <v>0</v>
      </c>
      <c r="BR183" s="105">
        <f t="shared" si="138"/>
        <v>5.5683413806603159</v>
      </c>
      <c r="BS183" s="105">
        <f t="shared" si="139"/>
        <v>0</v>
      </c>
      <c r="BT183" s="105">
        <f t="shared" si="140"/>
        <v>0</v>
      </c>
      <c r="BU183" s="105">
        <f t="shared" si="141"/>
        <v>32.437296098133878</v>
      </c>
      <c r="BV183" s="105">
        <f t="shared" si="142"/>
        <v>251.62899647657559</v>
      </c>
      <c r="BW183" s="105">
        <f t="shared" si="143"/>
        <v>582.95059376223423</v>
      </c>
      <c r="BX183" s="105">
        <f t="shared" si="144"/>
        <v>0</v>
      </c>
      <c r="BY183" s="105">
        <f t="shared" si="145"/>
        <v>4.0806472660837789</v>
      </c>
      <c r="BZ183" s="105">
        <f t="shared" si="146"/>
        <v>1.4527469659402321</v>
      </c>
    </row>
    <row r="184" spans="1:78" x14ac:dyDescent="0.25">
      <c r="A184" s="18" t="s">
        <v>369</v>
      </c>
      <c r="B184" s="21" t="s">
        <v>370</v>
      </c>
      <c r="C184" s="22">
        <f>_xlfn.XLOOKUP(A184,Rankings!K:K,Rankings!L:L)</f>
        <v>34</v>
      </c>
      <c r="D184" s="118">
        <f>_xlfn.XLOOKUP(A184,Rankings!K:K,Rankings!M:M)</f>
        <v>232.68</v>
      </c>
      <c r="E184" s="121">
        <v>25426.93</v>
      </c>
      <c r="F184" s="121">
        <v>0</v>
      </c>
      <c r="G184" s="121">
        <v>0</v>
      </c>
      <c r="H184" s="121">
        <v>0</v>
      </c>
      <c r="I184" s="121">
        <v>0</v>
      </c>
      <c r="J184" s="121">
        <v>0</v>
      </c>
      <c r="K184" s="121">
        <v>0</v>
      </c>
      <c r="L184" s="121">
        <v>14012.820000000003</v>
      </c>
      <c r="M184" s="121">
        <v>0</v>
      </c>
      <c r="N184" s="121">
        <v>0</v>
      </c>
      <c r="O184" s="121">
        <v>0</v>
      </c>
      <c r="P184" s="121">
        <v>3588.0599999999995</v>
      </c>
      <c r="Q184" s="121">
        <v>9521.56</v>
      </c>
      <c r="R184" s="121">
        <v>6285.680000000003</v>
      </c>
      <c r="S184" s="121">
        <v>1816.52</v>
      </c>
      <c r="T184" s="121">
        <v>2716.6699999999996</v>
      </c>
      <c r="U184" s="121">
        <v>0</v>
      </c>
      <c r="V184" s="121">
        <v>0</v>
      </c>
      <c r="W184" s="121">
        <v>2342.5200000000004</v>
      </c>
      <c r="X184" s="121">
        <v>75765.880000000019</v>
      </c>
      <c r="Y184" s="121">
        <v>182542.82000000007</v>
      </c>
      <c r="Z184" s="121">
        <v>0</v>
      </c>
      <c r="AA184" s="121">
        <v>3124</v>
      </c>
      <c r="AB184" s="121">
        <v>738.74000000000012</v>
      </c>
      <c r="AC184" s="121">
        <f t="shared" si="98"/>
        <v>327882.20000000007</v>
      </c>
      <c r="AD184" s="153">
        <f t="shared" si="99"/>
        <v>747.8508823529412</v>
      </c>
      <c r="AE184" s="105">
        <f t="shared" si="100"/>
        <v>0</v>
      </c>
      <c r="AF184" s="105">
        <f t="shared" si="101"/>
        <v>0</v>
      </c>
      <c r="AG184" s="105">
        <f t="shared" si="102"/>
        <v>0</v>
      </c>
      <c r="AH184" s="105">
        <f t="shared" si="103"/>
        <v>0</v>
      </c>
      <c r="AI184" s="105">
        <f t="shared" si="104"/>
        <v>0</v>
      </c>
      <c r="AJ184" s="105">
        <f t="shared" si="105"/>
        <v>0</v>
      </c>
      <c r="AK184" s="105">
        <f t="shared" si="106"/>
        <v>412.14176470588245</v>
      </c>
      <c r="AL184" s="105">
        <f t="shared" si="107"/>
        <v>0</v>
      </c>
      <c r="AM184" s="105">
        <f t="shared" si="108"/>
        <v>0</v>
      </c>
      <c r="AN184" s="105">
        <f t="shared" si="109"/>
        <v>0</v>
      </c>
      <c r="AO184" s="105">
        <f t="shared" si="110"/>
        <v>105.53117647058822</v>
      </c>
      <c r="AP184" s="105">
        <f t="shared" si="111"/>
        <v>280.04588235294113</v>
      </c>
      <c r="AQ184" s="105">
        <f t="shared" si="112"/>
        <v>184.87294117647068</v>
      </c>
      <c r="AR184" s="105">
        <f t="shared" si="113"/>
        <v>53.427058823529414</v>
      </c>
      <c r="AS184" s="105">
        <f t="shared" si="114"/>
        <v>79.902058823529401</v>
      </c>
      <c r="AT184" s="105">
        <f t="shared" si="115"/>
        <v>0</v>
      </c>
      <c r="AU184" s="105">
        <f t="shared" si="116"/>
        <v>0</v>
      </c>
      <c r="AV184" s="105">
        <f t="shared" si="117"/>
        <v>68.897647058823537</v>
      </c>
      <c r="AW184" s="105">
        <f t="shared" si="118"/>
        <v>2228.4082352941182</v>
      </c>
      <c r="AX184" s="105">
        <f t="shared" si="119"/>
        <v>5368.9064705882374</v>
      </c>
      <c r="AY184" s="105">
        <f t="shared" si="120"/>
        <v>0</v>
      </c>
      <c r="AZ184" s="105">
        <f t="shared" si="121"/>
        <v>91.882352941176464</v>
      </c>
      <c r="BA184" s="105">
        <f t="shared" si="122"/>
        <v>21.727647058823532</v>
      </c>
      <c r="BB184" s="2"/>
      <c r="BC184" s="105">
        <f t="shared" si="123"/>
        <v>109.27853704658759</v>
      </c>
      <c r="BD184" s="105">
        <f t="shared" si="124"/>
        <v>0</v>
      </c>
      <c r="BE184" s="105">
        <f t="shared" si="125"/>
        <v>0</v>
      </c>
      <c r="BF184" s="105">
        <f t="shared" si="126"/>
        <v>0</v>
      </c>
      <c r="BG184" s="105">
        <f t="shared" si="127"/>
        <v>0</v>
      </c>
      <c r="BH184" s="105">
        <f t="shared" si="128"/>
        <v>0</v>
      </c>
      <c r="BI184" s="105">
        <f t="shared" si="129"/>
        <v>0</v>
      </c>
      <c r="BJ184" s="105">
        <f t="shared" si="130"/>
        <v>60.22356884992265</v>
      </c>
      <c r="BK184" s="105">
        <f t="shared" si="131"/>
        <v>0</v>
      </c>
      <c r="BL184" s="105">
        <f t="shared" si="132"/>
        <v>0</v>
      </c>
      <c r="BM184" s="105">
        <f t="shared" si="133"/>
        <v>0</v>
      </c>
      <c r="BN184" s="105">
        <f t="shared" si="134"/>
        <v>15.420577617328517</v>
      </c>
      <c r="BO184" s="105">
        <f t="shared" si="135"/>
        <v>40.921265257005324</v>
      </c>
      <c r="BP184" s="105">
        <f t="shared" si="136"/>
        <v>27.014268523293808</v>
      </c>
      <c r="BQ184" s="105">
        <f t="shared" si="137"/>
        <v>7.8069451607357738</v>
      </c>
      <c r="BR184" s="105">
        <f t="shared" si="138"/>
        <v>11.675563004985385</v>
      </c>
      <c r="BS184" s="105">
        <f t="shared" si="139"/>
        <v>0</v>
      </c>
      <c r="BT184" s="105">
        <f t="shared" si="140"/>
        <v>0</v>
      </c>
      <c r="BU184" s="105">
        <f t="shared" si="141"/>
        <v>10.067560598246521</v>
      </c>
      <c r="BV184" s="105">
        <f t="shared" si="142"/>
        <v>325.62265772735094</v>
      </c>
      <c r="BW184" s="105">
        <f t="shared" si="143"/>
        <v>784.52303592917337</v>
      </c>
      <c r="BX184" s="105">
        <f t="shared" si="144"/>
        <v>0</v>
      </c>
      <c r="BY184" s="105">
        <f t="shared" si="145"/>
        <v>13.426164689702595</v>
      </c>
      <c r="BZ184" s="105">
        <f t="shared" si="146"/>
        <v>3.1749183427883794</v>
      </c>
    </row>
    <row r="185" spans="1:78" x14ac:dyDescent="0.25">
      <c r="A185" s="18" t="s">
        <v>371</v>
      </c>
      <c r="B185" s="21" t="s">
        <v>372</v>
      </c>
      <c r="C185" s="22">
        <f>_xlfn.XLOOKUP(A185,Rankings!K:K,Rankings!L:L)</f>
        <v>18</v>
      </c>
      <c r="D185" s="118">
        <f>_xlfn.XLOOKUP(A185,Rankings!K:K,Rankings!M:M)</f>
        <v>243</v>
      </c>
      <c r="E185" s="121">
        <v>17768.989999999998</v>
      </c>
      <c r="F185" s="121">
        <v>0</v>
      </c>
      <c r="G185" s="121">
        <v>0</v>
      </c>
      <c r="H185" s="121">
        <v>0</v>
      </c>
      <c r="I185" s="121">
        <v>0</v>
      </c>
      <c r="J185" s="121">
        <v>0</v>
      </c>
      <c r="K185" s="121">
        <v>0</v>
      </c>
      <c r="L185" s="121">
        <v>4092.8</v>
      </c>
      <c r="M185" s="121">
        <v>0</v>
      </c>
      <c r="N185" s="121">
        <v>0</v>
      </c>
      <c r="O185" s="121">
        <v>0</v>
      </c>
      <c r="P185" s="121">
        <v>794.08999999999992</v>
      </c>
      <c r="Q185" s="121">
        <v>80266.97</v>
      </c>
      <c r="R185" s="121">
        <v>2623.2599999999998</v>
      </c>
      <c r="S185" s="121">
        <v>5380.07</v>
      </c>
      <c r="T185" s="121">
        <v>1130.1000000000001</v>
      </c>
      <c r="U185" s="121">
        <v>0</v>
      </c>
      <c r="V185" s="121">
        <v>0</v>
      </c>
      <c r="W185" s="121">
        <v>2140.61</v>
      </c>
      <c r="X185" s="121">
        <v>49700.69</v>
      </c>
      <c r="Y185" s="121">
        <v>145517.91999999995</v>
      </c>
      <c r="Z185" s="121">
        <v>0</v>
      </c>
      <c r="AA185" s="121">
        <v>2717</v>
      </c>
      <c r="AB185" s="121">
        <v>281.31</v>
      </c>
      <c r="AC185" s="121">
        <f t="shared" si="98"/>
        <v>312413.81</v>
      </c>
      <c r="AD185" s="153">
        <f t="shared" si="99"/>
        <v>987.16611111111104</v>
      </c>
      <c r="AE185" s="105">
        <f t="shared" si="100"/>
        <v>0</v>
      </c>
      <c r="AF185" s="105">
        <f t="shared" si="101"/>
        <v>0</v>
      </c>
      <c r="AG185" s="105">
        <f t="shared" si="102"/>
        <v>0</v>
      </c>
      <c r="AH185" s="105">
        <f t="shared" si="103"/>
        <v>0</v>
      </c>
      <c r="AI185" s="105">
        <f t="shared" si="104"/>
        <v>0</v>
      </c>
      <c r="AJ185" s="105">
        <f t="shared" si="105"/>
        <v>0</v>
      </c>
      <c r="AK185" s="105">
        <f t="shared" si="106"/>
        <v>227.37777777777779</v>
      </c>
      <c r="AL185" s="105">
        <f t="shared" si="107"/>
        <v>0</v>
      </c>
      <c r="AM185" s="105">
        <f t="shared" si="108"/>
        <v>0</v>
      </c>
      <c r="AN185" s="105">
        <f t="shared" si="109"/>
        <v>0</v>
      </c>
      <c r="AO185" s="105">
        <f t="shared" si="110"/>
        <v>44.11611111111111</v>
      </c>
      <c r="AP185" s="105">
        <f t="shared" si="111"/>
        <v>4459.2761111111113</v>
      </c>
      <c r="AQ185" s="105">
        <f t="shared" si="112"/>
        <v>145.73666666666665</v>
      </c>
      <c r="AR185" s="105">
        <f t="shared" si="113"/>
        <v>298.89277777777778</v>
      </c>
      <c r="AS185" s="105">
        <f t="shared" si="114"/>
        <v>62.783333333333339</v>
      </c>
      <c r="AT185" s="105">
        <f t="shared" si="115"/>
        <v>0</v>
      </c>
      <c r="AU185" s="105">
        <f t="shared" si="116"/>
        <v>0</v>
      </c>
      <c r="AV185" s="105">
        <f t="shared" si="117"/>
        <v>118.92277777777778</v>
      </c>
      <c r="AW185" s="105">
        <f t="shared" si="118"/>
        <v>2761.1494444444447</v>
      </c>
      <c r="AX185" s="105">
        <f t="shared" si="119"/>
        <v>8084.3288888888865</v>
      </c>
      <c r="AY185" s="105">
        <f t="shared" si="120"/>
        <v>0</v>
      </c>
      <c r="AZ185" s="105">
        <f t="shared" si="121"/>
        <v>150.94444444444446</v>
      </c>
      <c r="BA185" s="105">
        <f t="shared" si="122"/>
        <v>15.628333333333334</v>
      </c>
      <c r="BB185" s="2"/>
      <c r="BC185" s="105">
        <f t="shared" si="123"/>
        <v>73.123415637860077</v>
      </c>
      <c r="BD185" s="105">
        <f t="shared" si="124"/>
        <v>0</v>
      </c>
      <c r="BE185" s="105">
        <f t="shared" si="125"/>
        <v>0</v>
      </c>
      <c r="BF185" s="105">
        <f t="shared" si="126"/>
        <v>0</v>
      </c>
      <c r="BG185" s="105">
        <f t="shared" si="127"/>
        <v>0</v>
      </c>
      <c r="BH185" s="105">
        <f t="shared" si="128"/>
        <v>0</v>
      </c>
      <c r="BI185" s="105">
        <f t="shared" si="129"/>
        <v>0</v>
      </c>
      <c r="BJ185" s="105">
        <f t="shared" si="130"/>
        <v>16.842798353909465</v>
      </c>
      <c r="BK185" s="105">
        <f t="shared" si="131"/>
        <v>0</v>
      </c>
      <c r="BL185" s="105">
        <f t="shared" si="132"/>
        <v>0</v>
      </c>
      <c r="BM185" s="105">
        <f t="shared" si="133"/>
        <v>0</v>
      </c>
      <c r="BN185" s="105">
        <f t="shared" si="134"/>
        <v>3.2678600823045265</v>
      </c>
      <c r="BO185" s="105">
        <f t="shared" si="135"/>
        <v>330.31674897119342</v>
      </c>
      <c r="BP185" s="105">
        <f t="shared" si="136"/>
        <v>10.795308641975307</v>
      </c>
      <c r="BQ185" s="105">
        <f t="shared" si="137"/>
        <v>22.140205761316871</v>
      </c>
      <c r="BR185" s="105">
        <f t="shared" si="138"/>
        <v>4.6506172839506181</v>
      </c>
      <c r="BS185" s="105">
        <f t="shared" si="139"/>
        <v>0</v>
      </c>
      <c r="BT185" s="105">
        <f t="shared" si="140"/>
        <v>0</v>
      </c>
      <c r="BU185" s="105">
        <f t="shared" si="141"/>
        <v>8.8090946502057612</v>
      </c>
      <c r="BV185" s="105">
        <f t="shared" si="142"/>
        <v>204.52958847736627</v>
      </c>
      <c r="BW185" s="105">
        <f t="shared" si="143"/>
        <v>598.83917695473235</v>
      </c>
      <c r="BX185" s="105">
        <f t="shared" si="144"/>
        <v>0</v>
      </c>
      <c r="BY185" s="105">
        <f t="shared" si="145"/>
        <v>11.181069958847736</v>
      </c>
      <c r="BZ185" s="105">
        <f t="shared" si="146"/>
        <v>1.1576543209876544</v>
      </c>
    </row>
    <row r="186" spans="1:78" x14ac:dyDescent="0.25">
      <c r="A186" s="18" t="s">
        <v>373</v>
      </c>
      <c r="B186" s="21" t="s">
        <v>374</v>
      </c>
      <c r="C186" s="22">
        <f>_xlfn.XLOOKUP(A186,Rankings!K:K,Rankings!L:L)</f>
        <v>23</v>
      </c>
      <c r="D186" s="118">
        <f>_xlfn.XLOOKUP(A186,Rankings!K:K,Rankings!M:M)</f>
        <v>387.68</v>
      </c>
      <c r="E186" s="121">
        <v>19589.490000000002</v>
      </c>
      <c r="F186" s="121">
        <v>0</v>
      </c>
      <c r="G186" s="121">
        <v>0</v>
      </c>
      <c r="H186" s="121">
        <v>10134.980000000001</v>
      </c>
      <c r="I186" s="121">
        <v>283.8</v>
      </c>
      <c r="J186" s="121">
        <v>0</v>
      </c>
      <c r="K186" s="121">
        <v>0</v>
      </c>
      <c r="L186" s="121">
        <v>11767.689999999999</v>
      </c>
      <c r="M186" s="121">
        <v>0</v>
      </c>
      <c r="N186" s="121">
        <v>0</v>
      </c>
      <c r="O186" s="121">
        <v>0</v>
      </c>
      <c r="P186" s="121">
        <v>4363.8999999999996</v>
      </c>
      <c r="Q186" s="121">
        <v>8964.9</v>
      </c>
      <c r="R186" s="121">
        <v>2942.0899999999992</v>
      </c>
      <c r="S186" s="121">
        <v>2542.79</v>
      </c>
      <c r="T186" s="121">
        <v>934.66</v>
      </c>
      <c r="U186" s="121">
        <v>0</v>
      </c>
      <c r="V186" s="121">
        <v>0</v>
      </c>
      <c r="W186" s="121">
        <v>28343.760000000006</v>
      </c>
      <c r="X186" s="121">
        <v>88787.440000000017</v>
      </c>
      <c r="Y186" s="121">
        <v>117500.16000000002</v>
      </c>
      <c r="Z186" s="121">
        <v>0</v>
      </c>
      <c r="AA186" s="121">
        <v>3140.05</v>
      </c>
      <c r="AB186" s="121">
        <v>1033.5899999999999</v>
      </c>
      <c r="AC186" s="121">
        <f t="shared" si="98"/>
        <v>300329.30000000005</v>
      </c>
      <c r="AD186" s="153">
        <f t="shared" si="99"/>
        <v>851.71695652173923</v>
      </c>
      <c r="AE186" s="105">
        <f t="shared" si="100"/>
        <v>0</v>
      </c>
      <c r="AF186" s="105">
        <f t="shared" si="101"/>
        <v>0</v>
      </c>
      <c r="AG186" s="105">
        <f t="shared" si="102"/>
        <v>440.65130434782617</v>
      </c>
      <c r="AH186" s="105">
        <f t="shared" si="103"/>
        <v>12.339130434782609</v>
      </c>
      <c r="AI186" s="105">
        <f t="shared" si="104"/>
        <v>0</v>
      </c>
      <c r="AJ186" s="105">
        <f t="shared" si="105"/>
        <v>0</v>
      </c>
      <c r="AK186" s="105">
        <f t="shared" si="106"/>
        <v>511.63869565217385</v>
      </c>
      <c r="AL186" s="105">
        <f t="shared" si="107"/>
        <v>0</v>
      </c>
      <c r="AM186" s="105">
        <f t="shared" si="108"/>
        <v>0</v>
      </c>
      <c r="AN186" s="105">
        <f t="shared" si="109"/>
        <v>0</v>
      </c>
      <c r="AO186" s="105">
        <f t="shared" si="110"/>
        <v>189.73478260869564</v>
      </c>
      <c r="AP186" s="105">
        <f t="shared" si="111"/>
        <v>389.7782608695652</v>
      </c>
      <c r="AQ186" s="105">
        <f t="shared" si="112"/>
        <v>127.9169565217391</v>
      </c>
      <c r="AR186" s="105">
        <f t="shared" si="113"/>
        <v>110.55608695652174</v>
      </c>
      <c r="AS186" s="105">
        <f t="shared" si="114"/>
        <v>40.637391304347823</v>
      </c>
      <c r="AT186" s="105">
        <f t="shared" si="115"/>
        <v>0</v>
      </c>
      <c r="AU186" s="105">
        <f t="shared" si="116"/>
        <v>0</v>
      </c>
      <c r="AV186" s="105">
        <f t="shared" si="117"/>
        <v>1232.3373913043481</v>
      </c>
      <c r="AW186" s="105">
        <f t="shared" si="118"/>
        <v>3860.3234782608702</v>
      </c>
      <c r="AX186" s="105">
        <f t="shared" si="119"/>
        <v>5108.702608695653</v>
      </c>
      <c r="AY186" s="105">
        <f t="shared" si="120"/>
        <v>0</v>
      </c>
      <c r="AZ186" s="105">
        <f t="shared" si="121"/>
        <v>136.52391304347827</v>
      </c>
      <c r="BA186" s="105">
        <f t="shared" si="122"/>
        <v>44.938695652173912</v>
      </c>
      <c r="BB186" s="2"/>
      <c r="BC186" s="105">
        <f t="shared" si="123"/>
        <v>50.53005055716055</v>
      </c>
      <c r="BD186" s="105">
        <f t="shared" si="124"/>
        <v>0</v>
      </c>
      <c r="BE186" s="105">
        <f t="shared" si="125"/>
        <v>0</v>
      </c>
      <c r="BF186" s="105">
        <f t="shared" si="126"/>
        <v>26.142643417251346</v>
      </c>
      <c r="BG186" s="105">
        <f t="shared" si="127"/>
        <v>0.73204704911267027</v>
      </c>
      <c r="BH186" s="105">
        <f t="shared" si="128"/>
        <v>0</v>
      </c>
      <c r="BI186" s="105">
        <f t="shared" si="129"/>
        <v>0</v>
      </c>
      <c r="BJ186" s="105">
        <f t="shared" si="130"/>
        <v>30.354132274040442</v>
      </c>
      <c r="BK186" s="105">
        <f t="shared" si="131"/>
        <v>0</v>
      </c>
      <c r="BL186" s="105">
        <f t="shared" si="132"/>
        <v>0</v>
      </c>
      <c r="BM186" s="105">
        <f t="shared" si="133"/>
        <v>0</v>
      </c>
      <c r="BN186" s="105">
        <f t="shared" si="134"/>
        <v>11.256448617416424</v>
      </c>
      <c r="BO186" s="105">
        <f t="shared" si="135"/>
        <v>23.124484110606684</v>
      </c>
      <c r="BP186" s="105">
        <f t="shared" si="136"/>
        <v>7.5889651258770101</v>
      </c>
      <c r="BQ186" s="105">
        <f t="shared" si="137"/>
        <v>6.5589919521254645</v>
      </c>
      <c r="BR186" s="105">
        <f t="shared" si="138"/>
        <v>2.4109059017746595</v>
      </c>
      <c r="BS186" s="105">
        <f t="shared" si="139"/>
        <v>0</v>
      </c>
      <c r="BT186" s="105">
        <f t="shared" si="140"/>
        <v>0</v>
      </c>
      <c r="BU186" s="105">
        <f t="shared" si="141"/>
        <v>73.111225753198525</v>
      </c>
      <c r="BV186" s="105">
        <f t="shared" si="142"/>
        <v>229.02249277754854</v>
      </c>
      <c r="BW186" s="105">
        <f t="shared" si="143"/>
        <v>303.08543128353284</v>
      </c>
      <c r="BX186" s="105">
        <f t="shared" si="144"/>
        <v>0</v>
      </c>
      <c r="BY186" s="105">
        <f t="shared" si="145"/>
        <v>8.0995924473792815</v>
      </c>
      <c r="BZ186" s="105">
        <f t="shared" si="146"/>
        <v>2.6660905901774656</v>
      </c>
    </row>
    <row r="187" spans="1:78" x14ac:dyDescent="0.25">
      <c r="A187" s="18" t="s">
        <v>375</v>
      </c>
      <c r="B187" s="21" t="s">
        <v>376</v>
      </c>
      <c r="C187" s="22">
        <f>_xlfn.XLOOKUP(A187,Rankings!K:K,Rankings!L:L)</f>
        <v>116.39263157894737</v>
      </c>
      <c r="D187" s="118">
        <f>_xlfn.XLOOKUP(A187,Rankings!K:K,Rankings!M:M)</f>
        <v>550.44000000000005</v>
      </c>
      <c r="E187" s="121">
        <v>31263.51</v>
      </c>
      <c r="F187" s="121">
        <v>0</v>
      </c>
      <c r="G187" s="121">
        <v>0</v>
      </c>
      <c r="H187" s="121">
        <v>18197.41</v>
      </c>
      <c r="I187" s="121">
        <v>0</v>
      </c>
      <c r="J187" s="121">
        <v>0</v>
      </c>
      <c r="K187" s="121">
        <v>0</v>
      </c>
      <c r="L187" s="121">
        <v>4510.96</v>
      </c>
      <c r="M187" s="121">
        <v>0</v>
      </c>
      <c r="N187" s="121">
        <v>5344.7199999999993</v>
      </c>
      <c r="O187" s="121">
        <v>0</v>
      </c>
      <c r="P187" s="121">
        <v>12494.149999999983</v>
      </c>
      <c r="Q187" s="121">
        <v>19479.549999999996</v>
      </c>
      <c r="R187" s="121">
        <v>11327.64</v>
      </c>
      <c r="S187" s="121">
        <v>0</v>
      </c>
      <c r="T187" s="121">
        <v>2180.14</v>
      </c>
      <c r="U187" s="121">
        <v>0</v>
      </c>
      <c r="V187" s="121">
        <v>0</v>
      </c>
      <c r="W187" s="121">
        <v>11021.249999999998</v>
      </c>
      <c r="X187" s="121">
        <v>148527.95000000001</v>
      </c>
      <c r="Y187" s="121">
        <v>342347.65999999992</v>
      </c>
      <c r="Z187" s="121">
        <v>0</v>
      </c>
      <c r="AA187" s="121">
        <v>4195</v>
      </c>
      <c r="AB187" s="121">
        <v>1077.5400000000002</v>
      </c>
      <c r="AC187" s="121">
        <f t="shared" si="98"/>
        <v>611967.48</v>
      </c>
      <c r="AD187" s="153">
        <f t="shared" si="99"/>
        <v>268.60385898908413</v>
      </c>
      <c r="AE187" s="105">
        <f t="shared" si="100"/>
        <v>0</v>
      </c>
      <c r="AF187" s="105">
        <f t="shared" si="101"/>
        <v>0</v>
      </c>
      <c r="AG187" s="105">
        <f t="shared" si="102"/>
        <v>156.34503450209363</v>
      </c>
      <c r="AH187" s="105">
        <f t="shared" si="103"/>
        <v>0</v>
      </c>
      <c r="AI187" s="105">
        <f t="shared" si="104"/>
        <v>0</v>
      </c>
      <c r="AJ187" s="105">
        <f t="shared" si="105"/>
        <v>0</v>
      </c>
      <c r="AK187" s="105">
        <f t="shared" si="106"/>
        <v>38.756405270726127</v>
      </c>
      <c r="AL187" s="105">
        <f t="shared" si="107"/>
        <v>0</v>
      </c>
      <c r="AM187" s="105">
        <f t="shared" si="108"/>
        <v>45.919745326616798</v>
      </c>
      <c r="AN187" s="105">
        <f t="shared" si="109"/>
        <v>0</v>
      </c>
      <c r="AO187" s="105">
        <f t="shared" si="110"/>
        <v>107.3448536261111</v>
      </c>
      <c r="AP187" s="105">
        <f t="shared" si="111"/>
        <v>167.36068027456969</v>
      </c>
      <c r="AQ187" s="105">
        <f t="shared" si="112"/>
        <v>97.32265562117334</v>
      </c>
      <c r="AR187" s="105">
        <f t="shared" si="113"/>
        <v>0</v>
      </c>
      <c r="AS187" s="105">
        <f t="shared" si="114"/>
        <v>18.730910801009287</v>
      </c>
      <c r="AT187" s="105">
        <f t="shared" si="115"/>
        <v>0</v>
      </c>
      <c r="AU187" s="105">
        <f t="shared" si="116"/>
        <v>0</v>
      </c>
      <c r="AV187" s="105">
        <f t="shared" si="117"/>
        <v>94.690272489667436</v>
      </c>
      <c r="AW187" s="105">
        <f t="shared" si="118"/>
        <v>1276.0940962079351</v>
      </c>
      <c r="AX187" s="105">
        <f t="shared" si="119"/>
        <v>2941.3172926482948</v>
      </c>
      <c r="AY187" s="105">
        <f t="shared" si="120"/>
        <v>0</v>
      </c>
      <c r="AZ187" s="105">
        <f t="shared" si="121"/>
        <v>36.041800439528636</v>
      </c>
      <c r="BA187" s="105">
        <f t="shared" si="122"/>
        <v>9.2578025376900346</v>
      </c>
      <c r="BB187" s="2"/>
      <c r="BC187" s="105">
        <f t="shared" si="123"/>
        <v>56.797307608458681</v>
      </c>
      <c r="BD187" s="105">
        <f t="shared" si="124"/>
        <v>0</v>
      </c>
      <c r="BE187" s="105">
        <f t="shared" si="125"/>
        <v>0</v>
      </c>
      <c r="BF187" s="105">
        <f t="shared" si="126"/>
        <v>33.059752198241405</v>
      </c>
      <c r="BG187" s="105">
        <f t="shared" si="127"/>
        <v>0</v>
      </c>
      <c r="BH187" s="105">
        <f t="shared" si="128"/>
        <v>0</v>
      </c>
      <c r="BI187" s="105">
        <f t="shared" si="129"/>
        <v>0</v>
      </c>
      <c r="BJ187" s="105">
        <f t="shared" si="130"/>
        <v>8.1951893031029712</v>
      </c>
      <c r="BK187" s="105">
        <f t="shared" si="131"/>
        <v>0</v>
      </c>
      <c r="BL187" s="105">
        <f t="shared" si="132"/>
        <v>9.709904803429982</v>
      </c>
      <c r="BM187" s="105">
        <f t="shared" si="133"/>
        <v>0</v>
      </c>
      <c r="BN187" s="105">
        <f t="shared" si="134"/>
        <v>22.698477581571073</v>
      </c>
      <c r="BO187" s="105">
        <f t="shared" si="135"/>
        <v>35.389052394448065</v>
      </c>
      <c r="BP187" s="105">
        <f t="shared" si="136"/>
        <v>20.579245694353606</v>
      </c>
      <c r="BQ187" s="105">
        <f t="shared" si="137"/>
        <v>0</v>
      </c>
      <c r="BR187" s="105">
        <f t="shared" si="138"/>
        <v>3.9607223312259277</v>
      </c>
      <c r="BS187" s="105">
        <f t="shared" si="139"/>
        <v>0</v>
      </c>
      <c r="BT187" s="105">
        <f t="shared" si="140"/>
        <v>0</v>
      </c>
      <c r="BU187" s="105">
        <f t="shared" si="141"/>
        <v>20.022618269021141</v>
      </c>
      <c r="BV187" s="105">
        <f t="shared" si="142"/>
        <v>269.83495022164084</v>
      </c>
      <c r="BW187" s="105">
        <f t="shared" si="143"/>
        <v>621.95272872610985</v>
      </c>
      <c r="BX187" s="105">
        <f t="shared" si="144"/>
        <v>0</v>
      </c>
      <c r="BY187" s="105">
        <f t="shared" si="145"/>
        <v>7.6211757866434118</v>
      </c>
      <c r="BZ187" s="105">
        <f t="shared" si="146"/>
        <v>1.9575975583169829</v>
      </c>
    </row>
    <row r="188" spans="1:78" x14ac:dyDescent="0.25">
      <c r="A188" s="18" t="s">
        <v>383</v>
      </c>
      <c r="B188" s="21" t="s">
        <v>384</v>
      </c>
      <c r="C188" s="22">
        <f>_xlfn.XLOOKUP(A188,Rankings!K:K,Rankings!L:L)</f>
        <v>88</v>
      </c>
      <c r="D188" s="118">
        <f>_xlfn.XLOOKUP(A188,Rankings!K:K,Rankings!M:M)</f>
        <v>383.27</v>
      </c>
      <c r="E188" s="121">
        <v>928.30000000000041</v>
      </c>
      <c r="F188" s="121">
        <v>0</v>
      </c>
      <c r="G188" s="121">
        <v>0</v>
      </c>
      <c r="H188" s="121">
        <v>0</v>
      </c>
      <c r="I188" s="121">
        <v>0</v>
      </c>
      <c r="J188" s="121">
        <v>0</v>
      </c>
      <c r="K188" s="121">
        <v>0</v>
      </c>
      <c r="L188" s="121">
        <v>5590.82</v>
      </c>
      <c r="M188" s="121">
        <v>0</v>
      </c>
      <c r="N188" s="121">
        <v>3724.1399999999994</v>
      </c>
      <c r="O188" s="121">
        <v>0</v>
      </c>
      <c r="P188" s="121">
        <v>10340.549999999997</v>
      </c>
      <c r="Q188" s="121">
        <v>13109.18</v>
      </c>
      <c r="R188" s="121">
        <v>14130.050000000008</v>
      </c>
      <c r="S188" s="121">
        <v>0</v>
      </c>
      <c r="T188" s="121">
        <v>4997.3599999999997</v>
      </c>
      <c r="U188" s="121">
        <v>0</v>
      </c>
      <c r="V188" s="121">
        <v>0</v>
      </c>
      <c r="W188" s="121">
        <v>9374.8900000000012</v>
      </c>
      <c r="X188" s="121">
        <v>105268.39000000001</v>
      </c>
      <c r="Y188" s="121">
        <v>250663.85</v>
      </c>
      <c r="Z188" s="121">
        <v>0</v>
      </c>
      <c r="AA188" s="121">
        <v>600</v>
      </c>
      <c r="AB188" s="121">
        <v>1494.47</v>
      </c>
      <c r="AC188" s="121">
        <f t="shared" si="98"/>
        <v>420222</v>
      </c>
      <c r="AD188" s="153">
        <f t="shared" si="99"/>
        <v>10.548863636363642</v>
      </c>
      <c r="AE188" s="105">
        <f t="shared" si="100"/>
        <v>0</v>
      </c>
      <c r="AF188" s="105">
        <f t="shared" si="101"/>
        <v>0</v>
      </c>
      <c r="AG188" s="105">
        <f t="shared" si="102"/>
        <v>0</v>
      </c>
      <c r="AH188" s="105">
        <f t="shared" si="103"/>
        <v>0</v>
      </c>
      <c r="AI188" s="105">
        <f t="shared" si="104"/>
        <v>0</v>
      </c>
      <c r="AJ188" s="105">
        <f t="shared" si="105"/>
        <v>0</v>
      </c>
      <c r="AK188" s="105">
        <f t="shared" si="106"/>
        <v>63.532045454545454</v>
      </c>
      <c r="AL188" s="105">
        <f t="shared" si="107"/>
        <v>0</v>
      </c>
      <c r="AM188" s="105">
        <f t="shared" si="108"/>
        <v>42.319772727272721</v>
      </c>
      <c r="AN188" s="105">
        <f t="shared" si="109"/>
        <v>0</v>
      </c>
      <c r="AO188" s="105">
        <f t="shared" si="110"/>
        <v>117.50624999999997</v>
      </c>
      <c r="AP188" s="105">
        <f t="shared" si="111"/>
        <v>148.96795454545455</v>
      </c>
      <c r="AQ188" s="105">
        <f t="shared" si="112"/>
        <v>160.56875000000011</v>
      </c>
      <c r="AR188" s="105">
        <f t="shared" si="113"/>
        <v>0</v>
      </c>
      <c r="AS188" s="105">
        <f t="shared" si="114"/>
        <v>56.788181818181812</v>
      </c>
      <c r="AT188" s="105">
        <f t="shared" si="115"/>
        <v>0</v>
      </c>
      <c r="AU188" s="105">
        <f t="shared" si="116"/>
        <v>0</v>
      </c>
      <c r="AV188" s="105">
        <f t="shared" si="117"/>
        <v>106.53284090909092</v>
      </c>
      <c r="AW188" s="105">
        <f t="shared" si="118"/>
        <v>1196.2317045454547</v>
      </c>
      <c r="AX188" s="105">
        <f t="shared" si="119"/>
        <v>2848.4528409090908</v>
      </c>
      <c r="AY188" s="105">
        <f t="shared" si="120"/>
        <v>0</v>
      </c>
      <c r="AZ188" s="105">
        <f t="shared" si="121"/>
        <v>6.8181818181818183</v>
      </c>
      <c r="BA188" s="105">
        <f t="shared" si="122"/>
        <v>16.982613636363638</v>
      </c>
      <c r="BB188" s="2"/>
      <c r="BC188" s="105">
        <f t="shared" si="123"/>
        <v>2.4220523390821103</v>
      </c>
      <c r="BD188" s="105">
        <f t="shared" si="124"/>
        <v>0</v>
      </c>
      <c r="BE188" s="105">
        <f t="shared" si="125"/>
        <v>0</v>
      </c>
      <c r="BF188" s="105">
        <f t="shared" si="126"/>
        <v>0</v>
      </c>
      <c r="BG188" s="105">
        <f t="shared" si="127"/>
        <v>0</v>
      </c>
      <c r="BH188" s="105">
        <f t="shared" si="128"/>
        <v>0</v>
      </c>
      <c r="BI188" s="105">
        <f t="shared" si="129"/>
        <v>0</v>
      </c>
      <c r="BJ188" s="105">
        <f t="shared" si="130"/>
        <v>14.587157878258147</v>
      </c>
      <c r="BK188" s="105">
        <f t="shared" si="131"/>
        <v>0</v>
      </c>
      <c r="BL188" s="105">
        <f t="shared" si="132"/>
        <v>9.716753202703055</v>
      </c>
      <c r="BM188" s="105">
        <f t="shared" si="133"/>
        <v>0</v>
      </c>
      <c r="BN188" s="105">
        <f t="shared" si="134"/>
        <v>26.979805359146287</v>
      </c>
      <c r="BO188" s="105">
        <f t="shared" si="135"/>
        <v>34.203511884572237</v>
      </c>
      <c r="BP188" s="105">
        <f t="shared" si="136"/>
        <v>36.867091084614003</v>
      </c>
      <c r="BQ188" s="105">
        <f t="shared" si="137"/>
        <v>0</v>
      </c>
      <c r="BR188" s="105">
        <f t="shared" si="138"/>
        <v>13.038745531870482</v>
      </c>
      <c r="BS188" s="105">
        <f t="shared" si="139"/>
        <v>0</v>
      </c>
      <c r="BT188" s="105">
        <f t="shared" si="140"/>
        <v>0</v>
      </c>
      <c r="BU188" s="105">
        <f t="shared" si="141"/>
        <v>24.460276045607539</v>
      </c>
      <c r="BV188" s="105">
        <f t="shared" si="142"/>
        <v>274.65856967672926</v>
      </c>
      <c r="BW188" s="105">
        <f t="shared" si="143"/>
        <v>654.01375009784226</v>
      </c>
      <c r="BX188" s="105">
        <f t="shared" si="144"/>
        <v>0</v>
      </c>
      <c r="BY188" s="105">
        <f t="shared" si="145"/>
        <v>1.5654760351710284</v>
      </c>
      <c r="BZ188" s="105">
        <f t="shared" si="146"/>
        <v>3.8992616171367445</v>
      </c>
    </row>
    <row r="189" spans="1:78" x14ac:dyDescent="0.25">
      <c r="A189" s="18" t="s">
        <v>385</v>
      </c>
      <c r="B189" s="21" t="s">
        <v>386</v>
      </c>
      <c r="C189" s="22">
        <f>_xlfn.XLOOKUP(A189,Rankings!K:K,Rankings!L:L)</f>
        <v>55</v>
      </c>
      <c r="D189" s="118">
        <f>_xlfn.XLOOKUP(A189,Rankings!K:K,Rankings!M:M)</f>
        <v>679.71</v>
      </c>
      <c r="E189" s="121">
        <v>27664.719999999998</v>
      </c>
      <c r="F189" s="121">
        <v>0</v>
      </c>
      <c r="G189" s="121">
        <v>0</v>
      </c>
      <c r="H189" s="121">
        <v>18802.549999999996</v>
      </c>
      <c r="I189" s="121">
        <v>0</v>
      </c>
      <c r="J189" s="121">
        <v>0</v>
      </c>
      <c r="K189" s="121">
        <v>0</v>
      </c>
      <c r="L189" s="121">
        <v>10625.99</v>
      </c>
      <c r="M189" s="121">
        <v>0</v>
      </c>
      <c r="N189" s="121">
        <v>15216.08</v>
      </c>
      <c r="O189" s="121">
        <v>0</v>
      </c>
      <c r="P189" s="121">
        <v>11891.52</v>
      </c>
      <c r="Q189" s="121">
        <v>24981.47</v>
      </c>
      <c r="R189" s="121">
        <v>5180.4599999999982</v>
      </c>
      <c r="S189" s="121">
        <v>0</v>
      </c>
      <c r="T189" s="121">
        <v>0</v>
      </c>
      <c r="U189" s="121">
        <v>0</v>
      </c>
      <c r="V189" s="121">
        <v>0</v>
      </c>
      <c r="W189" s="121">
        <v>51044.09</v>
      </c>
      <c r="X189" s="121">
        <v>83732.629999999976</v>
      </c>
      <c r="Y189" s="121">
        <v>215818.28000000006</v>
      </c>
      <c r="Z189" s="121">
        <v>0</v>
      </c>
      <c r="AA189" s="121">
        <v>760.59999999999991</v>
      </c>
      <c r="AB189" s="121">
        <v>1904.9799999999998</v>
      </c>
      <c r="AC189" s="121">
        <f t="shared" ref="AC189:AC248" si="147">SUM(E189:AB189)</f>
        <v>467623.37</v>
      </c>
      <c r="AD189" s="153">
        <f t="shared" ref="AD189:AD248" si="148">E189/$C189</f>
        <v>502.99490909090906</v>
      </c>
      <c r="AE189" s="105">
        <f t="shared" ref="AE189:AE248" si="149">F189/$C189</f>
        <v>0</v>
      </c>
      <c r="AF189" s="105">
        <f t="shared" ref="AF189:AF248" si="150">G189/$C189</f>
        <v>0</v>
      </c>
      <c r="AG189" s="105">
        <f t="shared" ref="AG189:AG248" si="151">H189/$C189</f>
        <v>341.86454545454535</v>
      </c>
      <c r="AH189" s="105">
        <f t="shared" ref="AH189:AH248" si="152">I189/$C189</f>
        <v>0</v>
      </c>
      <c r="AI189" s="105">
        <f t="shared" ref="AI189:AI248" si="153">J189/$C189</f>
        <v>0</v>
      </c>
      <c r="AJ189" s="105">
        <f t="shared" ref="AJ189:AJ248" si="154">K189/$C189</f>
        <v>0</v>
      </c>
      <c r="AK189" s="105">
        <f t="shared" ref="AK189:AK248" si="155">L189/$C189</f>
        <v>193.19981818181819</v>
      </c>
      <c r="AL189" s="105">
        <f t="shared" ref="AL189:AL248" si="156">M189/$C189</f>
        <v>0</v>
      </c>
      <c r="AM189" s="105">
        <f t="shared" ref="AM189:AM248" si="157">N189/$C189</f>
        <v>276.65600000000001</v>
      </c>
      <c r="AN189" s="105">
        <f t="shared" ref="AN189:AN248" si="158">O189/$C189</f>
        <v>0</v>
      </c>
      <c r="AO189" s="105">
        <f t="shared" ref="AO189:AO248" si="159">P189/$C189</f>
        <v>216.20945454545455</v>
      </c>
      <c r="AP189" s="105">
        <f t="shared" ref="AP189:AP248" si="160">Q189/$C189</f>
        <v>454.20854545454546</v>
      </c>
      <c r="AQ189" s="105">
        <f t="shared" ref="AQ189:AQ248" si="161">R189/$C189</f>
        <v>94.190181818181784</v>
      </c>
      <c r="AR189" s="105">
        <f t="shared" ref="AR189:AR248" si="162">S189/$C189</f>
        <v>0</v>
      </c>
      <c r="AS189" s="105">
        <f t="shared" ref="AS189:AS248" si="163">T189/$C189</f>
        <v>0</v>
      </c>
      <c r="AT189" s="105">
        <f t="shared" ref="AT189:AT248" si="164">U189/$C189</f>
        <v>0</v>
      </c>
      <c r="AU189" s="105">
        <f t="shared" ref="AU189:AU248" si="165">V189/$C189</f>
        <v>0</v>
      </c>
      <c r="AV189" s="105">
        <f t="shared" ref="AV189:AV248" si="166">W189/$C189</f>
        <v>928.07436363636361</v>
      </c>
      <c r="AW189" s="105">
        <f t="shared" ref="AW189:AW248" si="167">X189/$C189</f>
        <v>1522.411454545454</v>
      </c>
      <c r="AX189" s="105">
        <f t="shared" ref="AX189:AX248" si="168">Y189/$C189</f>
        <v>3923.9687272727283</v>
      </c>
      <c r="AY189" s="105">
        <f t="shared" ref="AY189:AY248" si="169">Z189/$C189</f>
        <v>0</v>
      </c>
      <c r="AZ189" s="105">
        <f t="shared" ref="AZ189:AZ248" si="170">AA189/$C189</f>
        <v>13.829090909090908</v>
      </c>
      <c r="BA189" s="105">
        <f t="shared" ref="BA189:BA248" si="171">AB189/$C189</f>
        <v>34.635999999999996</v>
      </c>
      <c r="BB189" s="2"/>
      <c r="BC189" s="105">
        <f t="shared" ref="BC189:BC248" si="172">E189/$D189</f>
        <v>40.70076944579305</v>
      </c>
      <c r="BD189" s="105">
        <f t="shared" ref="BD189:BD248" si="173">F189/$D189</f>
        <v>0</v>
      </c>
      <c r="BE189" s="105">
        <f t="shared" ref="BE189:BE248" si="174">G189/$D189</f>
        <v>0</v>
      </c>
      <c r="BF189" s="105">
        <f t="shared" ref="BF189:BF248" si="175">H189/$D189</f>
        <v>27.662606111429866</v>
      </c>
      <c r="BG189" s="105">
        <f t="shared" ref="BG189:BG248" si="176">I189/$D189</f>
        <v>0</v>
      </c>
      <c r="BH189" s="105">
        <f t="shared" ref="BH189:BH248" si="177">J189/$D189</f>
        <v>0</v>
      </c>
      <c r="BI189" s="105">
        <f t="shared" ref="BI189:BI248" si="178">K189/$D189</f>
        <v>0</v>
      </c>
      <c r="BJ189" s="105">
        <f t="shared" ref="BJ189:BJ248" si="179">L189/$D189</f>
        <v>15.633122949493165</v>
      </c>
      <c r="BK189" s="105">
        <f t="shared" ref="BK189:BK248" si="180">M189/$D189</f>
        <v>0</v>
      </c>
      <c r="BL189" s="105">
        <f t="shared" ref="BL189:BL248" si="181">N189/$D189</f>
        <v>22.386135263568285</v>
      </c>
      <c r="BM189" s="105">
        <f t="shared" ref="BM189:BM248" si="182">O189/$D189</f>
        <v>0</v>
      </c>
      <c r="BN189" s="105">
        <f t="shared" ref="BN189:BN248" si="183">P189/$D189</f>
        <v>17.494990510658958</v>
      </c>
      <c r="BO189" s="105">
        <f t="shared" ref="BO189:BO248" si="184">Q189/$D189</f>
        <v>36.753130011328359</v>
      </c>
      <c r="BP189" s="105">
        <f t="shared" ref="BP189:BP248" si="185">R189/$D189</f>
        <v>7.6215739065189538</v>
      </c>
      <c r="BQ189" s="105">
        <f t="shared" ref="BQ189:BQ248" si="186">S189/$D189</f>
        <v>0</v>
      </c>
      <c r="BR189" s="105">
        <f t="shared" ref="BR189:BR248" si="187">T189/$D189</f>
        <v>0</v>
      </c>
      <c r="BS189" s="105">
        <f t="shared" ref="BS189:BS248" si="188">U189/$D189</f>
        <v>0</v>
      </c>
      <c r="BT189" s="105">
        <f t="shared" ref="BT189:BT248" si="189">V189/$D189</f>
        <v>0</v>
      </c>
      <c r="BU189" s="105">
        <f t="shared" ref="BU189:BU248" si="190">W189/$D189</f>
        <v>75.096864839416796</v>
      </c>
      <c r="BV189" s="105">
        <f t="shared" ref="BV189:BV248" si="191">X189/$D189</f>
        <v>123.18875696988417</v>
      </c>
      <c r="BW189" s="105">
        <f t="shared" ref="BW189:BW248" si="192">Y189/$D189</f>
        <v>317.51523443821634</v>
      </c>
      <c r="BX189" s="105">
        <f t="shared" ref="BX189:BX248" si="193">Z189/$D189</f>
        <v>0</v>
      </c>
      <c r="BY189" s="105">
        <f t="shared" ref="BY189:BY248" si="194">AA189/$D189</f>
        <v>1.1190066351826513</v>
      </c>
      <c r="BZ189" s="105">
        <f t="shared" ref="BZ189:BZ248" si="195">AB189/$D189</f>
        <v>2.8026364184725834</v>
      </c>
    </row>
    <row r="190" spans="1:78" x14ac:dyDescent="0.25">
      <c r="A190" s="18" t="s">
        <v>387</v>
      </c>
      <c r="B190" s="21" t="s">
        <v>388</v>
      </c>
      <c r="C190" s="22">
        <f>_xlfn.XLOOKUP(A190,Rankings!K:K,Rankings!L:L)</f>
        <v>43</v>
      </c>
      <c r="D190" s="118">
        <f>_xlfn.XLOOKUP(A190,Rankings!K:K,Rankings!M:M)</f>
        <v>245.63</v>
      </c>
      <c r="E190" s="121">
        <v>63498.63</v>
      </c>
      <c r="F190" s="121">
        <v>0</v>
      </c>
      <c r="G190" s="121">
        <v>0</v>
      </c>
      <c r="H190" s="121">
        <v>11985.699999999997</v>
      </c>
      <c r="I190" s="121">
        <v>0</v>
      </c>
      <c r="J190" s="121">
        <v>0</v>
      </c>
      <c r="K190" s="121">
        <v>0</v>
      </c>
      <c r="L190" s="121">
        <v>0</v>
      </c>
      <c r="M190" s="121">
        <v>0</v>
      </c>
      <c r="N190" s="121">
        <v>0</v>
      </c>
      <c r="O190" s="121">
        <v>0</v>
      </c>
      <c r="P190" s="121">
        <v>4800.5199999999995</v>
      </c>
      <c r="Q190" s="121">
        <v>-638.64999999999964</v>
      </c>
      <c r="R190" s="121">
        <v>10603.499999999996</v>
      </c>
      <c r="S190" s="121">
        <v>0</v>
      </c>
      <c r="T190" s="121">
        <v>3050.85</v>
      </c>
      <c r="U190" s="121">
        <v>0</v>
      </c>
      <c r="V190" s="121">
        <v>0</v>
      </c>
      <c r="W190" s="121">
        <v>5938.3</v>
      </c>
      <c r="X190" s="121">
        <v>74179.680000000008</v>
      </c>
      <c r="Y190" s="121">
        <v>351273.81</v>
      </c>
      <c r="Z190" s="121">
        <v>0</v>
      </c>
      <c r="AA190" s="121">
        <v>99</v>
      </c>
      <c r="AB190" s="121">
        <v>1442.67</v>
      </c>
      <c r="AC190" s="121">
        <f t="shared" si="147"/>
        <v>526234.01000000013</v>
      </c>
      <c r="AD190" s="153">
        <f t="shared" si="148"/>
        <v>1476.7123255813954</v>
      </c>
      <c r="AE190" s="105">
        <f t="shared" si="149"/>
        <v>0</v>
      </c>
      <c r="AF190" s="105">
        <f t="shared" si="150"/>
        <v>0</v>
      </c>
      <c r="AG190" s="105">
        <f t="shared" si="151"/>
        <v>278.73720930232554</v>
      </c>
      <c r="AH190" s="105">
        <f t="shared" si="152"/>
        <v>0</v>
      </c>
      <c r="AI190" s="105">
        <f t="shared" si="153"/>
        <v>0</v>
      </c>
      <c r="AJ190" s="105">
        <f t="shared" si="154"/>
        <v>0</v>
      </c>
      <c r="AK190" s="105">
        <f t="shared" si="155"/>
        <v>0</v>
      </c>
      <c r="AL190" s="105">
        <f t="shared" si="156"/>
        <v>0</v>
      </c>
      <c r="AM190" s="105">
        <f t="shared" si="157"/>
        <v>0</v>
      </c>
      <c r="AN190" s="105">
        <f t="shared" si="158"/>
        <v>0</v>
      </c>
      <c r="AO190" s="105">
        <f t="shared" si="159"/>
        <v>111.63999999999999</v>
      </c>
      <c r="AP190" s="105">
        <f t="shared" si="160"/>
        <v>-14.852325581395341</v>
      </c>
      <c r="AQ190" s="105">
        <f t="shared" si="161"/>
        <v>246.59302325581388</v>
      </c>
      <c r="AR190" s="105">
        <f t="shared" si="162"/>
        <v>0</v>
      </c>
      <c r="AS190" s="105">
        <f t="shared" si="163"/>
        <v>70.95</v>
      </c>
      <c r="AT190" s="105">
        <f t="shared" si="164"/>
        <v>0</v>
      </c>
      <c r="AU190" s="105">
        <f t="shared" si="165"/>
        <v>0</v>
      </c>
      <c r="AV190" s="105">
        <f t="shared" si="166"/>
        <v>138.1</v>
      </c>
      <c r="AW190" s="105">
        <f t="shared" si="167"/>
        <v>1725.1088372093025</v>
      </c>
      <c r="AX190" s="105">
        <f t="shared" si="168"/>
        <v>8169.158372093023</v>
      </c>
      <c r="AY190" s="105">
        <f t="shared" si="169"/>
        <v>0</v>
      </c>
      <c r="AZ190" s="105">
        <f t="shared" si="170"/>
        <v>2.3023255813953489</v>
      </c>
      <c r="BA190" s="105">
        <f t="shared" si="171"/>
        <v>33.550465116279071</v>
      </c>
      <c r="BB190" s="2"/>
      <c r="BC190" s="105">
        <f t="shared" si="172"/>
        <v>258.51333306192242</v>
      </c>
      <c r="BD190" s="105">
        <f t="shared" si="173"/>
        <v>0</v>
      </c>
      <c r="BE190" s="105">
        <f t="shared" si="174"/>
        <v>0</v>
      </c>
      <c r="BF190" s="105">
        <f t="shared" si="175"/>
        <v>48.795749704840603</v>
      </c>
      <c r="BG190" s="105">
        <f t="shared" si="176"/>
        <v>0</v>
      </c>
      <c r="BH190" s="105">
        <f t="shared" si="177"/>
        <v>0</v>
      </c>
      <c r="BI190" s="105">
        <f t="shared" si="178"/>
        <v>0</v>
      </c>
      <c r="BJ190" s="105">
        <f t="shared" si="179"/>
        <v>0</v>
      </c>
      <c r="BK190" s="105">
        <f t="shared" si="180"/>
        <v>0</v>
      </c>
      <c r="BL190" s="105">
        <f t="shared" si="181"/>
        <v>0</v>
      </c>
      <c r="BM190" s="105">
        <f t="shared" si="182"/>
        <v>0</v>
      </c>
      <c r="BN190" s="105">
        <f t="shared" si="183"/>
        <v>19.543703944957862</v>
      </c>
      <c r="BO190" s="105">
        <f t="shared" si="184"/>
        <v>-2.6000488539673476</v>
      </c>
      <c r="BP190" s="105">
        <f t="shared" si="185"/>
        <v>43.168586898994405</v>
      </c>
      <c r="BQ190" s="105">
        <f t="shared" si="186"/>
        <v>0</v>
      </c>
      <c r="BR190" s="105">
        <f t="shared" si="187"/>
        <v>12.4205105239588</v>
      </c>
      <c r="BS190" s="105">
        <f t="shared" si="188"/>
        <v>0</v>
      </c>
      <c r="BT190" s="105">
        <f t="shared" si="189"/>
        <v>0</v>
      </c>
      <c r="BU190" s="105">
        <f t="shared" si="190"/>
        <v>24.17579285917844</v>
      </c>
      <c r="BV190" s="105">
        <f t="shared" si="191"/>
        <v>301.9976387249115</v>
      </c>
      <c r="BW190" s="105">
        <f t="shared" si="192"/>
        <v>1430.0932703659976</v>
      </c>
      <c r="BX190" s="105">
        <f t="shared" si="193"/>
        <v>0</v>
      </c>
      <c r="BY190" s="105">
        <f t="shared" si="194"/>
        <v>0.40304523063143755</v>
      </c>
      <c r="BZ190" s="105">
        <f t="shared" si="195"/>
        <v>5.8733460896470309</v>
      </c>
    </row>
    <row r="191" spans="1:78" x14ac:dyDescent="0.25">
      <c r="A191" s="18" t="s">
        <v>389</v>
      </c>
      <c r="B191" s="21" t="s">
        <v>390</v>
      </c>
      <c r="C191" s="22">
        <f>_xlfn.XLOOKUP(A191,Rankings!K:K,Rankings!L:L)</f>
        <v>97</v>
      </c>
      <c r="D191" s="118">
        <f>_xlfn.XLOOKUP(A191,Rankings!K:K,Rankings!M:M)</f>
        <v>253.45000000000002</v>
      </c>
      <c r="E191" s="121">
        <v>24076.919999999995</v>
      </c>
      <c r="F191" s="121">
        <v>261.40999999999997</v>
      </c>
      <c r="G191" s="121">
        <v>0</v>
      </c>
      <c r="H191" s="121">
        <v>0</v>
      </c>
      <c r="I191" s="121">
        <v>0</v>
      </c>
      <c r="J191" s="121">
        <v>0</v>
      </c>
      <c r="K191" s="121">
        <v>0</v>
      </c>
      <c r="L191" s="121">
        <v>5026.7</v>
      </c>
      <c r="M191" s="121">
        <v>709.59</v>
      </c>
      <c r="N191" s="121">
        <v>4110.0099999999993</v>
      </c>
      <c r="O191" s="121">
        <v>0</v>
      </c>
      <c r="P191" s="121">
        <v>14701.409999999956</v>
      </c>
      <c r="Q191" s="121">
        <v>4771.5</v>
      </c>
      <c r="R191" s="121">
        <v>11536.469999999998</v>
      </c>
      <c r="S191" s="121">
        <v>0</v>
      </c>
      <c r="T191" s="121">
        <v>2276.61</v>
      </c>
      <c r="U191" s="121">
        <v>0</v>
      </c>
      <c r="V191" s="121">
        <v>0</v>
      </c>
      <c r="W191" s="121">
        <v>4548.7900000000009</v>
      </c>
      <c r="X191" s="121">
        <v>7721.6600000000008</v>
      </c>
      <c r="Y191" s="121">
        <v>290812.72999999992</v>
      </c>
      <c r="Z191" s="121">
        <v>0</v>
      </c>
      <c r="AA191" s="121">
        <v>5705</v>
      </c>
      <c r="AB191" s="121">
        <v>492.46999999999997</v>
      </c>
      <c r="AC191" s="121">
        <f t="shared" si="147"/>
        <v>376751.26999999984</v>
      </c>
      <c r="AD191" s="153">
        <f t="shared" si="148"/>
        <v>248.21567010309272</v>
      </c>
      <c r="AE191" s="105">
        <f t="shared" si="149"/>
        <v>2.6949484536082471</v>
      </c>
      <c r="AF191" s="105">
        <f t="shared" si="150"/>
        <v>0</v>
      </c>
      <c r="AG191" s="105">
        <f t="shared" si="151"/>
        <v>0</v>
      </c>
      <c r="AH191" s="105">
        <f t="shared" si="152"/>
        <v>0</v>
      </c>
      <c r="AI191" s="105">
        <f t="shared" si="153"/>
        <v>0</v>
      </c>
      <c r="AJ191" s="105">
        <f t="shared" si="154"/>
        <v>0</v>
      </c>
      <c r="AK191" s="105">
        <f t="shared" si="155"/>
        <v>51.821649484536081</v>
      </c>
      <c r="AL191" s="105">
        <f t="shared" si="156"/>
        <v>7.3153608247422683</v>
      </c>
      <c r="AM191" s="105">
        <f t="shared" si="157"/>
        <v>42.371237113402053</v>
      </c>
      <c r="AN191" s="105">
        <f t="shared" si="158"/>
        <v>0</v>
      </c>
      <c r="AO191" s="105">
        <f t="shared" si="159"/>
        <v>151.5609278350511</v>
      </c>
      <c r="AP191" s="105">
        <f t="shared" si="160"/>
        <v>49.190721649484537</v>
      </c>
      <c r="AQ191" s="105">
        <f t="shared" si="161"/>
        <v>118.93268041237111</v>
      </c>
      <c r="AR191" s="105">
        <f t="shared" si="162"/>
        <v>0</v>
      </c>
      <c r="AS191" s="105">
        <f t="shared" si="163"/>
        <v>23.470206185567012</v>
      </c>
      <c r="AT191" s="105">
        <f t="shared" si="164"/>
        <v>0</v>
      </c>
      <c r="AU191" s="105">
        <f t="shared" si="165"/>
        <v>0</v>
      </c>
      <c r="AV191" s="105">
        <f t="shared" si="166"/>
        <v>46.894742268041249</v>
      </c>
      <c r="AW191" s="105">
        <f t="shared" si="167"/>
        <v>79.60474226804125</v>
      </c>
      <c r="AX191" s="105">
        <f t="shared" si="168"/>
        <v>2998.069381443298</v>
      </c>
      <c r="AY191" s="105">
        <f t="shared" si="169"/>
        <v>0</v>
      </c>
      <c r="AZ191" s="105">
        <f t="shared" si="170"/>
        <v>58.814432989690722</v>
      </c>
      <c r="BA191" s="105">
        <f t="shared" si="171"/>
        <v>5.0770103092783501</v>
      </c>
      <c r="BB191" s="2"/>
      <c r="BC191" s="105">
        <f t="shared" si="172"/>
        <v>94.996725192345608</v>
      </c>
      <c r="BD191" s="105">
        <f t="shared" si="173"/>
        <v>1.0314065890708224</v>
      </c>
      <c r="BE191" s="105">
        <f t="shared" si="174"/>
        <v>0</v>
      </c>
      <c r="BF191" s="105">
        <f t="shared" si="175"/>
        <v>0</v>
      </c>
      <c r="BG191" s="105">
        <f t="shared" si="176"/>
        <v>0</v>
      </c>
      <c r="BH191" s="105">
        <f t="shared" si="177"/>
        <v>0</v>
      </c>
      <c r="BI191" s="105">
        <f t="shared" si="178"/>
        <v>0</v>
      </c>
      <c r="BJ191" s="105">
        <f t="shared" si="179"/>
        <v>19.833103176168869</v>
      </c>
      <c r="BK191" s="105">
        <f t="shared" si="180"/>
        <v>2.7997238114026435</v>
      </c>
      <c r="BL191" s="105">
        <f t="shared" si="181"/>
        <v>16.216255671730121</v>
      </c>
      <c r="BM191" s="105">
        <f t="shared" si="182"/>
        <v>0</v>
      </c>
      <c r="BN191" s="105">
        <f t="shared" si="183"/>
        <v>58.00516867232178</v>
      </c>
      <c r="BO191" s="105">
        <f t="shared" si="184"/>
        <v>18.826198461234956</v>
      </c>
      <c r="BP191" s="105">
        <f t="shared" si="185"/>
        <v>45.517735253501662</v>
      </c>
      <c r="BQ191" s="105">
        <f t="shared" si="186"/>
        <v>0</v>
      </c>
      <c r="BR191" s="105">
        <f t="shared" si="187"/>
        <v>8.9824817518248175</v>
      </c>
      <c r="BS191" s="105">
        <f t="shared" si="188"/>
        <v>0</v>
      </c>
      <c r="BT191" s="105">
        <f t="shared" si="189"/>
        <v>0</v>
      </c>
      <c r="BU191" s="105">
        <f t="shared" si="190"/>
        <v>17.947484710988363</v>
      </c>
      <c r="BV191" s="105">
        <f t="shared" si="191"/>
        <v>30.466206352337739</v>
      </c>
      <c r="BW191" s="105">
        <f t="shared" si="192"/>
        <v>1147.4165713158411</v>
      </c>
      <c r="BX191" s="105">
        <f t="shared" si="193"/>
        <v>0</v>
      </c>
      <c r="BY191" s="105">
        <f t="shared" si="194"/>
        <v>22.509370684553165</v>
      </c>
      <c r="BZ191" s="105">
        <f t="shared" si="195"/>
        <v>1.9430656934306567</v>
      </c>
    </row>
    <row r="192" spans="1:78" x14ac:dyDescent="0.25">
      <c r="A192" s="18" t="s">
        <v>391</v>
      </c>
      <c r="B192" s="21" t="s">
        <v>392</v>
      </c>
      <c r="C192" s="22">
        <f>_xlfn.XLOOKUP(A192,Rankings!K:K,Rankings!L:L)</f>
        <v>55</v>
      </c>
      <c r="D192" s="118">
        <f>_xlfn.XLOOKUP(A192,Rankings!K:K,Rankings!M:M)</f>
        <v>338.48</v>
      </c>
      <c r="E192" s="121">
        <v>24704.739999999998</v>
      </c>
      <c r="F192" s="121">
        <v>0</v>
      </c>
      <c r="G192" s="121">
        <v>0</v>
      </c>
      <c r="H192" s="121">
        <v>13633.6</v>
      </c>
      <c r="I192" s="121">
        <v>554.83999999999992</v>
      </c>
      <c r="J192" s="121">
        <v>0</v>
      </c>
      <c r="K192" s="121">
        <v>0</v>
      </c>
      <c r="L192" s="121">
        <v>6747.31</v>
      </c>
      <c r="M192" s="121">
        <v>0</v>
      </c>
      <c r="N192" s="121">
        <v>0</v>
      </c>
      <c r="O192" s="121">
        <v>0</v>
      </c>
      <c r="P192" s="121">
        <v>7371.1499999999987</v>
      </c>
      <c r="Q192" s="121">
        <v>-7594.579999999999</v>
      </c>
      <c r="R192" s="121">
        <v>5558.5900000000011</v>
      </c>
      <c r="S192" s="121">
        <v>2620.9499999999998</v>
      </c>
      <c r="T192" s="121">
        <v>3106.6099999999997</v>
      </c>
      <c r="U192" s="121">
        <v>0</v>
      </c>
      <c r="V192" s="121">
        <v>0</v>
      </c>
      <c r="W192" s="121">
        <v>8894.01</v>
      </c>
      <c r="X192" s="121">
        <v>95821.090000000026</v>
      </c>
      <c r="Y192" s="121">
        <v>238959.84000000005</v>
      </c>
      <c r="Z192" s="121">
        <v>0</v>
      </c>
      <c r="AA192" s="121">
        <v>540</v>
      </c>
      <c r="AB192" s="121">
        <v>1545.73</v>
      </c>
      <c r="AC192" s="121">
        <f t="shared" si="147"/>
        <v>402463.88</v>
      </c>
      <c r="AD192" s="153">
        <f t="shared" si="148"/>
        <v>449.17709090909085</v>
      </c>
      <c r="AE192" s="105">
        <f t="shared" si="149"/>
        <v>0</v>
      </c>
      <c r="AF192" s="105">
        <f t="shared" si="150"/>
        <v>0</v>
      </c>
      <c r="AG192" s="105">
        <f t="shared" si="151"/>
        <v>247.88363636363638</v>
      </c>
      <c r="AH192" s="105">
        <f t="shared" si="152"/>
        <v>10.087999999999999</v>
      </c>
      <c r="AI192" s="105">
        <f t="shared" si="153"/>
        <v>0</v>
      </c>
      <c r="AJ192" s="105">
        <f t="shared" si="154"/>
        <v>0</v>
      </c>
      <c r="AK192" s="105">
        <f t="shared" si="155"/>
        <v>122.67836363636364</v>
      </c>
      <c r="AL192" s="105">
        <f t="shared" si="156"/>
        <v>0</v>
      </c>
      <c r="AM192" s="105">
        <f t="shared" si="157"/>
        <v>0</v>
      </c>
      <c r="AN192" s="105">
        <f t="shared" si="158"/>
        <v>0</v>
      </c>
      <c r="AO192" s="105">
        <f t="shared" si="159"/>
        <v>134.02090909090907</v>
      </c>
      <c r="AP192" s="105">
        <f t="shared" si="160"/>
        <v>-138.08327272727271</v>
      </c>
      <c r="AQ192" s="105">
        <f t="shared" si="161"/>
        <v>101.06527272727274</v>
      </c>
      <c r="AR192" s="105">
        <f t="shared" si="162"/>
        <v>47.653636363636359</v>
      </c>
      <c r="AS192" s="105">
        <f t="shared" si="163"/>
        <v>56.483818181818172</v>
      </c>
      <c r="AT192" s="105">
        <f t="shared" si="164"/>
        <v>0</v>
      </c>
      <c r="AU192" s="105">
        <f t="shared" si="165"/>
        <v>0</v>
      </c>
      <c r="AV192" s="105">
        <f t="shared" si="166"/>
        <v>161.70927272727272</v>
      </c>
      <c r="AW192" s="105">
        <f t="shared" si="167"/>
        <v>1742.2016363636369</v>
      </c>
      <c r="AX192" s="105">
        <f t="shared" si="168"/>
        <v>4344.7243636363646</v>
      </c>
      <c r="AY192" s="105">
        <f t="shared" si="169"/>
        <v>0</v>
      </c>
      <c r="AZ192" s="105">
        <f t="shared" si="170"/>
        <v>9.8181818181818183</v>
      </c>
      <c r="BA192" s="105">
        <f t="shared" si="171"/>
        <v>28.104181818181818</v>
      </c>
      <c r="BB192" s="2"/>
      <c r="BC192" s="105">
        <f t="shared" si="172"/>
        <v>72.987296147482851</v>
      </c>
      <c r="BD192" s="105">
        <f t="shared" si="173"/>
        <v>0</v>
      </c>
      <c r="BE192" s="105">
        <f t="shared" si="174"/>
        <v>0</v>
      </c>
      <c r="BF192" s="105">
        <f t="shared" si="175"/>
        <v>40.278893878515717</v>
      </c>
      <c r="BG192" s="105">
        <f t="shared" si="176"/>
        <v>1.6392105885133534</v>
      </c>
      <c r="BH192" s="105">
        <f t="shared" si="177"/>
        <v>0</v>
      </c>
      <c r="BI192" s="105">
        <f t="shared" si="178"/>
        <v>0</v>
      </c>
      <c r="BJ192" s="105">
        <f t="shared" si="179"/>
        <v>19.934146773812337</v>
      </c>
      <c r="BK192" s="105">
        <f t="shared" si="180"/>
        <v>0</v>
      </c>
      <c r="BL192" s="105">
        <f t="shared" si="181"/>
        <v>0</v>
      </c>
      <c r="BM192" s="105">
        <f t="shared" si="182"/>
        <v>0</v>
      </c>
      <c r="BN192" s="105">
        <f t="shared" si="183"/>
        <v>21.777209879461115</v>
      </c>
      <c r="BO192" s="105">
        <f t="shared" si="184"/>
        <v>-22.437307965020086</v>
      </c>
      <c r="BP192" s="105">
        <f t="shared" si="185"/>
        <v>16.422211061214846</v>
      </c>
      <c r="BQ192" s="105">
        <f t="shared" si="186"/>
        <v>7.743293547624674</v>
      </c>
      <c r="BR192" s="105">
        <f t="shared" si="187"/>
        <v>9.1781198298274624</v>
      </c>
      <c r="BS192" s="105">
        <f t="shared" si="188"/>
        <v>0</v>
      </c>
      <c r="BT192" s="105">
        <f t="shared" si="189"/>
        <v>0</v>
      </c>
      <c r="BU192" s="105">
        <f t="shared" si="190"/>
        <v>26.276323564169225</v>
      </c>
      <c r="BV192" s="105">
        <f t="shared" si="191"/>
        <v>283.09232450957228</v>
      </c>
      <c r="BW192" s="105">
        <f t="shared" si="192"/>
        <v>705.97920113448367</v>
      </c>
      <c r="BX192" s="105">
        <f t="shared" si="193"/>
        <v>0</v>
      </c>
      <c r="BY192" s="105">
        <f t="shared" si="194"/>
        <v>1.5953675254077049</v>
      </c>
      <c r="BZ192" s="105">
        <f t="shared" si="195"/>
        <v>4.5666804537934294</v>
      </c>
    </row>
    <row r="193" spans="1:78" x14ac:dyDescent="0.25">
      <c r="A193" s="18" t="s">
        <v>393</v>
      </c>
      <c r="B193" s="21" t="s">
        <v>394</v>
      </c>
      <c r="C193" s="22">
        <f>_xlfn.XLOOKUP(A193,Rankings!K:K,Rankings!L:L)</f>
        <v>66</v>
      </c>
      <c r="D193" s="118">
        <f>_xlfn.XLOOKUP(A193,Rankings!K:K,Rankings!M:M)</f>
        <v>271.24</v>
      </c>
      <c r="E193" s="121">
        <v>65552.349999999991</v>
      </c>
      <c r="F193" s="121">
        <v>0</v>
      </c>
      <c r="G193" s="121">
        <v>0</v>
      </c>
      <c r="H193" s="121">
        <v>19089.570000000003</v>
      </c>
      <c r="I193" s="121">
        <v>0</v>
      </c>
      <c r="J193" s="121">
        <v>0</v>
      </c>
      <c r="K193" s="121">
        <v>0</v>
      </c>
      <c r="L193" s="121">
        <v>3788.51</v>
      </c>
      <c r="M193" s="121">
        <v>0</v>
      </c>
      <c r="N193" s="121">
        <v>2574.83</v>
      </c>
      <c r="O193" s="121">
        <v>0</v>
      </c>
      <c r="P193" s="121">
        <v>8567.4199999999964</v>
      </c>
      <c r="Q193" s="121">
        <v>3992.5600000000004</v>
      </c>
      <c r="R193" s="121">
        <v>10683.379999999997</v>
      </c>
      <c r="S193" s="121">
        <v>0</v>
      </c>
      <c r="T193" s="121">
        <v>2658.9300000000003</v>
      </c>
      <c r="U193" s="121">
        <v>0</v>
      </c>
      <c r="V193" s="121">
        <v>0</v>
      </c>
      <c r="W193" s="121">
        <v>17324.879999999994</v>
      </c>
      <c r="X193" s="121">
        <v>83401.399999999936</v>
      </c>
      <c r="Y193" s="121">
        <v>265355.96000000008</v>
      </c>
      <c r="Z193" s="121">
        <v>0</v>
      </c>
      <c r="AA193" s="121">
        <v>4173.1399999999994</v>
      </c>
      <c r="AB193" s="121">
        <v>1053.76</v>
      </c>
      <c r="AC193" s="121">
        <f t="shared" si="147"/>
        <v>488216.69000000006</v>
      </c>
      <c r="AD193" s="153">
        <f t="shared" si="148"/>
        <v>993.21742424242416</v>
      </c>
      <c r="AE193" s="105">
        <f t="shared" si="149"/>
        <v>0</v>
      </c>
      <c r="AF193" s="105">
        <f t="shared" si="150"/>
        <v>0</v>
      </c>
      <c r="AG193" s="105">
        <f t="shared" si="151"/>
        <v>289.23590909090916</v>
      </c>
      <c r="AH193" s="105">
        <f t="shared" si="152"/>
        <v>0</v>
      </c>
      <c r="AI193" s="105">
        <f t="shared" si="153"/>
        <v>0</v>
      </c>
      <c r="AJ193" s="105">
        <f t="shared" si="154"/>
        <v>0</v>
      </c>
      <c r="AK193" s="105">
        <f t="shared" si="155"/>
        <v>57.401666666666671</v>
      </c>
      <c r="AL193" s="105">
        <f t="shared" si="156"/>
        <v>0</v>
      </c>
      <c r="AM193" s="105">
        <f t="shared" si="157"/>
        <v>39.012575757575753</v>
      </c>
      <c r="AN193" s="105">
        <f t="shared" si="158"/>
        <v>0</v>
      </c>
      <c r="AO193" s="105">
        <f t="shared" si="159"/>
        <v>129.80939393939389</v>
      </c>
      <c r="AP193" s="105">
        <f t="shared" si="160"/>
        <v>60.493333333333339</v>
      </c>
      <c r="AQ193" s="105">
        <f t="shared" si="161"/>
        <v>161.86939393939389</v>
      </c>
      <c r="AR193" s="105">
        <f t="shared" si="162"/>
        <v>0</v>
      </c>
      <c r="AS193" s="105">
        <f t="shared" si="163"/>
        <v>40.286818181818184</v>
      </c>
      <c r="AT193" s="105">
        <f t="shared" si="164"/>
        <v>0</v>
      </c>
      <c r="AU193" s="105">
        <f t="shared" si="165"/>
        <v>0</v>
      </c>
      <c r="AV193" s="105">
        <f t="shared" si="166"/>
        <v>262.49818181818171</v>
      </c>
      <c r="AW193" s="105">
        <f t="shared" si="167"/>
        <v>1263.6575757575747</v>
      </c>
      <c r="AX193" s="105">
        <f t="shared" si="168"/>
        <v>4020.5448484848498</v>
      </c>
      <c r="AY193" s="105">
        <f t="shared" si="169"/>
        <v>0</v>
      </c>
      <c r="AZ193" s="105">
        <f t="shared" si="170"/>
        <v>63.22939393939393</v>
      </c>
      <c r="BA193" s="105">
        <f t="shared" si="171"/>
        <v>15.966060606060607</v>
      </c>
      <c r="BB193" s="2"/>
      <c r="BC193" s="105">
        <f t="shared" si="172"/>
        <v>241.67655950449782</v>
      </c>
      <c r="BD193" s="105">
        <f t="shared" si="173"/>
        <v>0</v>
      </c>
      <c r="BE193" s="105">
        <f t="shared" si="174"/>
        <v>0</v>
      </c>
      <c r="BF193" s="105">
        <f t="shared" si="175"/>
        <v>70.378889544315001</v>
      </c>
      <c r="BG193" s="105">
        <f t="shared" si="176"/>
        <v>0</v>
      </c>
      <c r="BH193" s="105">
        <f t="shared" si="177"/>
        <v>0</v>
      </c>
      <c r="BI193" s="105">
        <f t="shared" si="178"/>
        <v>0</v>
      </c>
      <c r="BJ193" s="105">
        <f t="shared" si="179"/>
        <v>13.967372069016369</v>
      </c>
      <c r="BK193" s="105">
        <f t="shared" si="180"/>
        <v>0</v>
      </c>
      <c r="BL193" s="105">
        <f t="shared" si="181"/>
        <v>9.4928107948680136</v>
      </c>
      <c r="BM193" s="105">
        <f t="shared" si="182"/>
        <v>0</v>
      </c>
      <c r="BN193" s="105">
        <f t="shared" si="183"/>
        <v>31.58612299070932</v>
      </c>
      <c r="BO193" s="105">
        <f t="shared" si="184"/>
        <v>14.719657867571156</v>
      </c>
      <c r="BP193" s="105">
        <f t="shared" si="185"/>
        <v>39.387184781005743</v>
      </c>
      <c r="BQ193" s="105">
        <f t="shared" si="186"/>
        <v>0</v>
      </c>
      <c r="BR193" s="105">
        <f t="shared" si="187"/>
        <v>9.8028683085090709</v>
      </c>
      <c r="BS193" s="105">
        <f t="shared" si="188"/>
        <v>0</v>
      </c>
      <c r="BT193" s="105">
        <f t="shared" si="189"/>
        <v>0</v>
      </c>
      <c r="BU193" s="105">
        <f t="shared" si="190"/>
        <v>63.872880106179004</v>
      </c>
      <c r="BV193" s="105">
        <f t="shared" si="191"/>
        <v>307.4819348178732</v>
      </c>
      <c r="BW193" s="105">
        <f t="shared" si="192"/>
        <v>978.30688688983946</v>
      </c>
      <c r="BX193" s="105">
        <f t="shared" si="193"/>
        <v>0</v>
      </c>
      <c r="BY193" s="105">
        <f t="shared" si="194"/>
        <v>15.385415130511721</v>
      </c>
      <c r="BZ193" s="105">
        <f t="shared" si="195"/>
        <v>3.8849727178882167</v>
      </c>
    </row>
    <row r="194" spans="1:78" x14ac:dyDescent="0.25">
      <c r="A194" s="18" t="s">
        <v>395</v>
      </c>
      <c r="B194" s="21" t="s">
        <v>396</v>
      </c>
      <c r="C194" s="22">
        <f>_xlfn.XLOOKUP(A194,Rankings!K:K,Rankings!L:L)</f>
        <v>68</v>
      </c>
      <c r="D194" s="118">
        <f>_xlfn.XLOOKUP(A194,Rankings!K:K,Rankings!M:M)</f>
        <v>538.01</v>
      </c>
      <c r="E194" s="121">
        <v>29261.149999999991</v>
      </c>
      <c r="F194" s="121">
        <v>0</v>
      </c>
      <c r="G194" s="121">
        <v>0</v>
      </c>
      <c r="H194" s="121">
        <v>15091.869999999997</v>
      </c>
      <c r="I194" s="121">
        <v>0</v>
      </c>
      <c r="J194" s="121">
        <v>0</v>
      </c>
      <c r="K194" s="121">
        <v>0</v>
      </c>
      <c r="L194" s="121">
        <v>8865.58</v>
      </c>
      <c r="M194" s="121">
        <v>7269.2</v>
      </c>
      <c r="N194" s="121">
        <v>7918.2799999999988</v>
      </c>
      <c r="O194" s="121">
        <v>0</v>
      </c>
      <c r="P194" s="121">
        <v>13454.529999999984</v>
      </c>
      <c r="Q194" s="121">
        <v>13718.04</v>
      </c>
      <c r="R194" s="121">
        <v>16288.400000000001</v>
      </c>
      <c r="S194" s="121">
        <v>0</v>
      </c>
      <c r="T194" s="121">
        <v>2053.6400000000003</v>
      </c>
      <c r="U194" s="121">
        <v>0</v>
      </c>
      <c r="V194" s="121">
        <v>0</v>
      </c>
      <c r="W194" s="121">
        <v>21268.86</v>
      </c>
      <c r="X194" s="121">
        <v>140408.06999999992</v>
      </c>
      <c r="Y194" s="121">
        <v>232441.13999999996</v>
      </c>
      <c r="Z194" s="121">
        <v>0</v>
      </c>
      <c r="AA194" s="121">
        <v>2820.5</v>
      </c>
      <c r="AB194" s="121">
        <v>1268.3799999999999</v>
      </c>
      <c r="AC194" s="121">
        <f t="shared" si="147"/>
        <v>512127.63999999984</v>
      </c>
      <c r="AD194" s="153">
        <f t="shared" si="148"/>
        <v>430.31102941176459</v>
      </c>
      <c r="AE194" s="105">
        <f t="shared" si="149"/>
        <v>0</v>
      </c>
      <c r="AF194" s="105">
        <f t="shared" si="150"/>
        <v>0</v>
      </c>
      <c r="AG194" s="105">
        <f t="shared" si="151"/>
        <v>221.93926470588232</v>
      </c>
      <c r="AH194" s="105">
        <f t="shared" si="152"/>
        <v>0</v>
      </c>
      <c r="AI194" s="105">
        <f t="shared" si="153"/>
        <v>0</v>
      </c>
      <c r="AJ194" s="105">
        <f t="shared" si="154"/>
        <v>0</v>
      </c>
      <c r="AK194" s="105">
        <f t="shared" si="155"/>
        <v>130.37617647058823</v>
      </c>
      <c r="AL194" s="105">
        <f t="shared" si="156"/>
        <v>106.89999999999999</v>
      </c>
      <c r="AM194" s="105">
        <f t="shared" si="157"/>
        <v>116.44529411764704</v>
      </c>
      <c r="AN194" s="105">
        <f t="shared" si="158"/>
        <v>0</v>
      </c>
      <c r="AO194" s="105">
        <f t="shared" si="159"/>
        <v>197.8607352941174</v>
      </c>
      <c r="AP194" s="105">
        <f t="shared" si="160"/>
        <v>201.73588235294119</v>
      </c>
      <c r="AQ194" s="105">
        <f t="shared" si="161"/>
        <v>239.53529411764708</v>
      </c>
      <c r="AR194" s="105">
        <f t="shared" si="162"/>
        <v>0</v>
      </c>
      <c r="AS194" s="105">
        <f t="shared" si="163"/>
        <v>30.200588235294124</v>
      </c>
      <c r="AT194" s="105">
        <f t="shared" si="164"/>
        <v>0</v>
      </c>
      <c r="AU194" s="105">
        <f t="shared" si="165"/>
        <v>0</v>
      </c>
      <c r="AV194" s="105">
        <f t="shared" si="166"/>
        <v>312.7773529411765</v>
      </c>
      <c r="AW194" s="105">
        <f t="shared" si="167"/>
        <v>2064.8245588235282</v>
      </c>
      <c r="AX194" s="105">
        <f t="shared" si="168"/>
        <v>3418.2520588235288</v>
      </c>
      <c r="AY194" s="105">
        <f t="shared" si="169"/>
        <v>0</v>
      </c>
      <c r="AZ194" s="105">
        <f t="shared" si="170"/>
        <v>41.477941176470587</v>
      </c>
      <c r="BA194" s="105">
        <f t="shared" si="171"/>
        <v>18.652647058823529</v>
      </c>
      <c r="BB194" s="2"/>
      <c r="BC194" s="105">
        <f t="shared" si="172"/>
        <v>54.387743722235626</v>
      </c>
      <c r="BD194" s="105">
        <f t="shared" si="173"/>
        <v>0</v>
      </c>
      <c r="BE194" s="105">
        <f t="shared" si="174"/>
        <v>0</v>
      </c>
      <c r="BF194" s="105">
        <f t="shared" si="175"/>
        <v>28.051281574691917</v>
      </c>
      <c r="BG194" s="105">
        <f t="shared" si="176"/>
        <v>0</v>
      </c>
      <c r="BH194" s="105">
        <f t="shared" si="177"/>
        <v>0</v>
      </c>
      <c r="BI194" s="105">
        <f t="shared" si="178"/>
        <v>0</v>
      </c>
      <c r="BJ194" s="105">
        <f t="shared" si="179"/>
        <v>16.478466942993624</v>
      </c>
      <c r="BK194" s="105">
        <f t="shared" si="180"/>
        <v>13.51127302466497</v>
      </c>
      <c r="BL194" s="105">
        <f t="shared" si="181"/>
        <v>14.717719001505547</v>
      </c>
      <c r="BM194" s="105">
        <f t="shared" si="182"/>
        <v>0</v>
      </c>
      <c r="BN194" s="105">
        <f t="shared" si="183"/>
        <v>25.007955242467585</v>
      </c>
      <c r="BO194" s="105">
        <f t="shared" si="184"/>
        <v>25.497741677663985</v>
      </c>
      <c r="BP194" s="105">
        <f t="shared" si="185"/>
        <v>30.275273693797516</v>
      </c>
      <c r="BQ194" s="105">
        <f t="shared" si="186"/>
        <v>0</v>
      </c>
      <c r="BR194" s="105">
        <f t="shared" si="187"/>
        <v>3.8171037713053666</v>
      </c>
      <c r="BS194" s="105">
        <f t="shared" si="188"/>
        <v>0</v>
      </c>
      <c r="BT194" s="105">
        <f t="shared" si="189"/>
        <v>0</v>
      </c>
      <c r="BU194" s="105">
        <f t="shared" si="190"/>
        <v>39.532462221891791</v>
      </c>
      <c r="BV194" s="105">
        <f t="shared" si="191"/>
        <v>260.97669188305036</v>
      </c>
      <c r="BW194" s="105">
        <f t="shared" si="192"/>
        <v>432.03869816546154</v>
      </c>
      <c r="BX194" s="105">
        <f t="shared" si="193"/>
        <v>0</v>
      </c>
      <c r="BY194" s="105">
        <f t="shared" si="194"/>
        <v>5.2424676121261689</v>
      </c>
      <c r="BZ194" s="105">
        <f t="shared" si="195"/>
        <v>2.3575398226798758</v>
      </c>
    </row>
    <row r="195" spans="1:78" x14ac:dyDescent="0.25">
      <c r="A195" s="18" t="s">
        <v>397</v>
      </c>
      <c r="B195" s="21" t="s">
        <v>398</v>
      </c>
      <c r="C195" s="22">
        <f>_xlfn.XLOOKUP(A195,Rankings!K:K,Rankings!L:L)</f>
        <v>44</v>
      </c>
      <c r="D195" s="118">
        <f>_xlfn.XLOOKUP(A195,Rankings!K:K,Rankings!M:M)</f>
        <v>405.94</v>
      </c>
      <c r="E195" s="121">
        <v>24618.219999999994</v>
      </c>
      <c r="F195" s="121">
        <v>0</v>
      </c>
      <c r="G195" s="121">
        <v>0</v>
      </c>
      <c r="H195" s="121">
        <v>0</v>
      </c>
      <c r="I195" s="121">
        <v>0</v>
      </c>
      <c r="J195" s="121">
        <v>0</v>
      </c>
      <c r="K195" s="121">
        <v>0</v>
      </c>
      <c r="L195" s="121">
        <v>10607.789999999999</v>
      </c>
      <c r="M195" s="121">
        <v>5839.0500000000011</v>
      </c>
      <c r="N195" s="121">
        <v>3892.45</v>
      </c>
      <c r="O195" s="121">
        <v>0</v>
      </c>
      <c r="P195" s="121">
        <v>3439.4799999999991</v>
      </c>
      <c r="Q195" s="121">
        <v>3341.68</v>
      </c>
      <c r="R195" s="121">
        <v>8423.260000000002</v>
      </c>
      <c r="S195" s="121">
        <v>0</v>
      </c>
      <c r="T195" s="121">
        <v>1955.76</v>
      </c>
      <c r="U195" s="121">
        <v>0</v>
      </c>
      <c r="V195" s="121">
        <v>0</v>
      </c>
      <c r="W195" s="121">
        <v>0</v>
      </c>
      <c r="X195" s="121">
        <v>56818.410000000011</v>
      </c>
      <c r="Y195" s="121">
        <v>179556.96999999997</v>
      </c>
      <c r="Z195" s="121">
        <v>0</v>
      </c>
      <c r="AA195" s="121">
        <v>1296</v>
      </c>
      <c r="AB195" s="121">
        <v>1206.04</v>
      </c>
      <c r="AC195" s="121">
        <f t="shared" si="147"/>
        <v>300995.10999999993</v>
      </c>
      <c r="AD195" s="153">
        <f t="shared" si="148"/>
        <v>559.50499999999988</v>
      </c>
      <c r="AE195" s="105">
        <f t="shared" si="149"/>
        <v>0</v>
      </c>
      <c r="AF195" s="105">
        <f t="shared" si="150"/>
        <v>0</v>
      </c>
      <c r="AG195" s="105">
        <f t="shared" si="151"/>
        <v>0</v>
      </c>
      <c r="AH195" s="105">
        <f t="shared" si="152"/>
        <v>0</v>
      </c>
      <c r="AI195" s="105">
        <f t="shared" si="153"/>
        <v>0</v>
      </c>
      <c r="AJ195" s="105">
        <f t="shared" si="154"/>
        <v>0</v>
      </c>
      <c r="AK195" s="105">
        <f t="shared" si="155"/>
        <v>241.08613636363634</v>
      </c>
      <c r="AL195" s="105">
        <f t="shared" si="156"/>
        <v>132.70568181818183</v>
      </c>
      <c r="AM195" s="105">
        <f t="shared" si="157"/>
        <v>88.464772727272717</v>
      </c>
      <c r="AN195" s="105">
        <f t="shared" si="158"/>
        <v>0</v>
      </c>
      <c r="AO195" s="105">
        <f t="shared" si="159"/>
        <v>78.169999999999973</v>
      </c>
      <c r="AP195" s="105">
        <f t="shared" si="160"/>
        <v>75.947272727272718</v>
      </c>
      <c r="AQ195" s="105">
        <f t="shared" si="161"/>
        <v>191.43772727272733</v>
      </c>
      <c r="AR195" s="105">
        <f t="shared" si="162"/>
        <v>0</v>
      </c>
      <c r="AS195" s="105">
        <f t="shared" si="163"/>
        <v>44.449090909090906</v>
      </c>
      <c r="AT195" s="105">
        <f t="shared" si="164"/>
        <v>0</v>
      </c>
      <c r="AU195" s="105">
        <f t="shared" si="165"/>
        <v>0</v>
      </c>
      <c r="AV195" s="105">
        <f t="shared" si="166"/>
        <v>0</v>
      </c>
      <c r="AW195" s="105">
        <f t="shared" si="167"/>
        <v>1291.3275000000003</v>
      </c>
      <c r="AX195" s="105">
        <f t="shared" si="168"/>
        <v>4080.8402272727267</v>
      </c>
      <c r="AY195" s="105">
        <f t="shared" si="169"/>
        <v>0</v>
      </c>
      <c r="AZ195" s="105">
        <f t="shared" si="170"/>
        <v>29.454545454545453</v>
      </c>
      <c r="BA195" s="105">
        <f t="shared" si="171"/>
        <v>27.41</v>
      </c>
      <c r="BB195" s="2"/>
      <c r="BC195" s="105">
        <f t="shared" si="172"/>
        <v>60.644972163373886</v>
      </c>
      <c r="BD195" s="105">
        <f t="shared" si="173"/>
        <v>0</v>
      </c>
      <c r="BE195" s="105">
        <f t="shared" si="174"/>
        <v>0</v>
      </c>
      <c r="BF195" s="105">
        <f t="shared" si="175"/>
        <v>0</v>
      </c>
      <c r="BG195" s="105">
        <f t="shared" si="176"/>
        <v>0</v>
      </c>
      <c r="BH195" s="105">
        <f t="shared" si="177"/>
        <v>0</v>
      </c>
      <c r="BI195" s="105">
        <f t="shared" si="178"/>
        <v>0</v>
      </c>
      <c r="BJ195" s="105">
        <f t="shared" si="179"/>
        <v>26.131423363058577</v>
      </c>
      <c r="BK195" s="105">
        <f t="shared" si="180"/>
        <v>14.384022269300885</v>
      </c>
      <c r="BL195" s="105">
        <f t="shared" si="181"/>
        <v>9.5887323249741332</v>
      </c>
      <c r="BM195" s="105">
        <f t="shared" si="182"/>
        <v>0</v>
      </c>
      <c r="BN195" s="105">
        <f t="shared" si="183"/>
        <v>8.472877765186972</v>
      </c>
      <c r="BO195" s="105">
        <f t="shared" si="184"/>
        <v>8.2319554613982362</v>
      </c>
      <c r="BP195" s="105">
        <f t="shared" si="185"/>
        <v>20.750012317091201</v>
      </c>
      <c r="BQ195" s="105">
        <f t="shared" si="186"/>
        <v>0</v>
      </c>
      <c r="BR195" s="105">
        <f t="shared" si="187"/>
        <v>4.817854855397349</v>
      </c>
      <c r="BS195" s="105">
        <f t="shared" si="188"/>
        <v>0</v>
      </c>
      <c r="BT195" s="105">
        <f t="shared" si="189"/>
        <v>0</v>
      </c>
      <c r="BU195" s="105">
        <f t="shared" si="190"/>
        <v>0</v>
      </c>
      <c r="BV195" s="105">
        <f t="shared" si="191"/>
        <v>139.96750751342566</v>
      </c>
      <c r="BW195" s="105">
        <f t="shared" si="192"/>
        <v>442.32391486426559</v>
      </c>
      <c r="BX195" s="105">
        <f t="shared" si="193"/>
        <v>0</v>
      </c>
      <c r="BY195" s="105">
        <f t="shared" si="194"/>
        <v>3.192590037936641</v>
      </c>
      <c r="BZ195" s="105">
        <f t="shared" si="195"/>
        <v>2.9709809331428287</v>
      </c>
    </row>
    <row r="196" spans="1:78" x14ac:dyDescent="0.25">
      <c r="A196" s="18" t="s">
        <v>399</v>
      </c>
      <c r="B196" s="21" t="s">
        <v>400</v>
      </c>
      <c r="C196" s="22">
        <f>_xlfn.XLOOKUP(A196,Rankings!K:K,Rankings!L:L)</f>
        <v>57</v>
      </c>
      <c r="D196" s="118">
        <f>_xlfn.XLOOKUP(A196,Rankings!K:K,Rankings!M:M)</f>
        <v>327.86</v>
      </c>
      <c r="E196" s="121">
        <v>28487.060000000009</v>
      </c>
      <c r="F196" s="121">
        <v>0</v>
      </c>
      <c r="G196" s="121">
        <v>0</v>
      </c>
      <c r="H196" s="121">
        <v>0</v>
      </c>
      <c r="I196" s="121">
        <v>0</v>
      </c>
      <c r="J196" s="121">
        <v>0</v>
      </c>
      <c r="K196" s="121">
        <v>0</v>
      </c>
      <c r="L196" s="121">
        <v>4954.95</v>
      </c>
      <c r="M196" s="121">
        <v>0</v>
      </c>
      <c r="N196" s="121">
        <v>4635.3200000000006</v>
      </c>
      <c r="O196" s="121">
        <v>0</v>
      </c>
      <c r="P196" s="121">
        <v>5057.2799999999988</v>
      </c>
      <c r="Q196" s="121">
        <v>16460.510000000002</v>
      </c>
      <c r="R196" s="121">
        <v>21436.079999999991</v>
      </c>
      <c r="S196" s="121">
        <v>0</v>
      </c>
      <c r="T196" s="121">
        <v>1960.6699999999998</v>
      </c>
      <c r="U196" s="121">
        <v>0</v>
      </c>
      <c r="V196" s="121">
        <v>0</v>
      </c>
      <c r="W196" s="121">
        <v>3819.2000000000003</v>
      </c>
      <c r="X196" s="121">
        <v>55912.679999999993</v>
      </c>
      <c r="Y196" s="121">
        <v>235033.52</v>
      </c>
      <c r="Z196" s="121">
        <v>0</v>
      </c>
      <c r="AA196" s="121">
        <v>1987.6999999999998</v>
      </c>
      <c r="AB196" s="121">
        <v>265.8</v>
      </c>
      <c r="AC196" s="121">
        <f t="shared" si="147"/>
        <v>380010.77</v>
      </c>
      <c r="AD196" s="153">
        <f t="shared" si="148"/>
        <v>499.77298245614048</v>
      </c>
      <c r="AE196" s="105">
        <f t="shared" si="149"/>
        <v>0</v>
      </c>
      <c r="AF196" s="105">
        <f t="shared" si="150"/>
        <v>0</v>
      </c>
      <c r="AG196" s="105">
        <f t="shared" si="151"/>
        <v>0</v>
      </c>
      <c r="AH196" s="105">
        <f t="shared" si="152"/>
        <v>0</v>
      </c>
      <c r="AI196" s="105">
        <f t="shared" si="153"/>
        <v>0</v>
      </c>
      <c r="AJ196" s="105">
        <f t="shared" si="154"/>
        <v>0</v>
      </c>
      <c r="AK196" s="105">
        <f t="shared" si="155"/>
        <v>86.928947368421049</v>
      </c>
      <c r="AL196" s="105">
        <f t="shared" si="156"/>
        <v>0</v>
      </c>
      <c r="AM196" s="105">
        <f t="shared" si="157"/>
        <v>81.321403508771937</v>
      </c>
      <c r="AN196" s="105">
        <f t="shared" si="158"/>
        <v>0</v>
      </c>
      <c r="AO196" s="105">
        <f t="shared" si="159"/>
        <v>88.724210526315773</v>
      </c>
      <c r="AP196" s="105">
        <f t="shared" si="160"/>
        <v>288.78087719298247</v>
      </c>
      <c r="AQ196" s="105">
        <f t="shared" si="161"/>
        <v>376.07157894736827</v>
      </c>
      <c r="AR196" s="105">
        <f t="shared" si="162"/>
        <v>0</v>
      </c>
      <c r="AS196" s="105">
        <f t="shared" si="163"/>
        <v>34.397719298245612</v>
      </c>
      <c r="AT196" s="105">
        <f t="shared" si="164"/>
        <v>0</v>
      </c>
      <c r="AU196" s="105">
        <f t="shared" si="165"/>
        <v>0</v>
      </c>
      <c r="AV196" s="105">
        <f t="shared" si="166"/>
        <v>67.00350877192983</v>
      </c>
      <c r="AW196" s="105">
        <f t="shared" si="167"/>
        <v>980.92421052631562</v>
      </c>
      <c r="AX196" s="105">
        <f t="shared" si="168"/>
        <v>4123.3950877192983</v>
      </c>
      <c r="AY196" s="105">
        <f t="shared" si="169"/>
        <v>0</v>
      </c>
      <c r="AZ196" s="105">
        <f t="shared" si="170"/>
        <v>34.871929824561398</v>
      </c>
      <c r="BA196" s="105">
        <f t="shared" si="171"/>
        <v>4.6631578947368419</v>
      </c>
      <c r="BB196" s="2"/>
      <c r="BC196" s="105">
        <f t="shared" si="172"/>
        <v>86.887878972732281</v>
      </c>
      <c r="BD196" s="105">
        <f t="shared" si="173"/>
        <v>0</v>
      </c>
      <c r="BE196" s="105">
        <f t="shared" si="174"/>
        <v>0</v>
      </c>
      <c r="BF196" s="105">
        <f t="shared" si="175"/>
        <v>0</v>
      </c>
      <c r="BG196" s="105">
        <f t="shared" si="176"/>
        <v>0</v>
      </c>
      <c r="BH196" s="105">
        <f t="shared" si="177"/>
        <v>0</v>
      </c>
      <c r="BI196" s="105">
        <f t="shared" si="178"/>
        <v>0</v>
      </c>
      <c r="BJ196" s="105">
        <f t="shared" si="179"/>
        <v>15.113005551149881</v>
      </c>
      <c r="BK196" s="105">
        <f t="shared" si="180"/>
        <v>0</v>
      </c>
      <c r="BL196" s="105">
        <f t="shared" si="181"/>
        <v>14.138107728908683</v>
      </c>
      <c r="BM196" s="105">
        <f t="shared" si="182"/>
        <v>0</v>
      </c>
      <c r="BN196" s="105">
        <f t="shared" si="183"/>
        <v>15.425120478252909</v>
      </c>
      <c r="BO196" s="105">
        <f t="shared" si="184"/>
        <v>50.205911059598613</v>
      </c>
      <c r="BP196" s="105">
        <f t="shared" si="185"/>
        <v>65.381809308851302</v>
      </c>
      <c r="BQ196" s="105">
        <f t="shared" si="186"/>
        <v>0</v>
      </c>
      <c r="BR196" s="105">
        <f t="shared" si="187"/>
        <v>5.9802049655340683</v>
      </c>
      <c r="BS196" s="105">
        <f t="shared" si="188"/>
        <v>0</v>
      </c>
      <c r="BT196" s="105">
        <f t="shared" si="189"/>
        <v>0</v>
      </c>
      <c r="BU196" s="105">
        <f t="shared" si="190"/>
        <v>11.648874519612029</v>
      </c>
      <c r="BV196" s="105">
        <f t="shared" si="191"/>
        <v>170.53827853352038</v>
      </c>
      <c r="BW196" s="105">
        <f t="shared" si="192"/>
        <v>716.87159153297137</v>
      </c>
      <c r="BX196" s="105">
        <f t="shared" si="193"/>
        <v>0</v>
      </c>
      <c r="BY196" s="105">
        <f t="shared" si="194"/>
        <v>6.0626486915146698</v>
      </c>
      <c r="BZ196" s="105">
        <f t="shared" si="195"/>
        <v>0.81071188922100901</v>
      </c>
    </row>
    <row r="197" spans="1:78" x14ac:dyDescent="0.25">
      <c r="A197" s="18" t="s">
        <v>401</v>
      </c>
      <c r="B197" s="21" t="s">
        <v>402</v>
      </c>
      <c r="C197" s="22">
        <f>_xlfn.XLOOKUP(A197,Rankings!K:K,Rankings!L:L)</f>
        <v>43</v>
      </c>
      <c r="D197" s="118">
        <f>_xlfn.XLOOKUP(A197,Rankings!K:K,Rankings!M:M)</f>
        <v>233.62</v>
      </c>
      <c r="E197" s="121">
        <v>19764.119999999995</v>
      </c>
      <c r="F197" s="121">
        <v>0</v>
      </c>
      <c r="G197" s="121">
        <v>0</v>
      </c>
      <c r="H197" s="121">
        <v>4567.3099999999995</v>
      </c>
      <c r="I197" s="121">
        <v>0</v>
      </c>
      <c r="J197" s="121">
        <v>0</v>
      </c>
      <c r="K197" s="121">
        <v>0</v>
      </c>
      <c r="L197" s="121">
        <v>3355.04</v>
      </c>
      <c r="M197" s="121">
        <v>0</v>
      </c>
      <c r="N197" s="121">
        <v>0</v>
      </c>
      <c r="O197" s="121">
        <v>0</v>
      </c>
      <c r="P197" s="121">
        <v>7318.3699999999981</v>
      </c>
      <c r="Q197" s="121">
        <v>3862.0499999999997</v>
      </c>
      <c r="R197" s="121">
        <v>9328.3499999999985</v>
      </c>
      <c r="S197" s="121">
        <v>2469.6999999999998</v>
      </c>
      <c r="T197" s="121">
        <v>1907.06</v>
      </c>
      <c r="U197" s="121">
        <v>0</v>
      </c>
      <c r="V197" s="121">
        <v>0</v>
      </c>
      <c r="W197" s="121">
        <v>7459.9199999999992</v>
      </c>
      <c r="X197" s="121">
        <v>78829.480000000025</v>
      </c>
      <c r="Y197" s="121">
        <v>193198.92999999993</v>
      </c>
      <c r="Z197" s="121">
        <v>0</v>
      </c>
      <c r="AA197" s="121">
        <v>2011.2</v>
      </c>
      <c r="AB197" s="121">
        <v>1408.39</v>
      </c>
      <c r="AC197" s="121">
        <f t="shared" si="147"/>
        <v>335479.92</v>
      </c>
      <c r="AD197" s="153">
        <f t="shared" si="148"/>
        <v>459.63069767441851</v>
      </c>
      <c r="AE197" s="105">
        <f t="shared" si="149"/>
        <v>0</v>
      </c>
      <c r="AF197" s="105">
        <f t="shared" si="150"/>
        <v>0</v>
      </c>
      <c r="AG197" s="105">
        <f t="shared" si="151"/>
        <v>106.21651162790697</v>
      </c>
      <c r="AH197" s="105">
        <f t="shared" si="152"/>
        <v>0</v>
      </c>
      <c r="AI197" s="105">
        <f t="shared" si="153"/>
        <v>0</v>
      </c>
      <c r="AJ197" s="105">
        <f t="shared" si="154"/>
        <v>0</v>
      </c>
      <c r="AK197" s="105">
        <f t="shared" si="155"/>
        <v>78.02418604651163</v>
      </c>
      <c r="AL197" s="105">
        <f t="shared" si="156"/>
        <v>0</v>
      </c>
      <c r="AM197" s="105">
        <f t="shared" si="157"/>
        <v>0</v>
      </c>
      <c r="AN197" s="105">
        <f t="shared" si="158"/>
        <v>0</v>
      </c>
      <c r="AO197" s="105">
        <f t="shared" si="159"/>
        <v>170.19465116279065</v>
      </c>
      <c r="AP197" s="105">
        <f t="shared" si="160"/>
        <v>89.815116279069755</v>
      </c>
      <c r="AQ197" s="105">
        <f t="shared" si="161"/>
        <v>216.93837209302322</v>
      </c>
      <c r="AR197" s="105">
        <f t="shared" si="162"/>
        <v>57.43488372093023</v>
      </c>
      <c r="AS197" s="105">
        <f t="shared" si="163"/>
        <v>44.350232558139531</v>
      </c>
      <c r="AT197" s="105">
        <f t="shared" si="164"/>
        <v>0</v>
      </c>
      <c r="AU197" s="105">
        <f t="shared" si="165"/>
        <v>0</v>
      </c>
      <c r="AV197" s="105">
        <f t="shared" si="166"/>
        <v>173.48651162790696</v>
      </c>
      <c r="AW197" s="105">
        <f t="shared" si="167"/>
        <v>1833.2437209302332</v>
      </c>
      <c r="AX197" s="105">
        <f t="shared" si="168"/>
        <v>4492.9983720930213</v>
      </c>
      <c r="AY197" s="105">
        <f t="shared" si="169"/>
        <v>0</v>
      </c>
      <c r="AZ197" s="105">
        <f t="shared" si="170"/>
        <v>46.772093023255813</v>
      </c>
      <c r="BA197" s="105">
        <f t="shared" si="171"/>
        <v>32.753255813953494</v>
      </c>
      <c r="BB197" s="2"/>
      <c r="BC197" s="105">
        <f t="shared" si="172"/>
        <v>84.599434979881835</v>
      </c>
      <c r="BD197" s="105">
        <f t="shared" si="173"/>
        <v>0</v>
      </c>
      <c r="BE197" s="105">
        <f t="shared" si="174"/>
        <v>0</v>
      </c>
      <c r="BF197" s="105">
        <f t="shared" si="175"/>
        <v>19.550166937762175</v>
      </c>
      <c r="BG197" s="105">
        <f t="shared" si="176"/>
        <v>0</v>
      </c>
      <c r="BH197" s="105">
        <f t="shared" si="177"/>
        <v>0</v>
      </c>
      <c r="BI197" s="105">
        <f t="shared" si="178"/>
        <v>0</v>
      </c>
      <c r="BJ197" s="105">
        <f t="shared" si="179"/>
        <v>14.36109922095711</v>
      </c>
      <c r="BK197" s="105">
        <f t="shared" si="180"/>
        <v>0</v>
      </c>
      <c r="BL197" s="105">
        <f t="shared" si="181"/>
        <v>0</v>
      </c>
      <c r="BM197" s="105">
        <f t="shared" si="182"/>
        <v>0</v>
      </c>
      <c r="BN197" s="105">
        <f t="shared" si="183"/>
        <v>31.325956681790935</v>
      </c>
      <c r="BO197" s="105">
        <f t="shared" si="184"/>
        <v>16.531332933824157</v>
      </c>
      <c r="BP197" s="105">
        <f t="shared" si="185"/>
        <v>39.929586508004448</v>
      </c>
      <c r="BQ197" s="105">
        <f t="shared" si="186"/>
        <v>10.571440801301257</v>
      </c>
      <c r="BR197" s="105">
        <f t="shared" si="187"/>
        <v>8.1630853522814828</v>
      </c>
      <c r="BS197" s="105">
        <f t="shared" si="188"/>
        <v>0</v>
      </c>
      <c r="BT197" s="105">
        <f t="shared" si="189"/>
        <v>0</v>
      </c>
      <c r="BU197" s="105">
        <f t="shared" si="190"/>
        <v>31.931855149387889</v>
      </c>
      <c r="BV197" s="105">
        <f t="shared" si="191"/>
        <v>337.42607653454337</v>
      </c>
      <c r="BW197" s="105">
        <f t="shared" si="192"/>
        <v>826.9794110093311</v>
      </c>
      <c r="BX197" s="105">
        <f t="shared" si="193"/>
        <v>0</v>
      </c>
      <c r="BY197" s="105">
        <f t="shared" si="194"/>
        <v>8.6088519818508686</v>
      </c>
      <c r="BZ197" s="105">
        <f t="shared" si="195"/>
        <v>6.0285506377878608</v>
      </c>
    </row>
    <row r="198" spans="1:78" x14ac:dyDescent="0.25">
      <c r="A198" s="18" t="s">
        <v>403</v>
      </c>
      <c r="B198" s="21" t="s">
        <v>404</v>
      </c>
      <c r="C198" s="22">
        <f>_xlfn.XLOOKUP(A198,Rankings!K:K,Rankings!L:L)</f>
        <v>55</v>
      </c>
      <c r="D198" s="118">
        <f>_xlfn.XLOOKUP(A198,Rankings!K:K,Rankings!M:M)</f>
        <v>283.7</v>
      </c>
      <c r="E198" s="121">
        <v>28935.759999999995</v>
      </c>
      <c r="F198" s="121">
        <v>0</v>
      </c>
      <c r="G198" s="121">
        <v>0</v>
      </c>
      <c r="H198" s="121">
        <v>0</v>
      </c>
      <c r="I198" s="121">
        <v>0</v>
      </c>
      <c r="J198" s="121">
        <v>0</v>
      </c>
      <c r="K198" s="121">
        <v>0</v>
      </c>
      <c r="L198" s="121">
        <v>3054.91</v>
      </c>
      <c r="M198" s="121">
        <v>0</v>
      </c>
      <c r="N198" s="121">
        <v>0</v>
      </c>
      <c r="O198" s="121">
        <v>0</v>
      </c>
      <c r="P198" s="121">
        <v>4855.3199999999961</v>
      </c>
      <c r="Q198" s="121">
        <v>15587.429999999997</v>
      </c>
      <c r="R198" s="121">
        <v>12910.470000000005</v>
      </c>
      <c r="S198" s="121">
        <v>3777.47</v>
      </c>
      <c r="T198" s="121">
        <v>2287.2800000000002</v>
      </c>
      <c r="U198" s="121">
        <v>0</v>
      </c>
      <c r="V198" s="121">
        <v>0</v>
      </c>
      <c r="W198" s="121">
        <v>7575.5199999999995</v>
      </c>
      <c r="X198" s="121">
        <v>79325.919999999998</v>
      </c>
      <c r="Y198" s="121">
        <v>242316.87999999995</v>
      </c>
      <c r="Z198" s="121">
        <v>0</v>
      </c>
      <c r="AA198" s="121">
        <v>250</v>
      </c>
      <c r="AB198" s="121">
        <v>1417.59</v>
      </c>
      <c r="AC198" s="121">
        <f t="shared" si="147"/>
        <v>402294.55</v>
      </c>
      <c r="AD198" s="153">
        <f t="shared" si="148"/>
        <v>526.10472727272713</v>
      </c>
      <c r="AE198" s="105">
        <f t="shared" si="149"/>
        <v>0</v>
      </c>
      <c r="AF198" s="105">
        <f t="shared" si="150"/>
        <v>0</v>
      </c>
      <c r="AG198" s="105">
        <f t="shared" si="151"/>
        <v>0</v>
      </c>
      <c r="AH198" s="105">
        <f t="shared" si="152"/>
        <v>0</v>
      </c>
      <c r="AI198" s="105">
        <f t="shared" si="153"/>
        <v>0</v>
      </c>
      <c r="AJ198" s="105">
        <f t="shared" si="154"/>
        <v>0</v>
      </c>
      <c r="AK198" s="105">
        <f t="shared" si="155"/>
        <v>55.543818181818182</v>
      </c>
      <c r="AL198" s="105">
        <f t="shared" si="156"/>
        <v>0</v>
      </c>
      <c r="AM198" s="105">
        <f t="shared" si="157"/>
        <v>0</v>
      </c>
      <c r="AN198" s="105">
        <f t="shared" si="158"/>
        <v>0</v>
      </c>
      <c r="AO198" s="105">
        <f t="shared" si="159"/>
        <v>88.27854545454538</v>
      </c>
      <c r="AP198" s="105">
        <f t="shared" si="160"/>
        <v>283.40781818181813</v>
      </c>
      <c r="AQ198" s="105">
        <f t="shared" si="161"/>
        <v>234.73581818181827</v>
      </c>
      <c r="AR198" s="105">
        <f t="shared" si="162"/>
        <v>68.681272727272727</v>
      </c>
      <c r="AS198" s="105">
        <f t="shared" si="163"/>
        <v>41.586909090909096</v>
      </c>
      <c r="AT198" s="105">
        <f t="shared" si="164"/>
        <v>0</v>
      </c>
      <c r="AU198" s="105">
        <f t="shared" si="165"/>
        <v>0</v>
      </c>
      <c r="AV198" s="105">
        <f t="shared" si="166"/>
        <v>137.73672727272725</v>
      </c>
      <c r="AW198" s="105">
        <f t="shared" si="167"/>
        <v>1442.2894545454544</v>
      </c>
      <c r="AX198" s="105">
        <f t="shared" si="168"/>
        <v>4405.7614545454535</v>
      </c>
      <c r="AY198" s="105">
        <f t="shared" si="169"/>
        <v>0</v>
      </c>
      <c r="AZ198" s="105">
        <f t="shared" si="170"/>
        <v>4.5454545454545459</v>
      </c>
      <c r="BA198" s="105">
        <f t="shared" si="171"/>
        <v>25.774363636363635</v>
      </c>
      <c r="BB198" s="2"/>
      <c r="BC198" s="105">
        <f t="shared" si="172"/>
        <v>101.99421924568205</v>
      </c>
      <c r="BD198" s="105">
        <f t="shared" si="173"/>
        <v>0</v>
      </c>
      <c r="BE198" s="105">
        <f t="shared" si="174"/>
        <v>0</v>
      </c>
      <c r="BF198" s="105">
        <f t="shared" si="175"/>
        <v>0</v>
      </c>
      <c r="BG198" s="105">
        <f t="shared" si="176"/>
        <v>0</v>
      </c>
      <c r="BH198" s="105">
        <f t="shared" si="177"/>
        <v>0</v>
      </c>
      <c r="BI198" s="105">
        <f t="shared" si="178"/>
        <v>0</v>
      </c>
      <c r="BJ198" s="105">
        <f t="shared" si="179"/>
        <v>10.768100105745505</v>
      </c>
      <c r="BK198" s="105">
        <f t="shared" si="180"/>
        <v>0</v>
      </c>
      <c r="BL198" s="105">
        <f t="shared" si="181"/>
        <v>0</v>
      </c>
      <c r="BM198" s="105">
        <f t="shared" si="182"/>
        <v>0</v>
      </c>
      <c r="BN198" s="105">
        <f t="shared" si="183"/>
        <v>17.114275643285147</v>
      </c>
      <c r="BO198" s="105">
        <f t="shared" si="184"/>
        <v>54.943355657384551</v>
      </c>
      <c r="BP198" s="105">
        <f t="shared" si="185"/>
        <v>45.507472682411013</v>
      </c>
      <c r="BQ198" s="105">
        <f t="shared" si="186"/>
        <v>13.315015861825872</v>
      </c>
      <c r="BR198" s="105">
        <f t="shared" si="187"/>
        <v>8.0623193514275648</v>
      </c>
      <c r="BS198" s="105">
        <f t="shared" si="188"/>
        <v>0</v>
      </c>
      <c r="BT198" s="105">
        <f t="shared" si="189"/>
        <v>0</v>
      </c>
      <c r="BU198" s="105">
        <f t="shared" si="190"/>
        <v>26.702573140641523</v>
      </c>
      <c r="BV198" s="105">
        <f t="shared" si="191"/>
        <v>279.61198449065915</v>
      </c>
      <c r="BW198" s="105">
        <f t="shared" si="192"/>
        <v>854.13070144518838</v>
      </c>
      <c r="BX198" s="105">
        <f t="shared" si="193"/>
        <v>0</v>
      </c>
      <c r="BY198" s="105">
        <f t="shared" si="194"/>
        <v>0.88121254846669017</v>
      </c>
      <c r="BZ198" s="105">
        <f t="shared" si="195"/>
        <v>4.9967923863235812</v>
      </c>
    </row>
    <row r="199" spans="1:78" x14ac:dyDescent="0.25">
      <c r="A199" s="18" t="s">
        <v>405</v>
      </c>
      <c r="B199" s="21" t="s">
        <v>406</v>
      </c>
      <c r="C199" s="22">
        <f>_xlfn.XLOOKUP(A199,Rankings!K:K,Rankings!L:L)</f>
        <v>73</v>
      </c>
      <c r="D199" s="118">
        <f>_xlfn.XLOOKUP(A199,Rankings!K:K,Rankings!M:M)</f>
        <v>218.70000000000002</v>
      </c>
      <c r="E199" s="121">
        <v>38044.370000000003</v>
      </c>
      <c r="F199" s="121">
        <v>0</v>
      </c>
      <c r="G199" s="121">
        <v>0</v>
      </c>
      <c r="H199" s="121">
        <v>2864.6300000000006</v>
      </c>
      <c r="I199" s="121">
        <v>0</v>
      </c>
      <c r="J199" s="121">
        <v>7696.83</v>
      </c>
      <c r="K199" s="121">
        <v>0</v>
      </c>
      <c r="L199" s="121">
        <v>4323.6000000000004</v>
      </c>
      <c r="M199" s="121">
        <v>2914.1799999999994</v>
      </c>
      <c r="N199" s="121">
        <v>0</v>
      </c>
      <c r="O199" s="121">
        <v>0</v>
      </c>
      <c r="P199" s="121">
        <v>10730.099999999999</v>
      </c>
      <c r="Q199" s="121">
        <v>11592.119999999997</v>
      </c>
      <c r="R199" s="121">
        <v>12477.499999999995</v>
      </c>
      <c r="S199" s="121">
        <v>2106.75</v>
      </c>
      <c r="T199" s="121">
        <v>1990.5099999999998</v>
      </c>
      <c r="U199" s="121">
        <v>0</v>
      </c>
      <c r="V199" s="121">
        <v>0</v>
      </c>
      <c r="W199" s="121">
        <v>3616.0399999999995</v>
      </c>
      <c r="X199" s="121">
        <v>121758.21999999999</v>
      </c>
      <c r="Y199" s="121">
        <v>236744.73000000004</v>
      </c>
      <c r="Z199" s="121">
        <v>0</v>
      </c>
      <c r="AA199" s="121">
        <v>9416.93</v>
      </c>
      <c r="AB199" s="121">
        <v>666.58</v>
      </c>
      <c r="AC199" s="121">
        <f t="shared" si="147"/>
        <v>466943.09</v>
      </c>
      <c r="AD199" s="153">
        <f t="shared" si="148"/>
        <v>521.15575342465752</v>
      </c>
      <c r="AE199" s="105">
        <f t="shared" si="149"/>
        <v>0</v>
      </c>
      <c r="AF199" s="105">
        <f t="shared" si="150"/>
        <v>0</v>
      </c>
      <c r="AG199" s="105">
        <f t="shared" si="151"/>
        <v>39.241506849315073</v>
      </c>
      <c r="AH199" s="105">
        <f t="shared" si="152"/>
        <v>0</v>
      </c>
      <c r="AI199" s="105">
        <f t="shared" si="153"/>
        <v>105.43602739726028</v>
      </c>
      <c r="AJ199" s="105">
        <f t="shared" si="154"/>
        <v>0</v>
      </c>
      <c r="AK199" s="105">
        <f t="shared" si="155"/>
        <v>59.227397260273975</v>
      </c>
      <c r="AL199" s="105">
        <f t="shared" si="156"/>
        <v>39.920273972602729</v>
      </c>
      <c r="AM199" s="105">
        <f t="shared" si="157"/>
        <v>0</v>
      </c>
      <c r="AN199" s="105">
        <f t="shared" si="158"/>
        <v>0</v>
      </c>
      <c r="AO199" s="105">
        <f t="shared" si="159"/>
        <v>146.98767123287669</v>
      </c>
      <c r="AP199" s="105">
        <f t="shared" si="160"/>
        <v>158.7961643835616</v>
      </c>
      <c r="AQ199" s="105">
        <f t="shared" si="161"/>
        <v>170.92465753424651</v>
      </c>
      <c r="AR199" s="105">
        <f t="shared" si="162"/>
        <v>28.859589041095891</v>
      </c>
      <c r="AS199" s="105">
        <f t="shared" si="163"/>
        <v>27.2672602739726</v>
      </c>
      <c r="AT199" s="105">
        <f t="shared" si="164"/>
        <v>0</v>
      </c>
      <c r="AU199" s="105">
        <f t="shared" si="165"/>
        <v>0</v>
      </c>
      <c r="AV199" s="105">
        <f t="shared" si="166"/>
        <v>49.534794520547941</v>
      </c>
      <c r="AW199" s="105">
        <f t="shared" si="167"/>
        <v>1667.9208219178081</v>
      </c>
      <c r="AX199" s="105">
        <f t="shared" si="168"/>
        <v>3243.0784931506855</v>
      </c>
      <c r="AY199" s="105">
        <f t="shared" si="169"/>
        <v>0</v>
      </c>
      <c r="AZ199" s="105">
        <f t="shared" si="170"/>
        <v>128.99904109589042</v>
      </c>
      <c r="BA199" s="105">
        <f t="shared" si="171"/>
        <v>9.1312328767123301</v>
      </c>
      <c r="BB199" s="2"/>
      <c r="BC199" s="105">
        <f t="shared" si="172"/>
        <v>173.95688157293097</v>
      </c>
      <c r="BD199" s="105">
        <f t="shared" si="173"/>
        <v>0</v>
      </c>
      <c r="BE199" s="105">
        <f t="shared" si="174"/>
        <v>0</v>
      </c>
      <c r="BF199" s="105">
        <f t="shared" si="175"/>
        <v>13.098445358939188</v>
      </c>
      <c r="BG199" s="105">
        <f t="shared" si="176"/>
        <v>0</v>
      </c>
      <c r="BH199" s="105">
        <f t="shared" si="177"/>
        <v>35.193552812071324</v>
      </c>
      <c r="BI199" s="105">
        <f t="shared" si="178"/>
        <v>0</v>
      </c>
      <c r="BJ199" s="105">
        <f t="shared" si="179"/>
        <v>19.769547325102881</v>
      </c>
      <c r="BK199" s="105">
        <f t="shared" si="180"/>
        <v>13.325011431184267</v>
      </c>
      <c r="BL199" s="105">
        <f t="shared" si="181"/>
        <v>0</v>
      </c>
      <c r="BM199" s="105">
        <f t="shared" si="182"/>
        <v>0</v>
      </c>
      <c r="BN199" s="105">
        <f t="shared" si="183"/>
        <v>49.063100137174203</v>
      </c>
      <c r="BO199" s="105">
        <f t="shared" si="184"/>
        <v>53.004663923182427</v>
      </c>
      <c r="BP199" s="105">
        <f t="shared" si="185"/>
        <v>57.053040695015973</v>
      </c>
      <c r="BQ199" s="105">
        <f t="shared" si="186"/>
        <v>9.6330589849108357</v>
      </c>
      <c r="BR199" s="105">
        <f t="shared" si="187"/>
        <v>9.1015546410608117</v>
      </c>
      <c r="BS199" s="105">
        <f t="shared" si="188"/>
        <v>0</v>
      </c>
      <c r="BT199" s="105">
        <f t="shared" si="189"/>
        <v>0</v>
      </c>
      <c r="BU199" s="105">
        <f t="shared" si="190"/>
        <v>16.534247828074985</v>
      </c>
      <c r="BV199" s="105">
        <f t="shared" si="191"/>
        <v>556.73625971650654</v>
      </c>
      <c r="BW199" s="105">
        <f t="shared" si="192"/>
        <v>1082.5090534979424</v>
      </c>
      <c r="BX199" s="105">
        <f t="shared" si="193"/>
        <v>0</v>
      </c>
      <c r="BY199" s="105">
        <f t="shared" si="194"/>
        <v>43.058664837677185</v>
      </c>
      <c r="BZ199" s="105">
        <f t="shared" si="195"/>
        <v>3.0479195244627344</v>
      </c>
    </row>
    <row r="200" spans="1:78" x14ac:dyDescent="0.25">
      <c r="A200" s="18" t="s">
        <v>408</v>
      </c>
      <c r="B200" s="21" t="s">
        <v>409</v>
      </c>
      <c r="C200" s="22">
        <f>_xlfn.XLOOKUP(A200,Rankings!K:K,Rankings!L:L)</f>
        <v>154</v>
      </c>
      <c r="D200" s="118">
        <f>_xlfn.XLOOKUP(A200,Rankings!K:K,Rankings!M:M)</f>
        <v>637.53</v>
      </c>
      <c r="E200" s="121">
        <v>105179.22000000004</v>
      </c>
      <c r="F200" s="121">
        <v>0</v>
      </c>
      <c r="G200" s="121">
        <v>0</v>
      </c>
      <c r="H200" s="121">
        <v>0</v>
      </c>
      <c r="I200" s="121">
        <v>57.829999999999991</v>
      </c>
      <c r="J200" s="121">
        <v>0</v>
      </c>
      <c r="K200" s="121">
        <v>0</v>
      </c>
      <c r="L200" s="121">
        <v>18954.969999999998</v>
      </c>
      <c r="M200" s="121">
        <v>0</v>
      </c>
      <c r="N200" s="121">
        <v>2217.62</v>
      </c>
      <c r="O200" s="121">
        <v>0</v>
      </c>
      <c r="P200" s="121">
        <v>33899.700000000004</v>
      </c>
      <c r="Q200" s="121">
        <v>29239.41</v>
      </c>
      <c r="R200" s="121">
        <v>13713.650000000001</v>
      </c>
      <c r="S200" s="121">
        <v>2212.48</v>
      </c>
      <c r="T200" s="121">
        <v>5221.1900000000005</v>
      </c>
      <c r="U200" s="121">
        <v>0</v>
      </c>
      <c r="V200" s="121">
        <v>0</v>
      </c>
      <c r="W200" s="121">
        <v>55474.76999999999</v>
      </c>
      <c r="X200" s="121">
        <v>178149.61000000004</v>
      </c>
      <c r="Y200" s="121">
        <v>397482.33000000007</v>
      </c>
      <c r="Z200" s="121">
        <v>0</v>
      </c>
      <c r="AA200" s="121">
        <v>2783</v>
      </c>
      <c r="AB200" s="121">
        <v>3252.1899999999996</v>
      </c>
      <c r="AC200" s="121">
        <f t="shared" si="147"/>
        <v>847837.9700000002</v>
      </c>
      <c r="AD200" s="153">
        <f t="shared" si="148"/>
        <v>682.98194805194839</v>
      </c>
      <c r="AE200" s="105">
        <f t="shared" si="149"/>
        <v>0</v>
      </c>
      <c r="AF200" s="105">
        <f t="shared" si="150"/>
        <v>0</v>
      </c>
      <c r="AG200" s="105">
        <f t="shared" si="151"/>
        <v>0</v>
      </c>
      <c r="AH200" s="105">
        <f t="shared" si="152"/>
        <v>0.37551948051948048</v>
      </c>
      <c r="AI200" s="105">
        <f t="shared" si="153"/>
        <v>0</v>
      </c>
      <c r="AJ200" s="105">
        <f t="shared" si="154"/>
        <v>0</v>
      </c>
      <c r="AK200" s="105">
        <f t="shared" si="155"/>
        <v>123.08422077922076</v>
      </c>
      <c r="AL200" s="105">
        <f t="shared" si="156"/>
        <v>0</v>
      </c>
      <c r="AM200" s="105">
        <f t="shared" si="157"/>
        <v>14.40012987012987</v>
      </c>
      <c r="AN200" s="105">
        <f t="shared" si="158"/>
        <v>0</v>
      </c>
      <c r="AO200" s="105">
        <f t="shared" si="159"/>
        <v>220.12792207792211</v>
      </c>
      <c r="AP200" s="105">
        <f t="shared" si="160"/>
        <v>189.86629870129869</v>
      </c>
      <c r="AQ200" s="105">
        <f t="shared" si="161"/>
        <v>89.049675324675334</v>
      </c>
      <c r="AR200" s="105">
        <f t="shared" si="162"/>
        <v>14.366753246753246</v>
      </c>
      <c r="AS200" s="105">
        <f t="shared" si="163"/>
        <v>33.903831168831175</v>
      </c>
      <c r="AT200" s="105">
        <f t="shared" si="164"/>
        <v>0</v>
      </c>
      <c r="AU200" s="105">
        <f t="shared" si="165"/>
        <v>0</v>
      </c>
      <c r="AV200" s="105">
        <f t="shared" si="166"/>
        <v>360.22577922077915</v>
      </c>
      <c r="AW200" s="105">
        <f t="shared" si="167"/>
        <v>1156.8156493506497</v>
      </c>
      <c r="AX200" s="105">
        <f t="shared" si="168"/>
        <v>2581.0540909090914</v>
      </c>
      <c r="AY200" s="105">
        <f t="shared" si="169"/>
        <v>0</v>
      </c>
      <c r="AZ200" s="105">
        <f t="shared" si="170"/>
        <v>18.071428571428573</v>
      </c>
      <c r="BA200" s="105">
        <f t="shared" si="171"/>
        <v>21.11811688311688</v>
      </c>
      <c r="BB200" s="2"/>
      <c r="BC200" s="105">
        <f t="shared" si="172"/>
        <v>164.97924803538666</v>
      </c>
      <c r="BD200" s="105">
        <f t="shared" si="173"/>
        <v>0</v>
      </c>
      <c r="BE200" s="105">
        <f t="shared" si="174"/>
        <v>0</v>
      </c>
      <c r="BF200" s="105">
        <f t="shared" si="175"/>
        <v>0</v>
      </c>
      <c r="BG200" s="105">
        <f t="shared" si="176"/>
        <v>9.0709456809875605E-2</v>
      </c>
      <c r="BH200" s="105">
        <f t="shared" si="177"/>
        <v>0</v>
      </c>
      <c r="BI200" s="105">
        <f t="shared" si="178"/>
        <v>0</v>
      </c>
      <c r="BJ200" s="105">
        <f t="shared" si="179"/>
        <v>29.731887126880302</v>
      </c>
      <c r="BK200" s="105">
        <f t="shared" si="180"/>
        <v>0</v>
      </c>
      <c r="BL200" s="105">
        <f t="shared" si="181"/>
        <v>3.4784559158000405</v>
      </c>
      <c r="BM200" s="105">
        <f t="shared" si="182"/>
        <v>0</v>
      </c>
      <c r="BN200" s="105">
        <f t="shared" si="183"/>
        <v>53.173497717754465</v>
      </c>
      <c r="BO200" s="105">
        <f t="shared" si="184"/>
        <v>45.863582890216932</v>
      </c>
      <c r="BP200" s="105">
        <f t="shared" si="185"/>
        <v>21.510595579815856</v>
      </c>
      <c r="BQ200" s="105">
        <f t="shared" si="186"/>
        <v>3.4703935501074459</v>
      </c>
      <c r="BR200" s="105">
        <f t="shared" si="187"/>
        <v>8.1897165623578516</v>
      </c>
      <c r="BS200" s="105">
        <f t="shared" si="188"/>
        <v>0</v>
      </c>
      <c r="BT200" s="105">
        <f t="shared" si="189"/>
        <v>0</v>
      </c>
      <c r="BU200" s="105">
        <f t="shared" si="190"/>
        <v>87.015152228130432</v>
      </c>
      <c r="BV200" s="105">
        <f t="shared" si="191"/>
        <v>279.43721864069153</v>
      </c>
      <c r="BW200" s="105">
        <f t="shared" si="192"/>
        <v>623.47235424215341</v>
      </c>
      <c r="BX200" s="105">
        <f t="shared" si="193"/>
        <v>0</v>
      </c>
      <c r="BY200" s="105">
        <f t="shared" si="194"/>
        <v>4.3652847709127416</v>
      </c>
      <c r="BZ200" s="105">
        <f t="shared" si="195"/>
        <v>5.1012344517120756</v>
      </c>
    </row>
    <row r="201" spans="1:78" x14ac:dyDescent="0.25">
      <c r="A201" s="18" t="s">
        <v>410</v>
      </c>
      <c r="B201" s="21" t="s">
        <v>411</v>
      </c>
      <c r="C201" s="22">
        <f>_xlfn.XLOOKUP(A201,Rankings!K:K,Rankings!L:L)</f>
        <v>28</v>
      </c>
      <c r="D201" s="118">
        <f>_xlfn.XLOOKUP(A201,Rankings!K:K,Rankings!M:M)</f>
        <v>205.48000000000002</v>
      </c>
      <c r="E201" s="121">
        <v>26939.439999999995</v>
      </c>
      <c r="F201" s="121">
        <v>0</v>
      </c>
      <c r="G201" s="121">
        <v>0</v>
      </c>
      <c r="H201" s="121">
        <v>13333</v>
      </c>
      <c r="I201" s="121">
        <v>0</v>
      </c>
      <c r="J201" s="121">
        <v>0</v>
      </c>
      <c r="K201" s="121">
        <v>0</v>
      </c>
      <c r="L201" s="121">
        <v>2574.09</v>
      </c>
      <c r="M201" s="121">
        <v>0</v>
      </c>
      <c r="N201" s="121">
        <v>0</v>
      </c>
      <c r="O201" s="121">
        <v>0</v>
      </c>
      <c r="P201" s="121">
        <v>11090.009999999995</v>
      </c>
      <c r="Q201" s="121">
        <v>3048.76</v>
      </c>
      <c r="R201" s="121">
        <v>0</v>
      </c>
      <c r="S201" s="121">
        <v>2145.6000000000004</v>
      </c>
      <c r="T201" s="121">
        <v>751.67</v>
      </c>
      <c r="U201" s="121">
        <v>0</v>
      </c>
      <c r="V201" s="121">
        <v>0</v>
      </c>
      <c r="W201" s="121">
        <v>205</v>
      </c>
      <c r="X201" s="121">
        <v>72394.259999999995</v>
      </c>
      <c r="Y201" s="121">
        <v>165799.02999999997</v>
      </c>
      <c r="Z201" s="121">
        <v>0</v>
      </c>
      <c r="AA201" s="121">
        <v>3010.5500000000006</v>
      </c>
      <c r="AB201" s="121">
        <v>254.22</v>
      </c>
      <c r="AC201" s="121">
        <f t="shared" si="147"/>
        <v>301545.62999999995</v>
      </c>
      <c r="AD201" s="153">
        <f t="shared" si="148"/>
        <v>962.12285714285701</v>
      </c>
      <c r="AE201" s="105">
        <f t="shared" si="149"/>
        <v>0</v>
      </c>
      <c r="AF201" s="105">
        <f t="shared" si="150"/>
        <v>0</v>
      </c>
      <c r="AG201" s="105">
        <f t="shared" si="151"/>
        <v>476.17857142857144</v>
      </c>
      <c r="AH201" s="105">
        <f t="shared" si="152"/>
        <v>0</v>
      </c>
      <c r="AI201" s="105">
        <f t="shared" si="153"/>
        <v>0</v>
      </c>
      <c r="AJ201" s="105">
        <f t="shared" si="154"/>
        <v>0</v>
      </c>
      <c r="AK201" s="105">
        <f t="shared" si="155"/>
        <v>91.931785714285724</v>
      </c>
      <c r="AL201" s="105">
        <f t="shared" si="156"/>
        <v>0</v>
      </c>
      <c r="AM201" s="105">
        <f t="shared" si="157"/>
        <v>0</v>
      </c>
      <c r="AN201" s="105">
        <f t="shared" si="158"/>
        <v>0</v>
      </c>
      <c r="AO201" s="105">
        <f t="shared" si="159"/>
        <v>396.07178571428551</v>
      </c>
      <c r="AP201" s="105">
        <f t="shared" si="160"/>
        <v>108.88428571428572</v>
      </c>
      <c r="AQ201" s="105">
        <f t="shared" si="161"/>
        <v>0</v>
      </c>
      <c r="AR201" s="105">
        <f t="shared" si="162"/>
        <v>76.628571428571448</v>
      </c>
      <c r="AS201" s="105">
        <f t="shared" si="163"/>
        <v>26.845357142857143</v>
      </c>
      <c r="AT201" s="105">
        <f t="shared" si="164"/>
        <v>0</v>
      </c>
      <c r="AU201" s="105">
        <f t="shared" si="165"/>
        <v>0</v>
      </c>
      <c r="AV201" s="105">
        <f t="shared" si="166"/>
        <v>7.3214285714285712</v>
      </c>
      <c r="AW201" s="105">
        <f t="shared" si="167"/>
        <v>2585.5092857142854</v>
      </c>
      <c r="AX201" s="105">
        <f t="shared" si="168"/>
        <v>5921.3939285714278</v>
      </c>
      <c r="AY201" s="105">
        <f t="shared" si="169"/>
        <v>0</v>
      </c>
      <c r="AZ201" s="105">
        <f t="shared" si="170"/>
        <v>107.51964285714288</v>
      </c>
      <c r="BA201" s="105">
        <f t="shared" si="171"/>
        <v>9.0792857142857137</v>
      </c>
      <c r="BB201" s="2"/>
      <c r="BC201" s="105">
        <f t="shared" si="172"/>
        <v>131.10492505353315</v>
      </c>
      <c r="BD201" s="105">
        <f t="shared" si="173"/>
        <v>0</v>
      </c>
      <c r="BE201" s="105">
        <f t="shared" si="174"/>
        <v>0</v>
      </c>
      <c r="BF201" s="105">
        <f t="shared" si="175"/>
        <v>64.887093634416971</v>
      </c>
      <c r="BG201" s="105">
        <f t="shared" si="176"/>
        <v>0</v>
      </c>
      <c r="BH201" s="105">
        <f t="shared" si="177"/>
        <v>0</v>
      </c>
      <c r="BI201" s="105">
        <f t="shared" si="178"/>
        <v>0</v>
      </c>
      <c r="BJ201" s="105">
        <f t="shared" si="179"/>
        <v>12.527204594121082</v>
      </c>
      <c r="BK201" s="105">
        <f t="shared" si="180"/>
        <v>0</v>
      </c>
      <c r="BL201" s="105">
        <f t="shared" si="181"/>
        <v>0</v>
      </c>
      <c r="BM201" s="105">
        <f t="shared" si="182"/>
        <v>0</v>
      </c>
      <c r="BN201" s="105">
        <f t="shared" si="183"/>
        <v>53.971238076698434</v>
      </c>
      <c r="BO201" s="105">
        <f t="shared" si="184"/>
        <v>14.837259100642399</v>
      </c>
      <c r="BP201" s="105">
        <f t="shared" si="185"/>
        <v>0</v>
      </c>
      <c r="BQ201" s="105">
        <f t="shared" si="186"/>
        <v>10.441892154954255</v>
      </c>
      <c r="BR201" s="105">
        <f t="shared" si="187"/>
        <v>3.6581175783531239</v>
      </c>
      <c r="BS201" s="105">
        <f t="shared" si="188"/>
        <v>0</v>
      </c>
      <c r="BT201" s="105">
        <f t="shared" si="189"/>
        <v>0</v>
      </c>
      <c r="BU201" s="105">
        <f t="shared" si="190"/>
        <v>0.99766400622931661</v>
      </c>
      <c r="BV201" s="105">
        <f t="shared" si="191"/>
        <v>352.31779248588663</v>
      </c>
      <c r="BW201" s="105">
        <f t="shared" si="192"/>
        <v>806.88646096943717</v>
      </c>
      <c r="BX201" s="105">
        <f t="shared" si="193"/>
        <v>0</v>
      </c>
      <c r="BY201" s="105">
        <f t="shared" si="194"/>
        <v>14.651304263188633</v>
      </c>
      <c r="BZ201" s="105">
        <f t="shared" si="195"/>
        <v>1.2372007007981312</v>
      </c>
    </row>
    <row r="202" spans="1:78" x14ac:dyDescent="0.25">
      <c r="A202" s="18" t="s">
        <v>412</v>
      </c>
      <c r="B202" s="21" t="s">
        <v>413</v>
      </c>
      <c r="C202" s="22">
        <f>_xlfn.XLOOKUP(A202,Rankings!K:K,Rankings!L:L)</f>
        <v>356.14736842105265</v>
      </c>
      <c r="D202" s="118">
        <f>_xlfn.XLOOKUP(A202,Rankings!K:K,Rankings!M:M)</f>
        <v>1687.47</v>
      </c>
      <c r="E202" s="121">
        <v>96985.65</v>
      </c>
      <c r="F202" s="121">
        <v>0</v>
      </c>
      <c r="G202" s="121">
        <v>0</v>
      </c>
      <c r="H202" s="121">
        <v>36836.649999999987</v>
      </c>
      <c r="I202" s="121">
        <v>0</v>
      </c>
      <c r="J202" s="121">
        <v>34963.749999999985</v>
      </c>
      <c r="K202" s="121">
        <v>0</v>
      </c>
      <c r="L202" s="121">
        <v>27241.41</v>
      </c>
      <c r="M202" s="121">
        <v>3858.4099999999989</v>
      </c>
      <c r="N202" s="121">
        <v>15563.199999999997</v>
      </c>
      <c r="O202" s="121">
        <v>0</v>
      </c>
      <c r="P202" s="121">
        <v>2445.6400000000003</v>
      </c>
      <c r="Q202" s="121">
        <v>33540.94000000001</v>
      </c>
      <c r="R202" s="121">
        <v>29277.740000000013</v>
      </c>
      <c r="S202" s="121">
        <v>0</v>
      </c>
      <c r="T202" s="121">
        <v>25274.240000000002</v>
      </c>
      <c r="U202" s="121">
        <v>0</v>
      </c>
      <c r="V202" s="121">
        <v>0</v>
      </c>
      <c r="W202" s="121">
        <v>55699.560000000005</v>
      </c>
      <c r="X202" s="121">
        <v>484833.29999999993</v>
      </c>
      <c r="Y202" s="121">
        <v>1035456.02</v>
      </c>
      <c r="Z202" s="121">
        <v>0</v>
      </c>
      <c r="AA202" s="121">
        <v>7331.17</v>
      </c>
      <c r="AB202" s="121">
        <v>5087.7099999999991</v>
      </c>
      <c r="AC202" s="121">
        <f t="shared" si="147"/>
        <v>1894395.39</v>
      </c>
      <c r="AD202" s="153">
        <f t="shared" si="148"/>
        <v>272.31887302713244</v>
      </c>
      <c r="AE202" s="105">
        <f t="shared" si="149"/>
        <v>0</v>
      </c>
      <c r="AF202" s="105">
        <f t="shared" si="150"/>
        <v>0</v>
      </c>
      <c r="AG202" s="105">
        <f t="shared" si="151"/>
        <v>103.43092008039247</v>
      </c>
      <c r="AH202" s="105">
        <f t="shared" si="152"/>
        <v>0</v>
      </c>
      <c r="AI202" s="105">
        <f t="shared" si="153"/>
        <v>98.172141928237821</v>
      </c>
      <c r="AJ202" s="105">
        <f t="shared" si="154"/>
        <v>0</v>
      </c>
      <c r="AK202" s="105">
        <f t="shared" si="155"/>
        <v>76.489151445291711</v>
      </c>
      <c r="AL202" s="105">
        <f t="shared" si="156"/>
        <v>10.833745640479988</v>
      </c>
      <c r="AM202" s="105">
        <f t="shared" si="157"/>
        <v>43.698764556363415</v>
      </c>
      <c r="AN202" s="105">
        <f t="shared" si="158"/>
        <v>0</v>
      </c>
      <c r="AO202" s="105">
        <f t="shared" si="159"/>
        <v>6.8669326712774135</v>
      </c>
      <c r="AP202" s="105">
        <f t="shared" si="160"/>
        <v>94.177138381509749</v>
      </c>
      <c r="AQ202" s="105">
        <f t="shared" si="161"/>
        <v>82.206812673641934</v>
      </c>
      <c r="AR202" s="105">
        <f t="shared" si="162"/>
        <v>0</v>
      </c>
      <c r="AS202" s="105">
        <f t="shared" si="163"/>
        <v>70.965679494000113</v>
      </c>
      <c r="AT202" s="105">
        <f t="shared" si="164"/>
        <v>0</v>
      </c>
      <c r="AU202" s="105">
        <f t="shared" si="165"/>
        <v>0</v>
      </c>
      <c r="AV202" s="105">
        <f t="shared" si="166"/>
        <v>156.39469764142578</v>
      </c>
      <c r="AW202" s="105">
        <f t="shared" si="167"/>
        <v>1361.3277620145413</v>
      </c>
      <c r="AX202" s="105">
        <f t="shared" si="168"/>
        <v>2907.3807974227107</v>
      </c>
      <c r="AY202" s="105">
        <f t="shared" si="169"/>
        <v>0</v>
      </c>
      <c r="AZ202" s="105">
        <f t="shared" si="170"/>
        <v>20.584653011763315</v>
      </c>
      <c r="BA202" s="105">
        <f t="shared" si="171"/>
        <v>14.28540669149376</v>
      </c>
      <c r="BB202" s="2"/>
      <c r="BC202" s="105">
        <f t="shared" si="172"/>
        <v>57.473999537769558</v>
      </c>
      <c r="BD202" s="105">
        <f t="shared" si="173"/>
        <v>0</v>
      </c>
      <c r="BE202" s="105">
        <f t="shared" si="174"/>
        <v>0</v>
      </c>
      <c r="BF202" s="105">
        <f t="shared" si="175"/>
        <v>21.829514006174918</v>
      </c>
      <c r="BG202" s="105">
        <f t="shared" si="176"/>
        <v>0</v>
      </c>
      <c r="BH202" s="105">
        <f t="shared" si="177"/>
        <v>20.719627608194507</v>
      </c>
      <c r="BI202" s="105">
        <f t="shared" si="178"/>
        <v>0</v>
      </c>
      <c r="BJ202" s="105">
        <f t="shared" si="179"/>
        <v>16.143344770573698</v>
      </c>
      <c r="BK202" s="105">
        <f t="shared" si="180"/>
        <v>2.2865058341777922</v>
      </c>
      <c r="BL202" s="105">
        <f t="shared" si="181"/>
        <v>9.2228009979436649</v>
      </c>
      <c r="BM202" s="105">
        <f t="shared" si="182"/>
        <v>0</v>
      </c>
      <c r="BN202" s="105">
        <f t="shared" si="183"/>
        <v>1.449293913373275</v>
      </c>
      <c r="BO202" s="105">
        <f t="shared" si="184"/>
        <v>19.876465951987299</v>
      </c>
      <c r="BP202" s="105">
        <f t="shared" si="185"/>
        <v>17.350080297723817</v>
      </c>
      <c r="BQ202" s="105">
        <f t="shared" si="186"/>
        <v>0</v>
      </c>
      <c r="BR202" s="105">
        <f t="shared" si="187"/>
        <v>14.977593675739421</v>
      </c>
      <c r="BS202" s="105">
        <f t="shared" si="188"/>
        <v>0</v>
      </c>
      <c r="BT202" s="105">
        <f t="shared" si="189"/>
        <v>0</v>
      </c>
      <c r="BU202" s="105">
        <f t="shared" si="190"/>
        <v>33.007733470817264</v>
      </c>
      <c r="BV202" s="105">
        <f t="shared" si="191"/>
        <v>287.313730021867</v>
      </c>
      <c r="BW202" s="105">
        <f t="shared" si="192"/>
        <v>613.61447610920493</v>
      </c>
      <c r="BX202" s="105">
        <f t="shared" si="193"/>
        <v>0</v>
      </c>
      <c r="BY202" s="105">
        <f t="shared" si="194"/>
        <v>4.3444742721352085</v>
      </c>
      <c r="BZ202" s="105">
        <f t="shared" si="195"/>
        <v>3.0149928591323101</v>
      </c>
    </row>
    <row r="203" spans="1:78" x14ac:dyDescent="0.25">
      <c r="A203" s="18" t="s">
        <v>414</v>
      </c>
      <c r="B203" s="21" t="s">
        <v>415</v>
      </c>
      <c r="C203" s="22">
        <f>_xlfn.XLOOKUP(A203,Rankings!K:K,Rankings!L:L)</f>
        <v>113</v>
      </c>
      <c r="D203" s="118">
        <f>_xlfn.XLOOKUP(A203,Rankings!K:K,Rankings!M:M)</f>
        <v>539.03</v>
      </c>
      <c r="E203" s="121">
        <v>32702.830000000005</v>
      </c>
      <c r="F203" s="121">
        <v>0</v>
      </c>
      <c r="G203" s="121">
        <v>0</v>
      </c>
      <c r="H203" s="121">
        <v>0</v>
      </c>
      <c r="I203" s="121">
        <v>0</v>
      </c>
      <c r="J203" s="121">
        <v>0</v>
      </c>
      <c r="K203" s="121">
        <v>0</v>
      </c>
      <c r="L203" s="121">
        <v>7178.7599999999993</v>
      </c>
      <c r="M203" s="121">
        <v>0</v>
      </c>
      <c r="N203" s="121">
        <v>8174.3</v>
      </c>
      <c r="O203" s="121">
        <v>0</v>
      </c>
      <c r="P203" s="121">
        <v>14942.149999999994</v>
      </c>
      <c r="Q203" s="121">
        <v>12416.130000000001</v>
      </c>
      <c r="R203" s="121">
        <v>23981.720000000005</v>
      </c>
      <c r="S203" s="121">
        <v>0</v>
      </c>
      <c r="T203" s="121">
        <v>2894.409999999998</v>
      </c>
      <c r="U203" s="121">
        <v>0</v>
      </c>
      <c r="V203" s="121">
        <v>0</v>
      </c>
      <c r="W203" s="121">
        <v>6680.68</v>
      </c>
      <c r="X203" s="121">
        <v>49922.239999999969</v>
      </c>
      <c r="Y203" s="121">
        <v>356307.29000000004</v>
      </c>
      <c r="Z203" s="121">
        <v>0</v>
      </c>
      <c r="AA203" s="121">
        <v>2896.5</v>
      </c>
      <c r="AB203" s="121">
        <v>923.15000000000009</v>
      </c>
      <c r="AC203" s="121">
        <f t="shared" si="147"/>
        <v>519020.16000000003</v>
      </c>
      <c r="AD203" s="153">
        <f t="shared" si="148"/>
        <v>289.40557522123896</v>
      </c>
      <c r="AE203" s="105">
        <f t="shared" si="149"/>
        <v>0</v>
      </c>
      <c r="AF203" s="105">
        <f t="shared" si="150"/>
        <v>0</v>
      </c>
      <c r="AG203" s="105">
        <f t="shared" si="151"/>
        <v>0</v>
      </c>
      <c r="AH203" s="105">
        <f t="shared" si="152"/>
        <v>0</v>
      </c>
      <c r="AI203" s="105">
        <f t="shared" si="153"/>
        <v>0</v>
      </c>
      <c r="AJ203" s="105">
        <f t="shared" si="154"/>
        <v>0</v>
      </c>
      <c r="AK203" s="105">
        <f t="shared" si="155"/>
        <v>63.528849557522115</v>
      </c>
      <c r="AL203" s="105">
        <f t="shared" si="156"/>
        <v>0</v>
      </c>
      <c r="AM203" s="105">
        <f t="shared" si="157"/>
        <v>72.338938053097351</v>
      </c>
      <c r="AN203" s="105">
        <f t="shared" si="158"/>
        <v>0</v>
      </c>
      <c r="AO203" s="105">
        <f t="shared" si="159"/>
        <v>132.23141592920348</v>
      </c>
      <c r="AP203" s="105">
        <f t="shared" si="160"/>
        <v>109.87725663716814</v>
      </c>
      <c r="AQ203" s="105">
        <f t="shared" si="161"/>
        <v>212.22761061946906</v>
      </c>
      <c r="AR203" s="105">
        <f t="shared" si="162"/>
        <v>0</v>
      </c>
      <c r="AS203" s="105">
        <f t="shared" si="163"/>
        <v>25.614247787610601</v>
      </c>
      <c r="AT203" s="105">
        <f t="shared" si="164"/>
        <v>0</v>
      </c>
      <c r="AU203" s="105">
        <f t="shared" si="165"/>
        <v>0</v>
      </c>
      <c r="AV203" s="105">
        <f t="shared" si="166"/>
        <v>59.121061946902657</v>
      </c>
      <c r="AW203" s="105">
        <f t="shared" si="167"/>
        <v>441.78973451327408</v>
      </c>
      <c r="AX203" s="105">
        <f t="shared" si="168"/>
        <v>3153.1618584070798</v>
      </c>
      <c r="AY203" s="105">
        <f t="shared" si="169"/>
        <v>0</v>
      </c>
      <c r="AZ203" s="105">
        <f t="shared" si="170"/>
        <v>25.63274336283186</v>
      </c>
      <c r="BA203" s="105">
        <f t="shared" si="171"/>
        <v>8.1694690265486738</v>
      </c>
      <c r="BB203" s="2"/>
      <c r="BC203" s="105">
        <f t="shared" si="172"/>
        <v>60.669777192364073</v>
      </c>
      <c r="BD203" s="105">
        <f t="shared" si="173"/>
        <v>0</v>
      </c>
      <c r="BE203" s="105">
        <f t="shared" si="174"/>
        <v>0</v>
      </c>
      <c r="BF203" s="105">
        <f t="shared" si="175"/>
        <v>0</v>
      </c>
      <c r="BG203" s="105">
        <f t="shared" si="176"/>
        <v>0</v>
      </c>
      <c r="BH203" s="105">
        <f t="shared" si="177"/>
        <v>0</v>
      </c>
      <c r="BI203" s="105">
        <f t="shared" si="178"/>
        <v>0</v>
      </c>
      <c r="BJ203" s="105">
        <f t="shared" si="179"/>
        <v>13.317922935643656</v>
      </c>
      <c r="BK203" s="105">
        <f t="shared" si="180"/>
        <v>0</v>
      </c>
      <c r="BL203" s="105">
        <f t="shared" si="181"/>
        <v>15.164833126171086</v>
      </c>
      <c r="BM203" s="105">
        <f t="shared" si="182"/>
        <v>0</v>
      </c>
      <c r="BN203" s="105">
        <f t="shared" si="183"/>
        <v>27.720442275940105</v>
      </c>
      <c r="BO203" s="105">
        <f t="shared" si="184"/>
        <v>23.034209598723635</v>
      </c>
      <c r="BP203" s="105">
        <f t="shared" si="185"/>
        <v>44.490510732241262</v>
      </c>
      <c r="BQ203" s="105">
        <f t="shared" si="186"/>
        <v>0</v>
      </c>
      <c r="BR203" s="105">
        <f t="shared" si="187"/>
        <v>5.3696640261209918</v>
      </c>
      <c r="BS203" s="105">
        <f t="shared" si="188"/>
        <v>0</v>
      </c>
      <c r="BT203" s="105">
        <f t="shared" si="189"/>
        <v>0</v>
      </c>
      <c r="BU203" s="105">
        <f t="shared" si="190"/>
        <v>12.39389273324305</v>
      </c>
      <c r="BV203" s="105">
        <f t="shared" si="191"/>
        <v>92.614956495927814</v>
      </c>
      <c r="BW203" s="105">
        <f t="shared" si="192"/>
        <v>661.01569485928439</v>
      </c>
      <c r="BX203" s="105">
        <f t="shared" si="193"/>
        <v>0</v>
      </c>
      <c r="BY203" s="105">
        <f t="shared" si="194"/>
        <v>5.3735413613342491</v>
      </c>
      <c r="BZ203" s="105">
        <f t="shared" si="195"/>
        <v>1.7126133981411056</v>
      </c>
    </row>
    <row r="204" spans="1:78" x14ac:dyDescent="0.25">
      <c r="A204" s="18" t="s">
        <v>416</v>
      </c>
      <c r="B204" s="21" t="s">
        <v>417</v>
      </c>
      <c r="C204" s="22">
        <f>_xlfn.XLOOKUP(A204,Rankings!K:K,Rankings!L:L)</f>
        <v>65</v>
      </c>
      <c r="D204" s="118">
        <f>_xlfn.XLOOKUP(A204,Rankings!K:K,Rankings!M:M)</f>
        <v>322.5</v>
      </c>
      <c r="E204" s="121">
        <v>30597.25</v>
      </c>
      <c r="F204" s="121">
        <v>0</v>
      </c>
      <c r="G204" s="121">
        <v>0</v>
      </c>
      <c r="H204" s="121">
        <v>14122.380000000001</v>
      </c>
      <c r="I204" s="121">
        <v>0</v>
      </c>
      <c r="J204" s="121">
        <v>325.09999999999997</v>
      </c>
      <c r="K204" s="121">
        <v>0</v>
      </c>
      <c r="L204" s="121">
        <v>5496.119999999999</v>
      </c>
      <c r="M204" s="121">
        <v>0</v>
      </c>
      <c r="N204" s="121">
        <v>2520.4800000000005</v>
      </c>
      <c r="O204" s="121">
        <v>0</v>
      </c>
      <c r="P204" s="121">
        <v>10868.749999999991</v>
      </c>
      <c r="Q204" s="121">
        <v>6939.2000000000007</v>
      </c>
      <c r="R204" s="121">
        <v>11286.790000000003</v>
      </c>
      <c r="S204" s="121">
        <v>0</v>
      </c>
      <c r="T204" s="121">
        <v>0</v>
      </c>
      <c r="U204" s="121">
        <v>0</v>
      </c>
      <c r="V204" s="121">
        <v>0</v>
      </c>
      <c r="W204" s="121">
        <v>1257.1500000000001</v>
      </c>
      <c r="X204" s="121">
        <v>70239.12999999999</v>
      </c>
      <c r="Y204" s="121">
        <v>235992.5</v>
      </c>
      <c r="Z204" s="121">
        <v>0</v>
      </c>
      <c r="AA204" s="121">
        <v>3348.5</v>
      </c>
      <c r="AB204" s="121">
        <v>711.03000000000009</v>
      </c>
      <c r="AC204" s="121">
        <f t="shared" si="147"/>
        <v>393704.38</v>
      </c>
      <c r="AD204" s="153">
        <f t="shared" si="148"/>
        <v>470.72692307692307</v>
      </c>
      <c r="AE204" s="105">
        <f t="shared" si="149"/>
        <v>0</v>
      </c>
      <c r="AF204" s="105">
        <f t="shared" si="150"/>
        <v>0</v>
      </c>
      <c r="AG204" s="105">
        <f t="shared" si="151"/>
        <v>217.26738461538463</v>
      </c>
      <c r="AH204" s="105">
        <f t="shared" si="152"/>
        <v>0</v>
      </c>
      <c r="AI204" s="105">
        <f t="shared" si="153"/>
        <v>5.0015384615384608</v>
      </c>
      <c r="AJ204" s="105">
        <f t="shared" si="154"/>
        <v>0</v>
      </c>
      <c r="AK204" s="105">
        <f t="shared" si="155"/>
        <v>84.555692307692297</v>
      </c>
      <c r="AL204" s="105">
        <f t="shared" si="156"/>
        <v>0</v>
      </c>
      <c r="AM204" s="105">
        <f t="shared" si="157"/>
        <v>38.77661538461539</v>
      </c>
      <c r="AN204" s="105">
        <f t="shared" si="158"/>
        <v>0</v>
      </c>
      <c r="AO204" s="105">
        <f t="shared" si="159"/>
        <v>167.21153846153831</v>
      </c>
      <c r="AP204" s="105">
        <f t="shared" si="160"/>
        <v>106.75692307692309</v>
      </c>
      <c r="AQ204" s="105">
        <f t="shared" si="161"/>
        <v>173.64292307692313</v>
      </c>
      <c r="AR204" s="105">
        <f t="shared" si="162"/>
        <v>0</v>
      </c>
      <c r="AS204" s="105">
        <f t="shared" si="163"/>
        <v>0</v>
      </c>
      <c r="AT204" s="105">
        <f t="shared" si="164"/>
        <v>0</v>
      </c>
      <c r="AU204" s="105">
        <f t="shared" si="165"/>
        <v>0</v>
      </c>
      <c r="AV204" s="105">
        <f t="shared" si="166"/>
        <v>19.340769230769233</v>
      </c>
      <c r="AW204" s="105">
        <f t="shared" si="167"/>
        <v>1080.6019999999999</v>
      </c>
      <c r="AX204" s="105">
        <f t="shared" si="168"/>
        <v>3630.6538461538462</v>
      </c>
      <c r="AY204" s="105">
        <f t="shared" si="169"/>
        <v>0</v>
      </c>
      <c r="AZ204" s="105">
        <f t="shared" si="170"/>
        <v>51.515384615384619</v>
      </c>
      <c r="BA204" s="105">
        <f t="shared" si="171"/>
        <v>10.938923076923079</v>
      </c>
      <c r="BB204" s="2"/>
      <c r="BC204" s="105">
        <f t="shared" si="172"/>
        <v>94.875193798449615</v>
      </c>
      <c r="BD204" s="105">
        <f t="shared" si="173"/>
        <v>0</v>
      </c>
      <c r="BE204" s="105">
        <f t="shared" si="174"/>
        <v>0</v>
      </c>
      <c r="BF204" s="105">
        <f t="shared" si="175"/>
        <v>43.790325581395351</v>
      </c>
      <c r="BG204" s="105">
        <f t="shared" si="176"/>
        <v>0</v>
      </c>
      <c r="BH204" s="105">
        <f t="shared" si="177"/>
        <v>1.0080620155038758</v>
      </c>
      <c r="BI204" s="105">
        <f t="shared" si="178"/>
        <v>0</v>
      </c>
      <c r="BJ204" s="105">
        <f t="shared" si="179"/>
        <v>17.042232558139531</v>
      </c>
      <c r="BK204" s="105">
        <f t="shared" si="180"/>
        <v>0</v>
      </c>
      <c r="BL204" s="105">
        <f t="shared" si="181"/>
        <v>7.8154418604651177</v>
      </c>
      <c r="BM204" s="105">
        <f t="shared" si="182"/>
        <v>0</v>
      </c>
      <c r="BN204" s="105">
        <f t="shared" si="183"/>
        <v>33.701550387596868</v>
      </c>
      <c r="BO204" s="105">
        <f t="shared" si="184"/>
        <v>21.516899224806203</v>
      </c>
      <c r="BP204" s="105">
        <f t="shared" si="185"/>
        <v>34.997798449612411</v>
      </c>
      <c r="BQ204" s="105">
        <f t="shared" si="186"/>
        <v>0</v>
      </c>
      <c r="BR204" s="105">
        <f t="shared" si="187"/>
        <v>0</v>
      </c>
      <c r="BS204" s="105">
        <f t="shared" si="188"/>
        <v>0</v>
      </c>
      <c r="BT204" s="105">
        <f t="shared" si="189"/>
        <v>0</v>
      </c>
      <c r="BU204" s="105">
        <f t="shared" si="190"/>
        <v>3.8981395348837213</v>
      </c>
      <c r="BV204" s="105">
        <f t="shared" si="191"/>
        <v>217.79575193798448</v>
      </c>
      <c r="BW204" s="105">
        <f t="shared" si="192"/>
        <v>731.75968992248067</v>
      </c>
      <c r="BX204" s="105">
        <f t="shared" si="193"/>
        <v>0</v>
      </c>
      <c r="BY204" s="105">
        <f t="shared" si="194"/>
        <v>10.382945736434108</v>
      </c>
      <c r="BZ204" s="105">
        <f t="shared" si="195"/>
        <v>2.2047441860465118</v>
      </c>
    </row>
    <row r="205" spans="1:78" x14ac:dyDescent="0.25">
      <c r="A205" s="18" t="s">
        <v>418</v>
      </c>
      <c r="B205" s="21" t="s">
        <v>419</v>
      </c>
      <c r="C205" s="22">
        <f>_xlfn.XLOOKUP(A205,Rankings!K:K,Rankings!L:L)</f>
        <v>94</v>
      </c>
      <c r="D205" s="118">
        <f>_xlfn.XLOOKUP(A205,Rankings!K:K,Rankings!M:M)</f>
        <v>407.7</v>
      </c>
      <c r="E205" s="121">
        <v>35451.179999999993</v>
      </c>
      <c r="F205" s="121">
        <v>0</v>
      </c>
      <c r="G205" s="121">
        <v>0</v>
      </c>
      <c r="H205" s="121">
        <v>14845.469999999998</v>
      </c>
      <c r="I205" s="121">
        <v>0</v>
      </c>
      <c r="J205" s="121">
        <v>0</v>
      </c>
      <c r="K205" s="121">
        <v>0</v>
      </c>
      <c r="L205" s="121">
        <v>6957.99</v>
      </c>
      <c r="M205" s="121">
        <v>14185.559999999998</v>
      </c>
      <c r="N205" s="121">
        <v>4272.8600000000006</v>
      </c>
      <c r="O205" s="121">
        <v>0</v>
      </c>
      <c r="P205" s="121">
        <v>2938.3299999999995</v>
      </c>
      <c r="Q205" s="121">
        <v>9599.7200000000012</v>
      </c>
      <c r="R205" s="121">
        <v>17285.560000000001</v>
      </c>
      <c r="S205" s="121">
        <v>0</v>
      </c>
      <c r="T205" s="121">
        <v>2318.0499999999997</v>
      </c>
      <c r="U205" s="121">
        <v>0</v>
      </c>
      <c r="V205" s="121">
        <v>0</v>
      </c>
      <c r="W205" s="121">
        <v>16272.889999999996</v>
      </c>
      <c r="X205" s="121">
        <v>93592.470000000016</v>
      </c>
      <c r="Y205" s="121">
        <v>294839.09999999998</v>
      </c>
      <c r="Z205" s="121">
        <v>0</v>
      </c>
      <c r="AA205" s="121">
        <v>977</v>
      </c>
      <c r="AB205" s="121">
        <v>1004.4100000000001</v>
      </c>
      <c r="AC205" s="121">
        <f t="shared" si="147"/>
        <v>514540.58999999997</v>
      </c>
      <c r="AD205" s="153">
        <f t="shared" si="148"/>
        <v>377.14021276595736</v>
      </c>
      <c r="AE205" s="105">
        <f t="shared" si="149"/>
        <v>0</v>
      </c>
      <c r="AF205" s="105">
        <f t="shared" si="150"/>
        <v>0</v>
      </c>
      <c r="AG205" s="105">
        <f t="shared" si="151"/>
        <v>157.93053191489358</v>
      </c>
      <c r="AH205" s="105">
        <f t="shared" si="152"/>
        <v>0</v>
      </c>
      <c r="AI205" s="105">
        <f t="shared" si="153"/>
        <v>0</v>
      </c>
      <c r="AJ205" s="105">
        <f t="shared" si="154"/>
        <v>0</v>
      </c>
      <c r="AK205" s="105">
        <f t="shared" si="155"/>
        <v>74.021170212765952</v>
      </c>
      <c r="AL205" s="105">
        <f t="shared" si="156"/>
        <v>150.91021276595743</v>
      </c>
      <c r="AM205" s="105">
        <f t="shared" si="157"/>
        <v>45.455957446808519</v>
      </c>
      <c r="AN205" s="105">
        <f t="shared" si="158"/>
        <v>0</v>
      </c>
      <c r="AO205" s="105">
        <f t="shared" si="159"/>
        <v>31.258829787234038</v>
      </c>
      <c r="AP205" s="105">
        <f t="shared" si="160"/>
        <v>102.12468085106384</v>
      </c>
      <c r="AQ205" s="105">
        <f t="shared" si="161"/>
        <v>183.88893617021279</v>
      </c>
      <c r="AR205" s="105">
        <f t="shared" si="162"/>
        <v>0</v>
      </c>
      <c r="AS205" s="105">
        <f t="shared" si="163"/>
        <v>24.660106382978721</v>
      </c>
      <c r="AT205" s="105">
        <f t="shared" si="164"/>
        <v>0</v>
      </c>
      <c r="AU205" s="105">
        <f t="shared" si="165"/>
        <v>0</v>
      </c>
      <c r="AV205" s="105">
        <f t="shared" si="166"/>
        <v>173.11585106382975</v>
      </c>
      <c r="AW205" s="105">
        <f t="shared" si="167"/>
        <v>995.66457446808522</v>
      </c>
      <c r="AX205" s="105">
        <f t="shared" si="168"/>
        <v>3136.5861702127659</v>
      </c>
      <c r="AY205" s="105">
        <f t="shared" si="169"/>
        <v>0</v>
      </c>
      <c r="AZ205" s="105">
        <f t="shared" si="170"/>
        <v>10.393617021276595</v>
      </c>
      <c r="BA205" s="105">
        <f t="shared" si="171"/>
        <v>10.685212765957449</v>
      </c>
      <c r="BB205" s="2"/>
      <c r="BC205" s="105">
        <f t="shared" si="172"/>
        <v>86.954083885209698</v>
      </c>
      <c r="BD205" s="105">
        <f t="shared" si="173"/>
        <v>0</v>
      </c>
      <c r="BE205" s="105">
        <f t="shared" si="174"/>
        <v>0</v>
      </c>
      <c r="BF205" s="105">
        <f t="shared" si="175"/>
        <v>36.412729948491531</v>
      </c>
      <c r="BG205" s="105">
        <f t="shared" si="176"/>
        <v>0</v>
      </c>
      <c r="BH205" s="105">
        <f t="shared" si="177"/>
        <v>0</v>
      </c>
      <c r="BI205" s="105">
        <f t="shared" si="178"/>
        <v>0</v>
      </c>
      <c r="BJ205" s="105">
        <f t="shared" si="179"/>
        <v>17.066445916114791</v>
      </c>
      <c r="BK205" s="105">
        <f t="shared" si="180"/>
        <v>34.794113318616624</v>
      </c>
      <c r="BL205" s="105">
        <f t="shared" si="181"/>
        <v>10.480402256561199</v>
      </c>
      <c r="BM205" s="105">
        <f t="shared" si="182"/>
        <v>0</v>
      </c>
      <c r="BN205" s="105">
        <f t="shared" si="183"/>
        <v>7.2070885454991407</v>
      </c>
      <c r="BO205" s="105">
        <f t="shared" si="184"/>
        <v>23.546038753985776</v>
      </c>
      <c r="BP205" s="105">
        <f t="shared" si="185"/>
        <v>42.397743438803047</v>
      </c>
      <c r="BQ205" s="105">
        <f t="shared" si="186"/>
        <v>0</v>
      </c>
      <c r="BR205" s="105">
        <f t="shared" si="187"/>
        <v>5.685675741967132</v>
      </c>
      <c r="BS205" s="105">
        <f t="shared" si="188"/>
        <v>0</v>
      </c>
      <c r="BT205" s="105">
        <f t="shared" si="189"/>
        <v>0</v>
      </c>
      <c r="BU205" s="105">
        <f t="shared" si="190"/>
        <v>39.913882756929105</v>
      </c>
      <c r="BV205" s="105">
        <f t="shared" si="191"/>
        <v>229.5621044885946</v>
      </c>
      <c r="BW205" s="105">
        <f t="shared" si="192"/>
        <v>723.17660044150102</v>
      </c>
      <c r="BX205" s="105">
        <f t="shared" si="193"/>
        <v>0</v>
      </c>
      <c r="BY205" s="105">
        <f t="shared" si="194"/>
        <v>2.3963698798135886</v>
      </c>
      <c r="BZ205" s="105">
        <f t="shared" si="195"/>
        <v>2.4636006867794951</v>
      </c>
    </row>
    <row r="206" spans="1:78" x14ac:dyDescent="0.25">
      <c r="A206" s="18" t="s">
        <v>421</v>
      </c>
      <c r="B206" s="21" t="s">
        <v>422</v>
      </c>
      <c r="C206" s="22">
        <f>_xlfn.XLOOKUP(A206,Rankings!K:K,Rankings!L:L)</f>
        <v>61</v>
      </c>
      <c r="D206" s="118">
        <f>_xlfn.XLOOKUP(A206,Rankings!K:K,Rankings!M:M)</f>
        <v>381.41</v>
      </c>
      <c r="E206" s="121">
        <v>25178.579999999991</v>
      </c>
      <c r="F206" s="121">
        <v>9289.36</v>
      </c>
      <c r="G206" s="121">
        <v>0</v>
      </c>
      <c r="H206" s="121">
        <v>0</v>
      </c>
      <c r="I206" s="121">
        <v>0</v>
      </c>
      <c r="J206" s="121">
        <v>0</v>
      </c>
      <c r="K206" s="121">
        <v>0</v>
      </c>
      <c r="L206" s="121">
        <v>9143.0199999999986</v>
      </c>
      <c r="M206" s="121">
        <v>0</v>
      </c>
      <c r="N206" s="121">
        <v>4665.05</v>
      </c>
      <c r="O206" s="121">
        <v>0</v>
      </c>
      <c r="P206" s="121">
        <v>4120.58</v>
      </c>
      <c r="Q206" s="121">
        <v>10399.25</v>
      </c>
      <c r="R206" s="121">
        <v>0</v>
      </c>
      <c r="S206" s="121">
        <v>0</v>
      </c>
      <c r="T206" s="121">
        <v>2549.8599999999997</v>
      </c>
      <c r="U206" s="121">
        <v>0</v>
      </c>
      <c r="V206" s="121">
        <v>0</v>
      </c>
      <c r="W206" s="121">
        <v>9543.4</v>
      </c>
      <c r="X206" s="121">
        <v>60268.140000000007</v>
      </c>
      <c r="Y206" s="121">
        <v>231686.09999999995</v>
      </c>
      <c r="Z206" s="121">
        <v>0</v>
      </c>
      <c r="AA206" s="121">
        <v>814.9</v>
      </c>
      <c r="AB206" s="121">
        <v>1855.73</v>
      </c>
      <c r="AC206" s="121">
        <f t="shared" si="147"/>
        <v>369513.97</v>
      </c>
      <c r="AD206" s="153">
        <f t="shared" si="148"/>
        <v>412.76360655737687</v>
      </c>
      <c r="AE206" s="105">
        <f t="shared" si="149"/>
        <v>152.28459016393444</v>
      </c>
      <c r="AF206" s="105">
        <f t="shared" si="150"/>
        <v>0</v>
      </c>
      <c r="AG206" s="105">
        <f t="shared" si="151"/>
        <v>0</v>
      </c>
      <c r="AH206" s="105">
        <f t="shared" si="152"/>
        <v>0</v>
      </c>
      <c r="AI206" s="105">
        <f t="shared" si="153"/>
        <v>0</v>
      </c>
      <c r="AJ206" s="105">
        <f t="shared" si="154"/>
        <v>0</v>
      </c>
      <c r="AK206" s="105">
        <f t="shared" si="155"/>
        <v>149.88557377049179</v>
      </c>
      <c r="AL206" s="105">
        <f t="shared" si="156"/>
        <v>0</v>
      </c>
      <c r="AM206" s="105">
        <f t="shared" si="157"/>
        <v>76.476229508196724</v>
      </c>
      <c r="AN206" s="105">
        <f t="shared" si="158"/>
        <v>0</v>
      </c>
      <c r="AO206" s="105">
        <f t="shared" si="159"/>
        <v>67.550491803278689</v>
      </c>
      <c r="AP206" s="105">
        <f t="shared" si="160"/>
        <v>170.4795081967213</v>
      </c>
      <c r="AQ206" s="105">
        <f t="shared" si="161"/>
        <v>0</v>
      </c>
      <c r="AR206" s="105">
        <f t="shared" si="162"/>
        <v>0</v>
      </c>
      <c r="AS206" s="105">
        <f t="shared" si="163"/>
        <v>41.800983606557374</v>
      </c>
      <c r="AT206" s="105">
        <f t="shared" si="164"/>
        <v>0</v>
      </c>
      <c r="AU206" s="105">
        <f t="shared" si="165"/>
        <v>0</v>
      </c>
      <c r="AV206" s="105">
        <f t="shared" si="166"/>
        <v>156.44918032786885</v>
      </c>
      <c r="AW206" s="105">
        <f t="shared" si="167"/>
        <v>988.0022950819673</v>
      </c>
      <c r="AX206" s="105">
        <f t="shared" si="168"/>
        <v>3798.132786885245</v>
      </c>
      <c r="AY206" s="105">
        <f t="shared" si="169"/>
        <v>0</v>
      </c>
      <c r="AZ206" s="105">
        <f t="shared" si="170"/>
        <v>13.359016393442623</v>
      </c>
      <c r="BA206" s="105">
        <f t="shared" si="171"/>
        <v>30.421803278688525</v>
      </c>
      <c r="BB206" s="2"/>
      <c r="BC206" s="105">
        <f t="shared" si="172"/>
        <v>66.014472614771478</v>
      </c>
      <c r="BD206" s="105">
        <f t="shared" si="173"/>
        <v>24.355313180042472</v>
      </c>
      <c r="BE206" s="105">
        <f t="shared" si="174"/>
        <v>0</v>
      </c>
      <c r="BF206" s="105">
        <f t="shared" si="175"/>
        <v>0</v>
      </c>
      <c r="BG206" s="105">
        <f t="shared" si="176"/>
        <v>0</v>
      </c>
      <c r="BH206" s="105">
        <f t="shared" si="177"/>
        <v>0</v>
      </c>
      <c r="BI206" s="105">
        <f t="shared" si="178"/>
        <v>0</v>
      </c>
      <c r="BJ206" s="105">
        <f t="shared" si="179"/>
        <v>23.971631577567443</v>
      </c>
      <c r="BK206" s="105">
        <f t="shared" si="180"/>
        <v>0</v>
      </c>
      <c r="BL206" s="105">
        <f t="shared" si="181"/>
        <v>12.231063684748696</v>
      </c>
      <c r="BM206" s="105">
        <f t="shared" si="182"/>
        <v>0</v>
      </c>
      <c r="BN206" s="105">
        <f t="shared" si="183"/>
        <v>10.803544741878817</v>
      </c>
      <c r="BO206" s="105">
        <f t="shared" si="184"/>
        <v>27.265278833800895</v>
      </c>
      <c r="BP206" s="105">
        <f t="shared" si="185"/>
        <v>0</v>
      </c>
      <c r="BQ206" s="105">
        <f t="shared" si="186"/>
        <v>0</v>
      </c>
      <c r="BR206" s="105">
        <f t="shared" si="187"/>
        <v>6.685351721244853</v>
      </c>
      <c r="BS206" s="105">
        <f t="shared" si="188"/>
        <v>0</v>
      </c>
      <c r="BT206" s="105">
        <f t="shared" si="189"/>
        <v>0</v>
      </c>
      <c r="BU206" s="105">
        <f t="shared" si="190"/>
        <v>25.021368081591984</v>
      </c>
      <c r="BV206" s="105">
        <f t="shared" si="191"/>
        <v>158.01405311869118</v>
      </c>
      <c r="BW206" s="105">
        <f t="shared" si="192"/>
        <v>607.44631761096969</v>
      </c>
      <c r="BX206" s="105">
        <f t="shared" si="193"/>
        <v>0</v>
      </c>
      <c r="BY206" s="105">
        <f t="shared" si="194"/>
        <v>2.1365459741485537</v>
      </c>
      <c r="BZ206" s="105">
        <f t="shared" si="195"/>
        <v>4.8654466322330299</v>
      </c>
    </row>
    <row r="207" spans="1:78" x14ac:dyDescent="0.25">
      <c r="A207" s="18" t="s">
        <v>423</v>
      </c>
      <c r="B207" s="21" t="s">
        <v>424</v>
      </c>
      <c r="C207" s="22">
        <f>_xlfn.XLOOKUP(A207,Rankings!K:K,Rankings!L:L)</f>
        <v>11.07578947368421</v>
      </c>
      <c r="D207" s="118">
        <f>_xlfn.XLOOKUP(A207,Rankings!K:K,Rankings!M:M)</f>
        <v>195.23000000000002</v>
      </c>
      <c r="E207" s="121">
        <v>31604</v>
      </c>
      <c r="F207" s="121">
        <v>0</v>
      </c>
      <c r="G207" s="121">
        <v>0</v>
      </c>
      <c r="H207" s="121">
        <v>13333</v>
      </c>
      <c r="I207" s="121">
        <v>0</v>
      </c>
      <c r="J207" s="121">
        <v>0</v>
      </c>
      <c r="K207" s="121">
        <v>0</v>
      </c>
      <c r="L207" s="121">
        <v>2734.47</v>
      </c>
      <c r="M207" s="121">
        <v>0</v>
      </c>
      <c r="N207" s="121">
        <v>3051.41</v>
      </c>
      <c r="O207" s="121">
        <v>0</v>
      </c>
      <c r="P207" s="121">
        <v>12646.009999999993</v>
      </c>
      <c r="Q207" s="121">
        <v>8924.4699999999993</v>
      </c>
      <c r="R207" s="121">
        <v>0</v>
      </c>
      <c r="S207" s="121">
        <v>0</v>
      </c>
      <c r="T207" s="121">
        <v>1717.52</v>
      </c>
      <c r="U207" s="121">
        <v>0</v>
      </c>
      <c r="V207" s="121">
        <v>0</v>
      </c>
      <c r="W207" s="121">
        <v>5037</v>
      </c>
      <c r="X207" s="121">
        <v>49041.259999999966</v>
      </c>
      <c r="Y207" s="121">
        <v>127151.74000000003</v>
      </c>
      <c r="Z207" s="121">
        <v>0</v>
      </c>
      <c r="AA207" s="121">
        <v>2740.5600000000004</v>
      </c>
      <c r="AB207" s="121">
        <v>694.96</v>
      </c>
      <c r="AC207" s="121">
        <f t="shared" si="147"/>
        <v>258676.4</v>
      </c>
      <c r="AD207" s="153">
        <f t="shared" si="148"/>
        <v>2853.4309066717356</v>
      </c>
      <c r="AE207" s="105">
        <f t="shared" si="149"/>
        <v>0</v>
      </c>
      <c r="AF207" s="105">
        <f t="shared" si="150"/>
        <v>0</v>
      </c>
      <c r="AG207" s="105">
        <f t="shared" si="151"/>
        <v>1203.7968066907433</v>
      </c>
      <c r="AH207" s="105">
        <f t="shared" si="152"/>
        <v>0</v>
      </c>
      <c r="AI207" s="105">
        <f t="shared" si="153"/>
        <v>0</v>
      </c>
      <c r="AJ207" s="105">
        <f t="shared" si="154"/>
        <v>0</v>
      </c>
      <c r="AK207" s="105">
        <f t="shared" si="155"/>
        <v>246.88714122790341</v>
      </c>
      <c r="AL207" s="105">
        <f t="shared" si="156"/>
        <v>0</v>
      </c>
      <c r="AM207" s="105">
        <f t="shared" si="157"/>
        <v>275.50270861053031</v>
      </c>
      <c r="AN207" s="105">
        <f t="shared" si="158"/>
        <v>0</v>
      </c>
      <c r="AO207" s="105">
        <f t="shared" si="159"/>
        <v>1141.7705284166502</v>
      </c>
      <c r="AP207" s="105">
        <f t="shared" si="160"/>
        <v>805.76378065006645</v>
      </c>
      <c r="AQ207" s="105">
        <f t="shared" si="161"/>
        <v>0</v>
      </c>
      <c r="AR207" s="105">
        <f t="shared" si="162"/>
        <v>0</v>
      </c>
      <c r="AS207" s="105">
        <f t="shared" si="163"/>
        <v>155.06975860102642</v>
      </c>
      <c r="AT207" s="105">
        <f t="shared" si="164"/>
        <v>0</v>
      </c>
      <c r="AU207" s="105">
        <f t="shared" si="165"/>
        <v>0</v>
      </c>
      <c r="AV207" s="105">
        <f t="shared" si="166"/>
        <v>454.77570804029654</v>
      </c>
      <c r="AW207" s="105">
        <f t="shared" si="167"/>
        <v>4427.7891085344963</v>
      </c>
      <c r="AX207" s="105">
        <f t="shared" si="168"/>
        <v>11480.151397072803</v>
      </c>
      <c r="AY207" s="105">
        <f t="shared" si="169"/>
        <v>0</v>
      </c>
      <c r="AZ207" s="105">
        <f t="shared" si="170"/>
        <v>247.43698916555792</v>
      </c>
      <c r="BA207" s="105">
        <f t="shared" si="171"/>
        <v>62.745865804980049</v>
      </c>
      <c r="BB207" s="2"/>
      <c r="BC207" s="105">
        <f t="shared" si="172"/>
        <v>161.88085847461966</v>
      </c>
      <c r="BD207" s="105">
        <f t="shared" si="173"/>
        <v>0</v>
      </c>
      <c r="BE207" s="105">
        <f t="shared" si="174"/>
        <v>0</v>
      </c>
      <c r="BF207" s="105">
        <f t="shared" si="175"/>
        <v>68.293807304205288</v>
      </c>
      <c r="BG207" s="105">
        <f t="shared" si="176"/>
        <v>0</v>
      </c>
      <c r="BH207" s="105">
        <f t="shared" si="177"/>
        <v>0</v>
      </c>
      <c r="BI207" s="105">
        <f t="shared" si="178"/>
        <v>0</v>
      </c>
      <c r="BJ207" s="105">
        <f t="shared" si="179"/>
        <v>14.00640270450238</v>
      </c>
      <c r="BK207" s="105">
        <f t="shared" si="180"/>
        <v>0</v>
      </c>
      <c r="BL207" s="105">
        <f t="shared" si="181"/>
        <v>15.629821236490292</v>
      </c>
      <c r="BM207" s="105">
        <f t="shared" si="182"/>
        <v>0</v>
      </c>
      <c r="BN207" s="105">
        <f t="shared" si="183"/>
        <v>64.774932131332235</v>
      </c>
      <c r="BO207" s="105">
        <f t="shared" si="184"/>
        <v>45.712595400297076</v>
      </c>
      <c r="BP207" s="105">
        <f t="shared" si="185"/>
        <v>0</v>
      </c>
      <c r="BQ207" s="105">
        <f t="shared" si="186"/>
        <v>0</v>
      </c>
      <c r="BR207" s="105">
        <f t="shared" si="187"/>
        <v>8.7974184295446385</v>
      </c>
      <c r="BS207" s="105">
        <f t="shared" si="188"/>
        <v>0</v>
      </c>
      <c r="BT207" s="105">
        <f t="shared" si="189"/>
        <v>0</v>
      </c>
      <c r="BU207" s="105">
        <f t="shared" si="190"/>
        <v>25.800338062797724</v>
      </c>
      <c r="BV207" s="105">
        <f t="shared" si="191"/>
        <v>251.19735696358123</v>
      </c>
      <c r="BW207" s="105">
        <f t="shared" si="192"/>
        <v>651.29201454694476</v>
      </c>
      <c r="BX207" s="105">
        <f t="shared" si="193"/>
        <v>0</v>
      </c>
      <c r="BY207" s="105">
        <f t="shared" si="194"/>
        <v>14.037596680837988</v>
      </c>
      <c r="BZ207" s="105">
        <f t="shared" si="195"/>
        <v>3.5596988167802079</v>
      </c>
    </row>
    <row r="208" spans="1:78" x14ac:dyDescent="0.25">
      <c r="A208" s="18" t="s">
        <v>425</v>
      </c>
      <c r="B208" s="21" t="s">
        <v>426</v>
      </c>
      <c r="C208" s="22">
        <f>_xlfn.XLOOKUP(A208,Rankings!K:K,Rankings!L:L)</f>
        <v>47</v>
      </c>
      <c r="D208" s="118">
        <f>_xlfn.XLOOKUP(A208,Rankings!K:K,Rankings!M:M)</f>
        <v>409.34000000000003</v>
      </c>
      <c r="E208" s="121">
        <v>19848.730000000007</v>
      </c>
      <c r="F208" s="121">
        <v>0</v>
      </c>
      <c r="G208" s="121">
        <v>0</v>
      </c>
      <c r="H208" s="121">
        <v>15497.769999999997</v>
      </c>
      <c r="I208" s="121">
        <v>0</v>
      </c>
      <c r="J208" s="121">
        <v>0</v>
      </c>
      <c r="K208" s="121">
        <v>0</v>
      </c>
      <c r="L208" s="121">
        <v>6355.97</v>
      </c>
      <c r="M208" s="121">
        <v>0</v>
      </c>
      <c r="N208" s="121">
        <v>4816.13</v>
      </c>
      <c r="O208" s="121">
        <v>0</v>
      </c>
      <c r="P208" s="121">
        <v>6874.9700000000012</v>
      </c>
      <c r="Q208" s="121">
        <v>3847.03</v>
      </c>
      <c r="R208" s="121">
        <v>10538.119999999999</v>
      </c>
      <c r="S208" s="121">
        <v>0</v>
      </c>
      <c r="T208" s="121">
        <v>4902.0399999999991</v>
      </c>
      <c r="U208" s="121">
        <v>0</v>
      </c>
      <c r="V208" s="121">
        <v>0</v>
      </c>
      <c r="W208" s="121">
        <v>5028.99</v>
      </c>
      <c r="X208" s="121">
        <v>76004.37000000001</v>
      </c>
      <c r="Y208" s="121">
        <v>239458.84000000003</v>
      </c>
      <c r="Z208" s="121">
        <v>0</v>
      </c>
      <c r="AA208" s="121">
        <v>4427</v>
      </c>
      <c r="AB208" s="121">
        <v>1103.8</v>
      </c>
      <c r="AC208" s="121">
        <f t="shared" si="147"/>
        <v>398703.76</v>
      </c>
      <c r="AD208" s="153">
        <f t="shared" si="148"/>
        <v>422.31340425531931</v>
      </c>
      <c r="AE208" s="105">
        <f t="shared" si="149"/>
        <v>0</v>
      </c>
      <c r="AF208" s="105">
        <f t="shared" si="150"/>
        <v>0</v>
      </c>
      <c r="AG208" s="105">
        <f t="shared" si="151"/>
        <v>329.73978723404247</v>
      </c>
      <c r="AH208" s="105">
        <f t="shared" si="152"/>
        <v>0</v>
      </c>
      <c r="AI208" s="105">
        <f t="shared" si="153"/>
        <v>0</v>
      </c>
      <c r="AJ208" s="105">
        <f t="shared" si="154"/>
        <v>0</v>
      </c>
      <c r="AK208" s="105">
        <f t="shared" si="155"/>
        <v>135.23340425531916</v>
      </c>
      <c r="AL208" s="105">
        <f t="shared" si="156"/>
        <v>0</v>
      </c>
      <c r="AM208" s="105">
        <f t="shared" si="157"/>
        <v>102.47085106382978</v>
      </c>
      <c r="AN208" s="105">
        <f t="shared" si="158"/>
        <v>0</v>
      </c>
      <c r="AO208" s="105">
        <f t="shared" si="159"/>
        <v>146.27595744680855</v>
      </c>
      <c r="AP208" s="105">
        <f t="shared" si="160"/>
        <v>81.851702127659578</v>
      </c>
      <c r="AQ208" s="105">
        <f t="shared" si="161"/>
        <v>224.21531914893615</v>
      </c>
      <c r="AR208" s="105">
        <f t="shared" si="162"/>
        <v>0</v>
      </c>
      <c r="AS208" s="105">
        <f t="shared" si="163"/>
        <v>104.2987234042553</v>
      </c>
      <c r="AT208" s="105">
        <f t="shared" si="164"/>
        <v>0</v>
      </c>
      <c r="AU208" s="105">
        <f t="shared" si="165"/>
        <v>0</v>
      </c>
      <c r="AV208" s="105">
        <f t="shared" si="166"/>
        <v>106.99978723404254</v>
      </c>
      <c r="AW208" s="105">
        <f t="shared" si="167"/>
        <v>1617.1142553191492</v>
      </c>
      <c r="AX208" s="105">
        <f t="shared" si="168"/>
        <v>5094.8689361702136</v>
      </c>
      <c r="AY208" s="105">
        <f t="shared" si="169"/>
        <v>0</v>
      </c>
      <c r="AZ208" s="105">
        <f t="shared" si="170"/>
        <v>94.191489361702125</v>
      </c>
      <c r="BA208" s="105">
        <f t="shared" si="171"/>
        <v>23.485106382978721</v>
      </c>
      <c r="BB208" s="2"/>
      <c r="BC208" s="105">
        <f t="shared" si="172"/>
        <v>48.48959300337129</v>
      </c>
      <c r="BD208" s="105">
        <f t="shared" si="173"/>
        <v>0</v>
      </c>
      <c r="BE208" s="105">
        <f t="shared" si="174"/>
        <v>0</v>
      </c>
      <c r="BF208" s="105">
        <f t="shared" si="175"/>
        <v>37.86038501001611</v>
      </c>
      <c r="BG208" s="105">
        <f t="shared" si="176"/>
        <v>0</v>
      </c>
      <c r="BH208" s="105">
        <f t="shared" si="177"/>
        <v>0</v>
      </c>
      <c r="BI208" s="105">
        <f t="shared" si="178"/>
        <v>0</v>
      </c>
      <c r="BJ208" s="105">
        <f t="shared" si="179"/>
        <v>15.527361117897103</v>
      </c>
      <c r="BK208" s="105">
        <f t="shared" si="180"/>
        <v>0</v>
      </c>
      <c r="BL208" s="105">
        <f t="shared" si="181"/>
        <v>11.765598280158303</v>
      </c>
      <c r="BM208" s="105">
        <f t="shared" si="182"/>
        <v>0</v>
      </c>
      <c r="BN208" s="105">
        <f t="shared" si="183"/>
        <v>16.795255777593201</v>
      </c>
      <c r="BO208" s="105">
        <f t="shared" si="184"/>
        <v>9.3981286949723941</v>
      </c>
      <c r="BP208" s="105">
        <f t="shared" si="185"/>
        <v>25.744173547662086</v>
      </c>
      <c r="BQ208" s="105">
        <f t="shared" si="186"/>
        <v>0</v>
      </c>
      <c r="BR208" s="105">
        <f t="shared" si="187"/>
        <v>11.975472712170808</v>
      </c>
      <c r="BS208" s="105">
        <f t="shared" si="188"/>
        <v>0</v>
      </c>
      <c r="BT208" s="105">
        <f t="shared" si="189"/>
        <v>0</v>
      </c>
      <c r="BU208" s="105">
        <f t="shared" si="190"/>
        <v>12.285606097620558</v>
      </c>
      <c r="BV208" s="105">
        <f t="shared" si="191"/>
        <v>185.67540430937609</v>
      </c>
      <c r="BW208" s="105">
        <f t="shared" si="192"/>
        <v>584.98763863780721</v>
      </c>
      <c r="BX208" s="105">
        <f t="shared" si="193"/>
        <v>0</v>
      </c>
      <c r="BY208" s="105">
        <f t="shared" si="194"/>
        <v>10.814970440220842</v>
      </c>
      <c r="BZ208" s="105">
        <f t="shared" si="195"/>
        <v>2.6965358870376699</v>
      </c>
    </row>
    <row r="209" spans="1:78" x14ac:dyDescent="0.25">
      <c r="A209" s="18" t="s">
        <v>427</v>
      </c>
      <c r="B209" s="21" t="s">
        <v>428</v>
      </c>
      <c r="C209" s="22">
        <f>_xlfn.XLOOKUP(A209,Rankings!K:K,Rankings!L:L)</f>
        <v>47</v>
      </c>
      <c r="D209" s="118">
        <f>_xlfn.XLOOKUP(A209,Rankings!K:K,Rankings!M:M)</f>
        <v>202.14000000000001</v>
      </c>
      <c r="E209" s="121">
        <v>8248.33</v>
      </c>
      <c r="F209" s="121">
        <v>0</v>
      </c>
      <c r="G209" s="121">
        <v>0</v>
      </c>
      <c r="H209" s="121">
        <v>0</v>
      </c>
      <c r="I209" s="121">
        <v>0</v>
      </c>
      <c r="J209" s="121">
        <v>0</v>
      </c>
      <c r="K209" s="121">
        <v>0</v>
      </c>
      <c r="L209" s="121">
        <v>2036.5</v>
      </c>
      <c r="M209" s="121">
        <v>10738.990000000002</v>
      </c>
      <c r="N209" s="121">
        <v>0</v>
      </c>
      <c r="O209" s="121">
        <v>0</v>
      </c>
      <c r="P209" s="121">
        <v>4162.7</v>
      </c>
      <c r="Q209" s="121">
        <v>3050.62</v>
      </c>
      <c r="R209" s="121">
        <v>10883.229999999996</v>
      </c>
      <c r="S209" s="121">
        <v>1629.29</v>
      </c>
      <c r="T209" s="121">
        <v>2057.9899999999998</v>
      </c>
      <c r="U209" s="121">
        <v>0</v>
      </c>
      <c r="V209" s="121">
        <v>0</v>
      </c>
      <c r="W209" s="121">
        <v>13664.61</v>
      </c>
      <c r="X209" s="121">
        <v>62897.820000000014</v>
      </c>
      <c r="Y209" s="121">
        <v>266428.75000000006</v>
      </c>
      <c r="Z209" s="121">
        <v>0</v>
      </c>
      <c r="AA209" s="121">
        <v>2114</v>
      </c>
      <c r="AB209" s="121">
        <v>363.67000000000007</v>
      </c>
      <c r="AC209" s="121">
        <f t="shared" si="147"/>
        <v>388276.50000000006</v>
      </c>
      <c r="AD209" s="153">
        <f t="shared" si="148"/>
        <v>175.4963829787234</v>
      </c>
      <c r="AE209" s="105">
        <f t="shared" si="149"/>
        <v>0</v>
      </c>
      <c r="AF209" s="105">
        <f t="shared" si="150"/>
        <v>0</v>
      </c>
      <c r="AG209" s="105">
        <f t="shared" si="151"/>
        <v>0</v>
      </c>
      <c r="AH209" s="105">
        <f t="shared" si="152"/>
        <v>0</v>
      </c>
      <c r="AI209" s="105">
        <f t="shared" si="153"/>
        <v>0</v>
      </c>
      <c r="AJ209" s="105">
        <f t="shared" si="154"/>
        <v>0</v>
      </c>
      <c r="AK209" s="105">
        <f t="shared" si="155"/>
        <v>43.329787234042556</v>
      </c>
      <c r="AL209" s="105">
        <f t="shared" si="156"/>
        <v>228.48914893617024</v>
      </c>
      <c r="AM209" s="105">
        <f t="shared" si="157"/>
        <v>0</v>
      </c>
      <c r="AN209" s="105">
        <f t="shared" si="158"/>
        <v>0</v>
      </c>
      <c r="AO209" s="105">
        <f t="shared" si="159"/>
        <v>88.568085106382981</v>
      </c>
      <c r="AP209" s="105">
        <f t="shared" si="160"/>
        <v>64.906808510638299</v>
      </c>
      <c r="AQ209" s="105">
        <f t="shared" si="161"/>
        <v>231.55808510638289</v>
      </c>
      <c r="AR209" s="105">
        <f t="shared" si="162"/>
        <v>34.665744680851063</v>
      </c>
      <c r="AS209" s="105">
        <f t="shared" si="163"/>
        <v>43.787021276595738</v>
      </c>
      <c r="AT209" s="105">
        <f t="shared" si="164"/>
        <v>0</v>
      </c>
      <c r="AU209" s="105">
        <f t="shared" si="165"/>
        <v>0</v>
      </c>
      <c r="AV209" s="105">
        <f t="shared" si="166"/>
        <v>290.73638297872344</v>
      </c>
      <c r="AW209" s="105">
        <f t="shared" si="167"/>
        <v>1338.2514893617024</v>
      </c>
      <c r="AX209" s="105">
        <f t="shared" si="168"/>
        <v>5668.6968085106391</v>
      </c>
      <c r="AY209" s="105">
        <f t="shared" si="169"/>
        <v>0</v>
      </c>
      <c r="AZ209" s="105">
        <f t="shared" si="170"/>
        <v>44.978723404255319</v>
      </c>
      <c r="BA209" s="105">
        <f t="shared" si="171"/>
        <v>7.7376595744680863</v>
      </c>
      <c r="BB209" s="2"/>
      <c r="BC209" s="105">
        <f t="shared" si="172"/>
        <v>40.805036113584642</v>
      </c>
      <c r="BD209" s="105">
        <f t="shared" si="173"/>
        <v>0</v>
      </c>
      <c r="BE209" s="105">
        <f t="shared" si="174"/>
        <v>0</v>
      </c>
      <c r="BF209" s="105">
        <f t="shared" si="175"/>
        <v>0</v>
      </c>
      <c r="BG209" s="105">
        <f t="shared" si="176"/>
        <v>0</v>
      </c>
      <c r="BH209" s="105">
        <f t="shared" si="177"/>
        <v>0</v>
      </c>
      <c r="BI209" s="105">
        <f t="shared" si="178"/>
        <v>0</v>
      </c>
      <c r="BJ209" s="105">
        <f t="shared" si="179"/>
        <v>10.074700702483426</v>
      </c>
      <c r="BK209" s="105">
        <f t="shared" si="180"/>
        <v>53.12649648758287</v>
      </c>
      <c r="BL209" s="105">
        <f t="shared" si="181"/>
        <v>0</v>
      </c>
      <c r="BM209" s="105">
        <f t="shared" si="182"/>
        <v>0</v>
      </c>
      <c r="BN209" s="105">
        <f t="shared" si="183"/>
        <v>20.593153260116747</v>
      </c>
      <c r="BO209" s="105">
        <f t="shared" si="184"/>
        <v>15.091619669535964</v>
      </c>
      <c r="BP209" s="105">
        <f t="shared" si="185"/>
        <v>53.840061343623205</v>
      </c>
      <c r="BQ209" s="105">
        <f t="shared" si="186"/>
        <v>8.0602057979618085</v>
      </c>
      <c r="BR209" s="105">
        <f t="shared" si="187"/>
        <v>10.181013159196594</v>
      </c>
      <c r="BS209" s="105">
        <f t="shared" si="188"/>
        <v>0</v>
      </c>
      <c r="BT209" s="105">
        <f t="shared" si="189"/>
        <v>0</v>
      </c>
      <c r="BU209" s="105">
        <f t="shared" si="190"/>
        <v>67.599732858414953</v>
      </c>
      <c r="BV209" s="105">
        <f t="shared" si="191"/>
        <v>311.15969130305734</v>
      </c>
      <c r="BW209" s="105">
        <f t="shared" si="192"/>
        <v>1318.0407143563868</v>
      </c>
      <c r="BX209" s="105">
        <f t="shared" si="193"/>
        <v>0</v>
      </c>
      <c r="BY209" s="105">
        <f t="shared" si="194"/>
        <v>10.458098347679826</v>
      </c>
      <c r="BZ209" s="105">
        <f t="shared" si="195"/>
        <v>1.7990996339170875</v>
      </c>
    </row>
    <row r="210" spans="1:78" x14ac:dyDescent="0.25">
      <c r="A210" s="18" t="s">
        <v>429</v>
      </c>
      <c r="B210" s="21" t="s">
        <v>430</v>
      </c>
      <c r="C210" s="22">
        <f>_xlfn.XLOOKUP(A210,Rankings!K:K,Rankings!L:L)</f>
        <v>23</v>
      </c>
      <c r="D210" s="118">
        <f>_xlfn.XLOOKUP(A210,Rankings!K:K,Rankings!M:M)</f>
        <v>273.23</v>
      </c>
      <c r="E210" s="121">
        <v>11416.320000000005</v>
      </c>
      <c r="F210" s="121">
        <v>0</v>
      </c>
      <c r="G210" s="121">
        <v>0</v>
      </c>
      <c r="H210" s="121">
        <v>0</v>
      </c>
      <c r="I210" s="121">
        <v>0</v>
      </c>
      <c r="J210" s="121">
        <v>0</v>
      </c>
      <c r="K210" s="121">
        <v>0</v>
      </c>
      <c r="L210" s="121">
        <v>2609.5200000000004</v>
      </c>
      <c r="M210" s="121">
        <v>0</v>
      </c>
      <c r="N210" s="121">
        <v>6340.02</v>
      </c>
      <c r="O210" s="121">
        <v>0</v>
      </c>
      <c r="P210" s="121">
        <v>3339.77</v>
      </c>
      <c r="Q210" s="121">
        <v>5751.98</v>
      </c>
      <c r="R210" s="121">
        <v>4202.829999999999</v>
      </c>
      <c r="S210" s="121">
        <v>0</v>
      </c>
      <c r="T210" s="121">
        <v>1387.1100000000001</v>
      </c>
      <c r="U210" s="121">
        <v>0</v>
      </c>
      <c r="V210" s="121">
        <v>0</v>
      </c>
      <c r="W210" s="121">
        <v>364.63</v>
      </c>
      <c r="X210" s="121">
        <v>22063.830000000009</v>
      </c>
      <c r="Y210" s="121">
        <v>165277.99</v>
      </c>
      <c r="Z210" s="121">
        <v>0</v>
      </c>
      <c r="AA210" s="121">
        <v>0</v>
      </c>
      <c r="AB210" s="121">
        <v>483.63</v>
      </c>
      <c r="AC210" s="121">
        <f t="shared" si="147"/>
        <v>223237.63</v>
      </c>
      <c r="AD210" s="153">
        <f t="shared" si="148"/>
        <v>496.36173913043501</v>
      </c>
      <c r="AE210" s="105">
        <f t="shared" si="149"/>
        <v>0</v>
      </c>
      <c r="AF210" s="105">
        <f t="shared" si="150"/>
        <v>0</v>
      </c>
      <c r="AG210" s="105">
        <f t="shared" si="151"/>
        <v>0</v>
      </c>
      <c r="AH210" s="105">
        <f t="shared" si="152"/>
        <v>0</v>
      </c>
      <c r="AI210" s="105">
        <f t="shared" si="153"/>
        <v>0</v>
      </c>
      <c r="AJ210" s="105">
        <f t="shared" si="154"/>
        <v>0</v>
      </c>
      <c r="AK210" s="105">
        <f t="shared" si="155"/>
        <v>113.45739130434785</v>
      </c>
      <c r="AL210" s="105">
        <f t="shared" si="156"/>
        <v>0</v>
      </c>
      <c r="AM210" s="105">
        <f t="shared" si="157"/>
        <v>275.65304347826088</v>
      </c>
      <c r="AN210" s="105">
        <f t="shared" si="158"/>
        <v>0</v>
      </c>
      <c r="AO210" s="105">
        <f t="shared" si="159"/>
        <v>145.20739130434782</v>
      </c>
      <c r="AP210" s="105">
        <f t="shared" si="160"/>
        <v>250.08608695652171</v>
      </c>
      <c r="AQ210" s="105">
        <f t="shared" si="161"/>
        <v>182.73173913043473</v>
      </c>
      <c r="AR210" s="105">
        <f t="shared" si="162"/>
        <v>0</v>
      </c>
      <c r="AS210" s="105">
        <f t="shared" si="163"/>
        <v>60.309130434782617</v>
      </c>
      <c r="AT210" s="105">
        <f t="shared" si="164"/>
        <v>0</v>
      </c>
      <c r="AU210" s="105">
        <f t="shared" si="165"/>
        <v>0</v>
      </c>
      <c r="AV210" s="105">
        <f t="shared" si="166"/>
        <v>15.853478260869565</v>
      </c>
      <c r="AW210" s="105">
        <f t="shared" si="167"/>
        <v>959.2969565217395</v>
      </c>
      <c r="AX210" s="105">
        <f t="shared" si="168"/>
        <v>7185.9995652173911</v>
      </c>
      <c r="AY210" s="105">
        <f t="shared" si="169"/>
        <v>0</v>
      </c>
      <c r="AZ210" s="105">
        <f t="shared" si="170"/>
        <v>0</v>
      </c>
      <c r="BA210" s="105">
        <f t="shared" si="171"/>
        <v>21.027391304347827</v>
      </c>
      <c r="BB210" s="2"/>
      <c r="BC210" s="105">
        <f t="shared" si="172"/>
        <v>41.782820334516721</v>
      </c>
      <c r="BD210" s="105">
        <f t="shared" si="173"/>
        <v>0</v>
      </c>
      <c r="BE210" s="105">
        <f t="shared" si="174"/>
        <v>0</v>
      </c>
      <c r="BF210" s="105">
        <f t="shared" si="175"/>
        <v>0</v>
      </c>
      <c r="BG210" s="105">
        <f t="shared" si="176"/>
        <v>0</v>
      </c>
      <c r="BH210" s="105">
        <f t="shared" si="177"/>
        <v>0</v>
      </c>
      <c r="BI210" s="105">
        <f t="shared" si="178"/>
        <v>0</v>
      </c>
      <c r="BJ210" s="105">
        <f t="shared" si="179"/>
        <v>9.5506349961570844</v>
      </c>
      <c r="BK210" s="105">
        <f t="shared" si="180"/>
        <v>0</v>
      </c>
      <c r="BL210" s="105">
        <f t="shared" si="181"/>
        <v>23.203967353511693</v>
      </c>
      <c r="BM210" s="105">
        <f t="shared" si="182"/>
        <v>0</v>
      </c>
      <c r="BN210" s="105">
        <f t="shared" si="183"/>
        <v>12.223291732240236</v>
      </c>
      <c r="BO210" s="105">
        <f t="shared" si="184"/>
        <v>21.051787871024409</v>
      </c>
      <c r="BP210" s="105">
        <f t="shared" si="185"/>
        <v>15.382022471910108</v>
      </c>
      <c r="BQ210" s="105">
        <f t="shared" si="186"/>
        <v>0</v>
      </c>
      <c r="BR210" s="105">
        <f t="shared" si="187"/>
        <v>5.0767119276799768</v>
      </c>
      <c r="BS210" s="105">
        <f t="shared" si="188"/>
        <v>0</v>
      </c>
      <c r="BT210" s="105">
        <f t="shared" si="189"/>
        <v>0</v>
      </c>
      <c r="BU210" s="105">
        <f t="shared" si="190"/>
        <v>1.3345167075357756</v>
      </c>
      <c r="BV210" s="105">
        <f t="shared" si="191"/>
        <v>80.751857409508503</v>
      </c>
      <c r="BW210" s="105">
        <f t="shared" si="192"/>
        <v>604.9042564872085</v>
      </c>
      <c r="BX210" s="105">
        <f t="shared" si="193"/>
        <v>0</v>
      </c>
      <c r="BY210" s="105">
        <f t="shared" si="194"/>
        <v>0</v>
      </c>
      <c r="BZ210" s="105">
        <f t="shared" si="195"/>
        <v>1.7700472129707572</v>
      </c>
    </row>
    <row r="211" spans="1:78" x14ac:dyDescent="0.25">
      <c r="A211" s="18" t="s">
        <v>434</v>
      </c>
      <c r="B211" s="21" t="s">
        <v>435</v>
      </c>
      <c r="C211" s="22">
        <f>_xlfn.XLOOKUP(A211,Rankings!K:K,Rankings!L:L)</f>
        <v>39.068421052631578</v>
      </c>
      <c r="D211" s="118">
        <f>_xlfn.XLOOKUP(A211,Rankings!K:K,Rankings!M:M)</f>
        <v>359.26</v>
      </c>
      <c r="E211" s="121">
        <v>37033.710000000006</v>
      </c>
      <c r="F211" s="121">
        <v>6301.91</v>
      </c>
      <c r="G211" s="121">
        <v>0</v>
      </c>
      <c r="H211" s="121">
        <v>0</v>
      </c>
      <c r="I211" s="121">
        <v>0</v>
      </c>
      <c r="J211" s="121">
        <v>0</v>
      </c>
      <c r="K211" s="121">
        <v>0</v>
      </c>
      <c r="L211" s="121">
        <v>14562.709999999995</v>
      </c>
      <c r="M211" s="121">
        <v>15114.599999999999</v>
      </c>
      <c r="N211" s="121">
        <v>0</v>
      </c>
      <c r="O211" s="121">
        <v>0</v>
      </c>
      <c r="P211" s="121">
        <v>16279.949999999984</v>
      </c>
      <c r="Q211" s="121">
        <v>-3683.7599999999993</v>
      </c>
      <c r="R211" s="121">
        <v>21055.200000000015</v>
      </c>
      <c r="S211" s="121">
        <v>0</v>
      </c>
      <c r="T211" s="121">
        <v>2215.5200000000004</v>
      </c>
      <c r="U211" s="121">
        <v>0</v>
      </c>
      <c r="V211" s="121">
        <v>0</v>
      </c>
      <c r="W211" s="121">
        <v>15491.620000000004</v>
      </c>
      <c r="X211" s="121">
        <v>53487.080000000024</v>
      </c>
      <c r="Y211" s="121">
        <v>178708.73999999993</v>
      </c>
      <c r="Z211" s="121">
        <v>0</v>
      </c>
      <c r="AA211" s="121">
        <v>5742</v>
      </c>
      <c r="AB211" s="121">
        <v>1647.83</v>
      </c>
      <c r="AC211" s="121">
        <f t="shared" si="147"/>
        <v>363957.11</v>
      </c>
      <c r="AD211" s="153">
        <f t="shared" si="148"/>
        <v>947.91929139162085</v>
      </c>
      <c r="AE211" s="105">
        <f t="shared" si="149"/>
        <v>161.30444564192376</v>
      </c>
      <c r="AF211" s="105">
        <f t="shared" si="150"/>
        <v>0</v>
      </c>
      <c r="AG211" s="105">
        <f t="shared" si="151"/>
        <v>0</v>
      </c>
      <c r="AH211" s="105">
        <f t="shared" si="152"/>
        <v>0</v>
      </c>
      <c r="AI211" s="105">
        <f t="shared" si="153"/>
        <v>0</v>
      </c>
      <c r="AJ211" s="105">
        <f t="shared" si="154"/>
        <v>0</v>
      </c>
      <c r="AK211" s="105">
        <f t="shared" si="155"/>
        <v>372.74887511787676</v>
      </c>
      <c r="AL211" s="105">
        <f t="shared" si="156"/>
        <v>386.87511787686918</v>
      </c>
      <c r="AM211" s="105">
        <f t="shared" si="157"/>
        <v>0</v>
      </c>
      <c r="AN211" s="105">
        <f t="shared" si="158"/>
        <v>0</v>
      </c>
      <c r="AO211" s="105">
        <f t="shared" si="159"/>
        <v>416.70355651353862</v>
      </c>
      <c r="AP211" s="105">
        <f t="shared" si="160"/>
        <v>-94.289963626566063</v>
      </c>
      <c r="AQ211" s="105">
        <f t="shared" si="161"/>
        <v>538.93142934123705</v>
      </c>
      <c r="AR211" s="105">
        <f t="shared" si="162"/>
        <v>0</v>
      </c>
      <c r="AS211" s="105">
        <f t="shared" si="163"/>
        <v>56.708716152499001</v>
      </c>
      <c r="AT211" s="105">
        <f t="shared" si="164"/>
        <v>0</v>
      </c>
      <c r="AU211" s="105">
        <f t="shared" si="165"/>
        <v>0</v>
      </c>
      <c r="AV211" s="105">
        <f t="shared" si="166"/>
        <v>396.5253671022499</v>
      </c>
      <c r="AW211" s="105">
        <f t="shared" si="167"/>
        <v>1369.0617270645298</v>
      </c>
      <c r="AX211" s="105">
        <f t="shared" si="168"/>
        <v>4574.2503839418005</v>
      </c>
      <c r="AY211" s="105">
        <f t="shared" si="169"/>
        <v>0</v>
      </c>
      <c r="AZ211" s="105">
        <f t="shared" si="170"/>
        <v>146.9729219991917</v>
      </c>
      <c r="BA211" s="105">
        <f t="shared" si="171"/>
        <v>42.178054694867306</v>
      </c>
      <c r="BB211" s="2"/>
      <c r="BC211" s="105">
        <f t="shared" si="172"/>
        <v>103.0833101375049</v>
      </c>
      <c r="BD211" s="105">
        <f t="shared" si="173"/>
        <v>17.541362801313813</v>
      </c>
      <c r="BE211" s="105">
        <f t="shared" si="174"/>
        <v>0</v>
      </c>
      <c r="BF211" s="105">
        <f t="shared" si="175"/>
        <v>0</v>
      </c>
      <c r="BG211" s="105">
        <f t="shared" si="176"/>
        <v>0</v>
      </c>
      <c r="BH211" s="105">
        <f t="shared" si="177"/>
        <v>0</v>
      </c>
      <c r="BI211" s="105">
        <f t="shared" si="178"/>
        <v>0</v>
      </c>
      <c r="BJ211" s="105">
        <f t="shared" si="179"/>
        <v>40.535294772588088</v>
      </c>
      <c r="BK211" s="105">
        <f t="shared" si="180"/>
        <v>42.071480264989141</v>
      </c>
      <c r="BL211" s="105">
        <f t="shared" si="181"/>
        <v>0</v>
      </c>
      <c r="BM211" s="105">
        <f t="shared" si="182"/>
        <v>0</v>
      </c>
      <c r="BN211" s="105">
        <f t="shared" si="183"/>
        <v>45.31523130880138</v>
      </c>
      <c r="BO211" s="105">
        <f t="shared" si="184"/>
        <v>-10.2537438067138</v>
      </c>
      <c r="BP211" s="105">
        <f t="shared" si="185"/>
        <v>58.607136892501295</v>
      </c>
      <c r="BQ211" s="105">
        <f t="shared" si="186"/>
        <v>0</v>
      </c>
      <c r="BR211" s="105">
        <f t="shared" si="187"/>
        <v>6.1668986249512905</v>
      </c>
      <c r="BS211" s="105">
        <f t="shared" si="188"/>
        <v>0</v>
      </c>
      <c r="BT211" s="105">
        <f t="shared" si="189"/>
        <v>0</v>
      </c>
      <c r="BU211" s="105">
        <f t="shared" si="190"/>
        <v>43.12091521460782</v>
      </c>
      <c r="BV211" s="105">
        <f t="shared" si="191"/>
        <v>148.88125591493633</v>
      </c>
      <c r="BW211" s="105">
        <f t="shared" si="192"/>
        <v>497.43567332850841</v>
      </c>
      <c r="BX211" s="105">
        <f t="shared" si="193"/>
        <v>0</v>
      </c>
      <c r="BY211" s="105">
        <f t="shared" si="194"/>
        <v>15.982853643600736</v>
      </c>
      <c r="BZ211" s="105">
        <f t="shared" si="195"/>
        <v>4.5867338417858932</v>
      </c>
    </row>
    <row r="212" spans="1:78" x14ac:dyDescent="0.25">
      <c r="A212" s="18" t="s">
        <v>438</v>
      </c>
      <c r="B212" s="21" t="s">
        <v>439</v>
      </c>
      <c r="C212" s="22">
        <f>_xlfn.XLOOKUP(A212,Rankings!K:K,Rankings!L:L)</f>
        <v>318.38947368421054</v>
      </c>
      <c r="D212" s="118">
        <f>_xlfn.XLOOKUP(A212,Rankings!K:K,Rankings!M:M)</f>
        <v>1409.4</v>
      </c>
      <c r="E212" s="121">
        <v>77222.26999999996</v>
      </c>
      <c r="F212" s="121">
        <v>0</v>
      </c>
      <c r="G212" s="121">
        <v>0</v>
      </c>
      <c r="H212" s="121">
        <v>26801.200000000012</v>
      </c>
      <c r="I212" s="121">
        <v>412.26</v>
      </c>
      <c r="J212" s="121">
        <v>32062.270000000008</v>
      </c>
      <c r="K212" s="121">
        <v>0</v>
      </c>
      <c r="L212" s="121">
        <v>25652.589999999997</v>
      </c>
      <c r="M212" s="121">
        <v>56942.129999999976</v>
      </c>
      <c r="N212" s="121">
        <v>8021.51</v>
      </c>
      <c r="O212" s="121">
        <v>0</v>
      </c>
      <c r="P212" s="121">
        <v>24133.490000000049</v>
      </c>
      <c r="Q212" s="121">
        <v>22685.559999999998</v>
      </c>
      <c r="R212" s="121">
        <v>61676.929999999993</v>
      </c>
      <c r="S212" s="121">
        <v>0</v>
      </c>
      <c r="T212" s="121">
        <v>3624.889999999999</v>
      </c>
      <c r="U212" s="121">
        <v>0</v>
      </c>
      <c r="V212" s="121">
        <v>0</v>
      </c>
      <c r="W212" s="121">
        <v>12770.38</v>
      </c>
      <c r="X212" s="121">
        <v>399481.96000000014</v>
      </c>
      <c r="Y212" s="121">
        <v>850396.0700000003</v>
      </c>
      <c r="Z212" s="121">
        <v>0</v>
      </c>
      <c r="AA212" s="121">
        <v>12903.5</v>
      </c>
      <c r="AB212" s="121">
        <v>6923.9000000000005</v>
      </c>
      <c r="AC212" s="121">
        <f t="shared" si="147"/>
        <v>1621710.9100000004</v>
      </c>
      <c r="AD212" s="153">
        <f t="shared" si="148"/>
        <v>242.54027341554522</v>
      </c>
      <c r="AE212" s="105">
        <f t="shared" si="149"/>
        <v>0</v>
      </c>
      <c r="AF212" s="105">
        <f t="shared" si="150"/>
        <v>0</v>
      </c>
      <c r="AG212" s="105">
        <f t="shared" si="151"/>
        <v>84.17740602373793</v>
      </c>
      <c r="AH212" s="105">
        <f t="shared" si="152"/>
        <v>1.294829239263398</v>
      </c>
      <c r="AI212" s="105">
        <f t="shared" si="153"/>
        <v>100.70141336330877</v>
      </c>
      <c r="AJ212" s="105">
        <f t="shared" si="154"/>
        <v>0</v>
      </c>
      <c r="AK212" s="105">
        <f t="shared" si="155"/>
        <v>80.569843290243639</v>
      </c>
      <c r="AL212" s="105">
        <f t="shared" si="156"/>
        <v>178.8442605878268</v>
      </c>
      <c r="AM212" s="105">
        <f t="shared" si="157"/>
        <v>25.194017588521174</v>
      </c>
      <c r="AN212" s="105">
        <f t="shared" si="158"/>
        <v>0</v>
      </c>
      <c r="AO212" s="105">
        <f t="shared" si="159"/>
        <v>75.798642840612445</v>
      </c>
      <c r="AP212" s="105">
        <f t="shared" si="160"/>
        <v>71.250973650279349</v>
      </c>
      <c r="AQ212" s="105">
        <f t="shared" si="161"/>
        <v>193.71535524184213</v>
      </c>
      <c r="AR212" s="105">
        <f t="shared" si="162"/>
        <v>0</v>
      </c>
      <c r="AS212" s="105">
        <f t="shared" si="163"/>
        <v>11.385081165074219</v>
      </c>
      <c r="AT212" s="105">
        <f t="shared" si="164"/>
        <v>0</v>
      </c>
      <c r="AU212" s="105">
        <f t="shared" si="165"/>
        <v>0</v>
      </c>
      <c r="AV212" s="105">
        <f t="shared" si="166"/>
        <v>40.109303401990275</v>
      </c>
      <c r="AW212" s="105">
        <f t="shared" si="167"/>
        <v>1254.6958772770856</v>
      </c>
      <c r="AX212" s="105">
        <f t="shared" si="168"/>
        <v>2670.9302294442432</v>
      </c>
      <c r="AY212" s="105">
        <f t="shared" si="169"/>
        <v>0</v>
      </c>
      <c r="AZ212" s="105">
        <f t="shared" si="170"/>
        <v>40.52740767679439</v>
      </c>
      <c r="BA212" s="105">
        <f t="shared" si="171"/>
        <v>21.746636030019506</v>
      </c>
      <c r="BB212" s="2"/>
      <c r="BC212" s="105">
        <f t="shared" si="172"/>
        <v>54.79088264509717</v>
      </c>
      <c r="BD212" s="105">
        <f t="shared" si="173"/>
        <v>0</v>
      </c>
      <c r="BE212" s="105">
        <f t="shared" si="174"/>
        <v>0</v>
      </c>
      <c r="BF212" s="105">
        <f t="shared" si="175"/>
        <v>19.016035192280409</v>
      </c>
      <c r="BG212" s="105">
        <f t="shared" si="176"/>
        <v>0.29250744997871431</v>
      </c>
      <c r="BH212" s="105">
        <f t="shared" si="177"/>
        <v>22.74887895558394</v>
      </c>
      <c r="BI212" s="105">
        <f t="shared" si="178"/>
        <v>0</v>
      </c>
      <c r="BJ212" s="105">
        <f t="shared" si="179"/>
        <v>18.201071377891299</v>
      </c>
      <c r="BK212" s="105">
        <f t="shared" si="180"/>
        <v>40.401681566624077</v>
      </c>
      <c r="BL212" s="105">
        <f t="shared" si="181"/>
        <v>5.6914360720874129</v>
      </c>
      <c r="BM212" s="105">
        <f t="shared" si="182"/>
        <v>0</v>
      </c>
      <c r="BN212" s="105">
        <f t="shared" si="183"/>
        <v>17.123236838370971</v>
      </c>
      <c r="BO212" s="105">
        <f t="shared" si="184"/>
        <v>16.095898964098197</v>
      </c>
      <c r="BP212" s="105">
        <f t="shared" si="185"/>
        <v>43.761125301546748</v>
      </c>
      <c r="BQ212" s="105">
        <f t="shared" si="186"/>
        <v>0</v>
      </c>
      <c r="BR212" s="105">
        <f t="shared" si="187"/>
        <v>2.5719384135092938</v>
      </c>
      <c r="BS212" s="105">
        <f t="shared" si="188"/>
        <v>0</v>
      </c>
      <c r="BT212" s="105">
        <f t="shared" si="189"/>
        <v>0</v>
      </c>
      <c r="BU212" s="105">
        <f t="shared" si="190"/>
        <v>9.0608627784872979</v>
      </c>
      <c r="BV212" s="105">
        <f t="shared" si="191"/>
        <v>283.44115226337459</v>
      </c>
      <c r="BW212" s="105">
        <f t="shared" si="192"/>
        <v>603.3745352632327</v>
      </c>
      <c r="BX212" s="105">
        <f t="shared" si="193"/>
        <v>0</v>
      </c>
      <c r="BY212" s="105">
        <f t="shared" si="194"/>
        <v>9.155314318149566</v>
      </c>
      <c r="BZ212" s="105">
        <f t="shared" si="195"/>
        <v>4.9126578685965656</v>
      </c>
    </row>
    <row r="213" spans="1:78" x14ac:dyDescent="0.25">
      <c r="A213" s="18" t="s">
        <v>443</v>
      </c>
      <c r="B213" s="21" t="s">
        <v>444</v>
      </c>
      <c r="C213" s="22">
        <f>_xlfn.XLOOKUP(A213,Rankings!K:K,Rankings!L:L)</f>
        <v>74</v>
      </c>
      <c r="D213" s="118">
        <f>_xlfn.XLOOKUP(A213,Rankings!K:K,Rankings!M:M)</f>
        <v>530.54999999999995</v>
      </c>
      <c r="E213" s="121">
        <v>39775.779999999992</v>
      </c>
      <c r="F213" s="121">
        <v>0</v>
      </c>
      <c r="G213" s="121">
        <v>0</v>
      </c>
      <c r="H213" s="121">
        <v>0</v>
      </c>
      <c r="I213" s="121">
        <v>0</v>
      </c>
      <c r="J213" s="121">
        <v>0</v>
      </c>
      <c r="K213" s="121">
        <v>0</v>
      </c>
      <c r="L213" s="121">
        <v>9633.8499999999985</v>
      </c>
      <c r="M213" s="121">
        <v>0</v>
      </c>
      <c r="N213" s="121">
        <v>0</v>
      </c>
      <c r="O213" s="121">
        <v>0</v>
      </c>
      <c r="P213" s="121">
        <v>8525.5999999999894</v>
      </c>
      <c r="Q213" s="121">
        <v>21140.28</v>
      </c>
      <c r="R213" s="121">
        <v>13930.630000000003</v>
      </c>
      <c r="S213" s="121">
        <v>3413.9</v>
      </c>
      <c r="T213" s="121">
        <v>0</v>
      </c>
      <c r="U213" s="121">
        <v>0</v>
      </c>
      <c r="V213" s="121">
        <v>0</v>
      </c>
      <c r="W213" s="121">
        <v>34538.579999999987</v>
      </c>
      <c r="X213" s="121">
        <v>122608.25</v>
      </c>
      <c r="Y213" s="121">
        <v>247674.83999999997</v>
      </c>
      <c r="Z213" s="121">
        <v>0</v>
      </c>
      <c r="AA213" s="121">
        <v>3664</v>
      </c>
      <c r="AB213" s="121">
        <v>258.49</v>
      </c>
      <c r="AC213" s="121">
        <f t="shared" si="147"/>
        <v>505164.19999999995</v>
      </c>
      <c r="AD213" s="153">
        <f t="shared" si="148"/>
        <v>537.51054054054043</v>
      </c>
      <c r="AE213" s="105">
        <f t="shared" si="149"/>
        <v>0</v>
      </c>
      <c r="AF213" s="105">
        <f t="shared" si="150"/>
        <v>0</v>
      </c>
      <c r="AG213" s="105">
        <f t="shared" si="151"/>
        <v>0</v>
      </c>
      <c r="AH213" s="105">
        <f t="shared" si="152"/>
        <v>0</v>
      </c>
      <c r="AI213" s="105">
        <f t="shared" si="153"/>
        <v>0</v>
      </c>
      <c r="AJ213" s="105">
        <f t="shared" si="154"/>
        <v>0</v>
      </c>
      <c r="AK213" s="105">
        <f t="shared" si="155"/>
        <v>130.18716216216214</v>
      </c>
      <c r="AL213" s="105">
        <f t="shared" si="156"/>
        <v>0</v>
      </c>
      <c r="AM213" s="105">
        <f t="shared" si="157"/>
        <v>0</v>
      </c>
      <c r="AN213" s="105">
        <f t="shared" si="158"/>
        <v>0</v>
      </c>
      <c r="AO213" s="105">
        <f t="shared" si="159"/>
        <v>115.21081081081067</v>
      </c>
      <c r="AP213" s="105">
        <f t="shared" si="160"/>
        <v>285.67945945945945</v>
      </c>
      <c r="AQ213" s="105">
        <f t="shared" si="161"/>
        <v>188.25175675675681</v>
      </c>
      <c r="AR213" s="105">
        <f t="shared" si="162"/>
        <v>46.133783783783784</v>
      </c>
      <c r="AS213" s="105">
        <f t="shared" si="163"/>
        <v>0</v>
      </c>
      <c r="AT213" s="105">
        <f t="shared" si="164"/>
        <v>0</v>
      </c>
      <c r="AU213" s="105">
        <f t="shared" si="165"/>
        <v>0</v>
      </c>
      <c r="AV213" s="105">
        <f t="shared" si="166"/>
        <v>466.7375675675674</v>
      </c>
      <c r="AW213" s="105">
        <f t="shared" si="167"/>
        <v>1656.8682432432433</v>
      </c>
      <c r="AX213" s="105">
        <f t="shared" si="168"/>
        <v>3346.9572972972969</v>
      </c>
      <c r="AY213" s="105">
        <f t="shared" si="169"/>
        <v>0</v>
      </c>
      <c r="AZ213" s="105">
        <f t="shared" si="170"/>
        <v>49.513513513513516</v>
      </c>
      <c r="BA213" s="105">
        <f t="shared" si="171"/>
        <v>3.4931081081081081</v>
      </c>
      <c r="BB213" s="2"/>
      <c r="BC213" s="105">
        <f t="shared" si="172"/>
        <v>74.970841579492969</v>
      </c>
      <c r="BD213" s="105">
        <f t="shared" si="173"/>
        <v>0</v>
      </c>
      <c r="BE213" s="105">
        <f t="shared" si="174"/>
        <v>0</v>
      </c>
      <c r="BF213" s="105">
        <f t="shared" si="175"/>
        <v>0</v>
      </c>
      <c r="BG213" s="105">
        <f t="shared" si="176"/>
        <v>0</v>
      </c>
      <c r="BH213" s="105">
        <f t="shared" si="177"/>
        <v>0</v>
      </c>
      <c r="BI213" s="105">
        <f t="shared" si="178"/>
        <v>0</v>
      </c>
      <c r="BJ213" s="105">
        <f t="shared" si="179"/>
        <v>18.158232023371973</v>
      </c>
      <c r="BK213" s="105">
        <f t="shared" si="180"/>
        <v>0</v>
      </c>
      <c r="BL213" s="105">
        <f t="shared" si="181"/>
        <v>0</v>
      </c>
      <c r="BM213" s="105">
        <f t="shared" si="182"/>
        <v>0</v>
      </c>
      <c r="BN213" s="105">
        <f t="shared" si="183"/>
        <v>16.069361982847969</v>
      </c>
      <c r="BO213" s="105">
        <f t="shared" si="184"/>
        <v>39.845971162001696</v>
      </c>
      <c r="BP213" s="105">
        <f t="shared" si="185"/>
        <v>26.256959758740937</v>
      </c>
      <c r="BQ213" s="105">
        <f t="shared" si="186"/>
        <v>6.4346432946941858</v>
      </c>
      <c r="BR213" s="105">
        <f t="shared" si="187"/>
        <v>0</v>
      </c>
      <c r="BS213" s="105">
        <f t="shared" si="188"/>
        <v>0</v>
      </c>
      <c r="BT213" s="105">
        <f t="shared" si="189"/>
        <v>0</v>
      </c>
      <c r="BU213" s="105">
        <f t="shared" si="190"/>
        <v>65.099575911789628</v>
      </c>
      <c r="BV213" s="105">
        <f t="shared" si="191"/>
        <v>231.09650362831027</v>
      </c>
      <c r="BW213" s="105">
        <f t="shared" si="192"/>
        <v>466.8265761945151</v>
      </c>
      <c r="BX213" s="105">
        <f t="shared" si="193"/>
        <v>0</v>
      </c>
      <c r="BY213" s="105">
        <f t="shared" si="194"/>
        <v>6.9060409009518429</v>
      </c>
      <c r="BZ213" s="105">
        <f t="shared" si="195"/>
        <v>0.4872113844124023</v>
      </c>
    </row>
    <row r="214" spans="1:78" x14ac:dyDescent="0.25">
      <c r="A214" s="18" t="s">
        <v>445</v>
      </c>
      <c r="B214" s="21" t="s">
        <v>446</v>
      </c>
      <c r="C214" s="22">
        <f>_xlfn.XLOOKUP(A214,Rankings!K:K,Rankings!L:L)</f>
        <v>216</v>
      </c>
      <c r="D214" s="118">
        <f>_xlfn.XLOOKUP(A214,Rankings!K:K,Rankings!M:M)</f>
        <v>860.09</v>
      </c>
      <c r="E214" s="121">
        <v>52920.479999999996</v>
      </c>
      <c r="F214" s="121">
        <v>3830.4700000000007</v>
      </c>
      <c r="G214" s="121">
        <v>0</v>
      </c>
      <c r="H214" s="121">
        <v>16374.620000000003</v>
      </c>
      <c r="I214" s="121">
        <v>0</v>
      </c>
      <c r="J214" s="121">
        <v>14200.370000000003</v>
      </c>
      <c r="K214" s="121">
        <v>0</v>
      </c>
      <c r="L214" s="121">
        <v>18910.769999999997</v>
      </c>
      <c r="M214" s="121">
        <v>0</v>
      </c>
      <c r="N214" s="121">
        <v>9683.75</v>
      </c>
      <c r="O214" s="121">
        <v>0</v>
      </c>
      <c r="P214" s="121">
        <v>10575.749999999973</v>
      </c>
      <c r="Q214" s="121">
        <v>8141.61</v>
      </c>
      <c r="R214" s="121">
        <v>25550.510000000009</v>
      </c>
      <c r="S214" s="121">
        <v>0</v>
      </c>
      <c r="T214" s="121">
        <v>6446.25</v>
      </c>
      <c r="U214" s="121">
        <v>0</v>
      </c>
      <c r="V214" s="121">
        <v>0</v>
      </c>
      <c r="W214" s="121">
        <v>26789.73</v>
      </c>
      <c r="X214" s="121">
        <v>273754.21999999997</v>
      </c>
      <c r="Y214" s="121">
        <v>570030.13000000012</v>
      </c>
      <c r="Z214" s="121">
        <v>0</v>
      </c>
      <c r="AA214" s="121">
        <v>6407.7999999999993</v>
      </c>
      <c r="AB214" s="121">
        <v>4420.3900000000003</v>
      </c>
      <c r="AC214" s="121">
        <f t="shared" si="147"/>
        <v>1048036.8500000001</v>
      </c>
      <c r="AD214" s="153">
        <f t="shared" si="148"/>
        <v>245.0022222222222</v>
      </c>
      <c r="AE214" s="105">
        <f t="shared" si="149"/>
        <v>17.73365740740741</v>
      </c>
      <c r="AF214" s="105">
        <f t="shared" si="150"/>
        <v>0</v>
      </c>
      <c r="AG214" s="105">
        <f t="shared" si="151"/>
        <v>75.808425925925931</v>
      </c>
      <c r="AH214" s="105">
        <f t="shared" si="152"/>
        <v>0</v>
      </c>
      <c r="AI214" s="105">
        <f t="shared" si="153"/>
        <v>65.742453703703717</v>
      </c>
      <c r="AJ214" s="105">
        <f t="shared" si="154"/>
        <v>0</v>
      </c>
      <c r="AK214" s="105">
        <f t="shared" si="155"/>
        <v>87.549861111111099</v>
      </c>
      <c r="AL214" s="105">
        <f t="shared" si="156"/>
        <v>0</v>
      </c>
      <c r="AM214" s="105">
        <f t="shared" si="157"/>
        <v>44.832175925925924</v>
      </c>
      <c r="AN214" s="105">
        <f t="shared" si="158"/>
        <v>0</v>
      </c>
      <c r="AO214" s="105">
        <f t="shared" si="159"/>
        <v>48.961805555555429</v>
      </c>
      <c r="AP214" s="105">
        <f t="shared" si="160"/>
        <v>37.692638888888887</v>
      </c>
      <c r="AQ214" s="105">
        <f t="shared" si="161"/>
        <v>118.28939814814819</v>
      </c>
      <c r="AR214" s="105">
        <f t="shared" si="162"/>
        <v>0</v>
      </c>
      <c r="AS214" s="105">
        <f t="shared" si="163"/>
        <v>29.84375</v>
      </c>
      <c r="AT214" s="105">
        <f t="shared" si="164"/>
        <v>0</v>
      </c>
      <c r="AU214" s="105">
        <f t="shared" si="165"/>
        <v>0</v>
      </c>
      <c r="AV214" s="105">
        <f t="shared" si="166"/>
        <v>124.02652777777777</v>
      </c>
      <c r="AW214" s="105">
        <f t="shared" si="167"/>
        <v>1267.3806481481481</v>
      </c>
      <c r="AX214" s="105">
        <f t="shared" si="168"/>
        <v>2639.0283796296303</v>
      </c>
      <c r="AY214" s="105">
        <f t="shared" si="169"/>
        <v>0</v>
      </c>
      <c r="AZ214" s="105">
        <f t="shared" si="170"/>
        <v>29.665740740740738</v>
      </c>
      <c r="BA214" s="105">
        <f t="shared" si="171"/>
        <v>20.464768518518522</v>
      </c>
      <c r="BB214" s="2"/>
      <c r="BC214" s="105">
        <f t="shared" si="172"/>
        <v>61.52900277877896</v>
      </c>
      <c r="BD214" s="105">
        <f t="shared" si="173"/>
        <v>4.453568812566127</v>
      </c>
      <c r="BE214" s="105">
        <f t="shared" si="174"/>
        <v>0</v>
      </c>
      <c r="BF214" s="105">
        <f t="shared" si="175"/>
        <v>19.038263437547236</v>
      </c>
      <c r="BG214" s="105">
        <f t="shared" si="176"/>
        <v>0</v>
      </c>
      <c r="BH214" s="105">
        <f t="shared" si="177"/>
        <v>16.510330314269439</v>
      </c>
      <c r="BI214" s="105">
        <f t="shared" si="178"/>
        <v>0</v>
      </c>
      <c r="BJ214" s="105">
        <f t="shared" si="179"/>
        <v>21.986966480252061</v>
      </c>
      <c r="BK214" s="105">
        <f t="shared" si="180"/>
        <v>0</v>
      </c>
      <c r="BL214" s="105">
        <f t="shared" si="181"/>
        <v>11.258996151565533</v>
      </c>
      <c r="BM214" s="105">
        <f t="shared" si="182"/>
        <v>0</v>
      </c>
      <c r="BN214" s="105">
        <f t="shared" si="183"/>
        <v>12.296096920089726</v>
      </c>
      <c r="BO214" s="105">
        <f t="shared" si="184"/>
        <v>9.4659977444220953</v>
      </c>
      <c r="BP214" s="105">
        <f t="shared" si="185"/>
        <v>29.706786499087315</v>
      </c>
      <c r="BQ214" s="105">
        <f t="shared" si="186"/>
        <v>0</v>
      </c>
      <c r="BR214" s="105">
        <f t="shared" si="187"/>
        <v>7.4948551895731841</v>
      </c>
      <c r="BS214" s="105">
        <f t="shared" si="188"/>
        <v>0</v>
      </c>
      <c r="BT214" s="105">
        <f t="shared" si="189"/>
        <v>0</v>
      </c>
      <c r="BU214" s="105">
        <f t="shared" si="190"/>
        <v>31.14758920578079</v>
      </c>
      <c r="BV214" s="105">
        <f t="shared" si="191"/>
        <v>318.28555151205103</v>
      </c>
      <c r="BW214" s="105">
        <f t="shared" si="192"/>
        <v>662.75637433291877</v>
      </c>
      <c r="BX214" s="105">
        <f t="shared" si="193"/>
        <v>0</v>
      </c>
      <c r="BY214" s="105">
        <f t="shared" si="194"/>
        <v>7.450150565638479</v>
      </c>
      <c r="BZ214" s="105">
        <f t="shared" si="195"/>
        <v>5.1394505226197262</v>
      </c>
    </row>
    <row r="215" spans="1:78" x14ac:dyDescent="0.25">
      <c r="A215" s="18" t="s">
        <v>447</v>
      </c>
      <c r="B215" s="21" t="s">
        <v>448</v>
      </c>
      <c r="C215" s="22">
        <f>_xlfn.XLOOKUP(A215,Rankings!K:K,Rankings!L:L)</f>
        <v>413.25473684210527</v>
      </c>
      <c r="D215" s="118">
        <f>_xlfn.XLOOKUP(A215,Rankings!K:K,Rankings!M:M)</f>
        <v>1885.55</v>
      </c>
      <c r="E215" s="121">
        <v>102839.19999999998</v>
      </c>
      <c r="F215" s="121">
        <v>20549.489999999994</v>
      </c>
      <c r="G215" s="121">
        <v>0</v>
      </c>
      <c r="H215" s="121">
        <v>0</v>
      </c>
      <c r="I215" s="121">
        <v>0</v>
      </c>
      <c r="J215" s="121">
        <v>0</v>
      </c>
      <c r="K215" s="121">
        <v>0</v>
      </c>
      <c r="L215" s="121">
        <v>33205.56</v>
      </c>
      <c r="M215" s="121">
        <v>0</v>
      </c>
      <c r="N215" s="121">
        <v>21136.959999999999</v>
      </c>
      <c r="O215" s="121">
        <v>0</v>
      </c>
      <c r="P215" s="121">
        <v>58022.449999999968</v>
      </c>
      <c r="Q215" s="121">
        <v>22820.05</v>
      </c>
      <c r="R215" s="121">
        <v>50931.439999999981</v>
      </c>
      <c r="S215" s="121">
        <v>0</v>
      </c>
      <c r="T215" s="121">
        <v>15739.999999999995</v>
      </c>
      <c r="U215" s="121">
        <v>0</v>
      </c>
      <c r="V215" s="121">
        <v>0</v>
      </c>
      <c r="W215" s="121">
        <v>67442.809999999867</v>
      </c>
      <c r="X215" s="121">
        <v>378967.93</v>
      </c>
      <c r="Y215" s="121">
        <v>1220030.2200000002</v>
      </c>
      <c r="Z215" s="121">
        <v>0</v>
      </c>
      <c r="AA215" s="121">
        <v>4984</v>
      </c>
      <c r="AB215" s="121">
        <v>8899.31</v>
      </c>
      <c r="AC215" s="121">
        <f t="shared" si="147"/>
        <v>2005569.42</v>
      </c>
      <c r="AD215" s="153">
        <f t="shared" si="148"/>
        <v>248.85183600277128</v>
      </c>
      <c r="AE215" s="105">
        <f t="shared" si="149"/>
        <v>49.725963595794092</v>
      </c>
      <c r="AF215" s="105">
        <f t="shared" si="150"/>
        <v>0</v>
      </c>
      <c r="AG215" s="105">
        <f t="shared" si="151"/>
        <v>0</v>
      </c>
      <c r="AH215" s="105">
        <f t="shared" si="152"/>
        <v>0</v>
      </c>
      <c r="AI215" s="105">
        <f t="shared" si="153"/>
        <v>0</v>
      </c>
      <c r="AJ215" s="105">
        <f t="shared" si="154"/>
        <v>0</v>
      </c>
      <c r="AK215" s="105">
        <f t="shared" si="155"/>
        <v>80.351311284998161</v>
      </c>
      <c r="AL215" s="105">
        <f t="shared" si="156"/>
        <v>0</v>
      </c>
      <c r="AM215" s="105">
        <f t="shared" si="157"/>
        <v>51.147532298161956</v>
      </c>
      <c r="AN215" s="105">
        <f t="shared" si="158"/>
        <v>0</v>
      </c>
      <c r="AO215" s="105">
        <f t="shared" si="159"/>
        <v>140.4035932978766</v>
      </c>
      <c r="AP215" s="105">
        <f t="shared" si="160"/>
        <v>55.220298681582911</v>
      </c>
      <c r="AQ215" s="105">
        <f t="shared" si="161"/>
        <v>123.24466112401674</v>
      </c>
      <c r="AR215" s="105">
        <f t="shared" si="162"/>
        <v>0</v>
      </c>
      <c r="AS215" s="105">
        <f t="shared" si="163"/>
        <v>38.087887679830445</v>
      </c>
      <c r="AT215" s="105">
        <f t="shared" si="164"/>
        <v>0</v>
      </c>
      <c r="AU215" s="105">
        <f t="shared" si="165"/>
        <v>0</v>
      </c>
      <c r="AV215" s="105">
        <f t="shared" si="166"/>
        <v>163.19912147980568</v>
      </c>
      <c r="AW215" s="105">
        <f t="shared" si="167"/>
        <v>917.03227141663604</v>
      </c>
      <c r="AX215" s="105">
        <f t="shared" si="168"/>
        <v>2952.2473942413503</v>
      </c>
      <c r="AY215" s="105">
        <f t="shared" si="169"/>
        <v>0</v>
      </c>
      <c r="AZ215" s="105">
        <f t="shared" si="170"/>
        <v>12.06035782695521</v>
      </c>
      <c r="BA215" s="105">
        <f t="shared" si="171"/>
        <v>21.534683590088434</v>
      </c>
      <c r="BB215" s="2"/>
      <c r="BC215" s="105">
        <f t="shared" si="172"/>
        <v>54.540691045053158</v>
      </c>
      <c r="BD215" s="105">
        <f t="shared" si="173"/>
        <v>10.898406300548908</v>
      </c>
      <c r="BE215" s="105">
        <f t="shared" si="174"/>
        <v>0</v>
      </c>
      <c r="BF215" s="105">
        <f t="shared" si="175"/>
        <v>0</v>
      </c>
      <c r="BG215" s="105">
        <f t="shared" si="176"/>
        <v>0</v>
      </c>
      <c r="BH215" s="105">
        <f t="shared" si="177"/>
        <v>0</v>
      </c>
      <c r="BI215" s="105">
        <f t="shared" si="178"/>
        <v>0</v>
      </c>
      <c r="BJ215" s="105">
        <f t="shared" si="179"/>
        <v>17.610543342791228</v>
      </c>
      <c r="BK215" s="105">
        <f t="shared" si="180"/>
        <v>0</v>
      </c>
      <c r="BL215" s="105">
        <f t="shared" si="181"/>
        <v>11.209970565617459</v>
      </c>
      <c r="BM215" s="105">
        <f t="shared" si="182"/>
        <v>0</v>
      </c>
      <c r="BN215" s="105">
        <f t="shared" si="183"/>
        <v>30.772161968656345</v>
      </c>
      <c r="BO215" s="105">
        <f t="shared" si="184"/>
        <v>12.102596059505185</v>
      </c>
      <c r="BP215" s="105">
        <f t="shared" si="185"/>
        <v>27.01145023998302</v>
      </c>
      <c r="BQ215" s="105">
        <f t="shared" si="186"/>
        <v>0</v>
      </c>
      <c r="BR215" s="105">
        <f t="shared" si="187"/>
        <v>8.3476969584471341</v>
      </c>
      <c r="BS215" s="105">
        <f t="shared" si="188"/>
        <v>0</v>
      </c>
      <c r="BT215" s="105">
        <f t="shared" si="189"/>
        <v>0</v>
      </c>
      <c r="BU215" s="105">
        <f t="shared" si="190"/>
        <v>35.768242687809852</v>
      </c>
      <c r="BV215" s="105">
        <f t="shared" si="191"/>
        <v>200.98535175413011</v>
      </c>
      <c r="BW215" s="105">
        <f t="shared" si="192"/>
        <v>647.04209381877979</v>
      </c>
      <c r="BX215" s="105">
        <f t="shared" si="193"/>
        <v>0</v>
      </c>
      <c r="BY215" s="105">
        <f t="shared" si="194"/>
        <v>2.6432605870966031</v>
      </c>
      <c r="BZ215" s="105">
        <f t="shared" si="195"/>
        <v>4.7197422502718034</v>
      </c>
    </row>
    <row r="216" spans="1:78" x14ac:dyDescent="0.25">
      <c r="A216" s="18" t="s">
        <v>449</v>
      </c>
      <c r="B216" s="21" t="s">
        <v>450</v>
      </c>
      <c r="C216" s="22">
        <f>_xlfn.XLOOKUP(A216,Rankings!K:K,Rankings!L:L)</f>
        <v>161.61894736842106</v>
      </c>
      <c r="D216" s="118">
        <f>_xlfn.XLOOKUP(A216,Rankings!K:K,Rankings!M:M)</f>
        <v>1193.96</v>
      </c>
      <c r="E216" s="121">
        <v>71724.820000000007</v>
      </c>
      <c r="F216" s="121">
        <v>0</v>
      </c>
      <c r="G216" s="121">
        <v>0</v>
      </c>
      <c r="H216" s="121">
        <v>29759.240000000005</v>
      </c>
      <c r="I216" s="121">
        <v>263.58999999999997</v>
      </c>
      <c r="J216" s="121">
        <v>7819.82</v>
      </c>
      <c r="K216" s="121">
        <v>0</v>
      </c>
      <c r="L216" s="121">
        <v>17792.030000000002</v>
      </c>
      <c r="M216" s="121">
        <v>0</v>
      </c>
      <c r="N216" s="121">
        <v>11562.2</v>
      </c>
      <c r="O216" s="121">
        <v>0</v>
      </c>
      <c r="P216" s="121">
        <v>17075.729999999989</v>
      </c>
      <c r="Q216" s="121">
        <v>15039.619999999999</v>
      </c>
      <c r="R216" s="121">
        <v>18889.61</v>
      </c>
      <c r="S216" s="121">
        <v>0</v>
      </c>
      <c r="T216" s="121">
        <v>4157.33</v>
      </c>
      <c r="U216" s="121">
        <v>0</v>
      </c>
      <c r="V216" s="121">
        <v>0</v>
      </c>
      <c r="W216" s="121">
        <v>41059.490000000013</v>
      </c>
      <c r="X216" s="121">
        <v>158578.47000000009</v>
      </c>
      <c r="Y216" s="121">
        <v>538654.94000000018</v>
      </c>
      <c r="Z216" s="121">
        <v>0</v>
      </c>
      <c r="AA216" s="121">
        <v>3478.6</v>
      </c>
      <c r="AB216" s="121">
        <v>4873.92</v>
      </c>
      <c r="AC216" s="121">
        <f t="shared" si="147"/>
        <v>940729.41000000027</v>
      </c>
      <c r="AD216" s="153">
        <f t="shared" si="148"/>
        <v>443.78967421745756</v>
      </c>
      <c r="AE216" s="105">
        <f t="shared" si="149"/>
        <v>0</v>
      </c>
      <c r="AF216" s="105">
        <f t="shared" si="150"/>
        <v>0</v>
      </c>
      <c r="AG216" s="105">
        <f t="shared" si="151"/>
        <v>184.13212364365828</v>
      </c>
      <c r="AH216" s="105">
        <f t="shared" si="152"/>
        <v>1.6309350128306996</v>
      </c>
      <c r="AI216" s="105">
        <f t="shared" si="153"/>
        <v>48.384302257421609</v>
      </c>
      <c r="AJ216" s="105">
        <f t="shared" si="154"/>
        <v>0</v>
      </c>
      <c r="AK216" s="105">
        <f t="shared" si="155"/>
        <v>110.08628808503434</v>
      </c>
      <c r="AL216" s="105">
        <f t="shared" si="156"/>
        <v>0</v>
      </c>
      <c r="AM216" s="105">
        <f t="shared" si="157"/>
        <v>71.539879378394929</v>
      </c>
      <c r="AN216" s="105">
        <f t="shared" si="158"/>
        <v>0</v>
      </c>
      <c r="AO216" s="105">
        <f t="shared" si="159"/>
        <v>105.65425822923308</v>
      </c>
      <c r="AP216" s="105">
        <f t="shared" si="160"/>
        <v>93.056044757649559</v>
      </c>
      <c r="AQ216" s="105">
        <f t="shared" si="161"/>
        <v>116.87744727689562</v>
      </c>
      <c r="AR216" s="105">
        <f t="shared" si="162"/>
        <v>0</v>
      </c>
      <c r="AS216" s="105">
        <f t="shared" si="163"/>
        <v>25.723035991090153</v>
      </c>
      <c r="AT216" s="105">
        <f t="shared" si="164"/>
        <v>0</v>
      </c>
      <c r="AU216" s="105">
        <f t="shared" si="165"/>
        <v>0</v>
      </c>
      <c r="AV216" s="105">
        <f t="shared" si="166"/>
        <v>254.05121533431469</v>
      </c>
      <c r="AW216" s="105">
        <f t="shared" si="167"/>
        <v>981.18737055321856</v>
      </c>
      <c r="AX216" s="105">
        <f t="shared" si="168"/>
        <v>3332.8699930961725</v>
      </c>
      <c r="AY216" s="105">
        <f t="shared" si="169"/>
        <v>0</v>
      </c>
      <c r="AZ216" s="105">
        <f t="shared" si="170"/>
        <v>21.523466503406322</v>
      </c>
      <c r="BA216" s="105">
        <f t="shared" si="171"/>
        <v>30.156860190962497</v>
      </c>
      <c r="BB216" s="2"/>
      <c r="BC216" s="105">
        <f t="shared" si="172"/>
        <v>60.073051023484879</v>
      </c>
      <c r="BD216" s="105">
        <f t="shared" si="173"/>
        <v>0</v>
      </c>
      <c r="BE216" s="105">
        <f t="shared" si="174"/>
        <v>0</v>
      </c>
      <c r="BF216" s="105">
        <f t="shared" si="175"/>
        <v>24.924821602063723</v>
      </c>
      <c r="BG216" s="105">
        <f t="shared" si="176"/>
        <v>0.22076954001809104</v>
      </c>
      <c r="BH216" s="105">
        <f t="shared" si="177"/>
        <v>6.5494823947200906</v>
      </c>
      <c r="BI216" s="105">
        <f t="shared" si="178"/>
        <v>0</v>
      </c>
      <c r="BJ216" s="105">
        <f t="shared" si="179"/>
        <v>14.901696874267147</v>
      </c>
      <c r="BK216" s="105">
        <f t="shared" si="180"/>
        <v>0</v>
      </c>
      <c r="BL216" s="105">
        <f t="shared" si="181"/>
        <v>9.6839090086770074</v>
      </c>
      <c r="BM216" s="105">
        <f t="shared" si="182"/>
        <v>0</v>
      </c>
      <c r="BN216" s="105">
        <f t="shared" si="183"/>
        <v>14.301760527990877</v>
      </c>
      <c r="BO216" s="105">
        <f t="shared" si="184"/>
        <v>12.596418640490468</v>
      </c>
      <c r="BP216" s="105">
        <f t="shared" si="185"/>
        <v>15.820973901973266</v>
      </c>
      <c r="BQ216" s="105">
        <f t="shared" si="186"/>
        <v>0</v>
      </c>
      <c r="BR216" s="105">
        <f t="shared" si="187"/>
        <v>3.4819675701028507</v>
      </c>
      <c r="BS216" s="105">
        <f t="shared" si="188"/>
        <v>0</v>
      </c>
      <c r="BT216" s="105">
        <f t="shared" si="189"/>
        <v>0</v>
      </c>
      <c r="BU216" s="105">
        <f t="shared" si="190"/>
        <v>34.3893346510771</v>
      </c>
      <c r="BV216" s="105">
        <f t="shared" si="191"/>
        <v>132.81723843344844</v>
      </c>
      <c r="BW216" s="105">
        <f t="shared" si="192"/>
        <v>451.14990451941452</v>
      </c>
      <c r="BX216" s="105">
        <f t="shared" si="193"/>
        <v>0</v>
      </c>
      <c r="BY216" s="105">
        <f t="shared" si="194"/>
        <v>2.913497939629468</v>
      </c>
      <c r="BZ216" s="105">
        <f t="shared" si="195"/>
        <v>4.0821468055881267</v>
      </c>
    </row>
    <row r="217" spans="1:78" x14ac:dyDescent="0.25">
      <c r="A217" s="18" t="s">
        <v>451</v>
      </c>
      <c r="B217" s="21" t="s">
        <v>452</v>
      </c>
      <c r="C217" s="22">
        <f>_xlfn.XLOOKUP(A217,Rankings!K:K,Rankings!L:L)</f>
        <v>109</v>
      </c>
      <c r="D217" s="118">
        <f>_xlfn.XLOOKUP(A217,Rankings!K:K,Rankings!M:M)</f>
        <v>665.69</v>
      </c>
      <c r="E217" s="121">
        <v>24748.600000000013</v>
      </c>
      <c r="F217" s="121">
        <v>0</v>
      </c>
      <c r="G217" s="121">
        <v>0</v>
      </c>
      <c r="H217" s="121">
        <v>0</v>
      </c>
      <c r="I217" s="121">
        <v>0</v>
      </c>
      <c r="J217" s="121">
        <v>0</v>
      </c>
      <c r="K217" s="121">
        <v>0</v>
      </c>
      <c r="L217" s="121">
        <v>13408.609999999999</v>
      </c>
      <c r="M217" s="121">
        <v>0</v>
      </c>
      <c r="N217" s="121">
        <v>14943.56</v>
      </c>
      <c r="O217" s="121">
        <v>0</v>
      </c>
      <c r="P217" s="121">
        <v>12160.900000000001</v>
      </c>
      <c r="Q217" s="121">
        <v>4018.68</v>
      </c>
      <c r="R217" s="121">
        <v>1613.4</v>
      </c>
      <c r="S217" s="121">
        <v>0</v>
      </c>
      <c r="T217" s="121">
        <v>13350.609999999997</v>
      </c>
      <c r="U217" s="121">
        <v>0</v>
      </c>
      <c r="V217" s="121">
        <v>0</v>
      </c>
      <c r="W217" s="121">
        <v>3194.1900000000005</v>
      </c>
      <c r="X217" s="121">
        <v>188421.91</v>
      </c>
      <c r="Y217" s="121">
        <v>286829.19</v>
      </c>
      <c r="Z217" s="121">
        <v>0</v>
      </c>
      <c r="AA217" s="121">
        <v>634</v>
      </c>
      <c r="AB217" s="121">
        <v>4823.21</v>
      </c>
      <c r="AC217" s="121">
        <f t="shared" si="147"/>
        <v>568146.86</v>
      </c>
      <c r="AD217" s="153">
        <f t="shared" si="148"/>
        <v>227.05137614678912</v>
      </c>
      <c r="AE217" s="105">
        <f t="shared" si="149"/>
        <v>0</v>
      </c>
      <c r="AF217" s="105">
        <f t="shared" si="150"/>
        <v>0</v>
      </c>
      <c r="AG217" s="105">
        <f t="shared" si="151"/>
        <v>0</v>
      </c>
      <c r="AH217" s="105">
        <f t="shared" si="152"/>
        <v>0</v>
      </c>
      <c r="AI217" s="105">
        <f t="shared" si="153"/>
        <v>0</v>
      </c>
      <c r="AJ217" s="105">
        <f t="shared" si="154"/>
        <v>0</v>
      </c>
      <c r="AK217" s="105">
        <f t="shared" si="155"/>
        <v>123.01477064220182</v>
      </c>
      <c r="AL217" s="105">
        <f t="shared" si="156"/>
        <v>0</v>
      </c>
      <c r="AM217" s="105">
        <f t="shared" si="157"/>
        <v>137.09688073394494</v>
      </c>
      <c r="AN217" s="105">
        <f t="shared" si="158"/>
        <v>0</v>
      </c>
      <c r="AO217" s="105">
        <f t="shared" si="159"/>
        <v>111.56788990825689</v>
      </c>
      <c r="AP217" s="105">
        <f t="shared" si="160"/>
        <v>36.868623853211005</v>
      </c>
      <c r="AQ217" s="105">
        <f t="shared" si="161"/>
        <v>14.801834862385322</v>
      </c>
      <c r="AR217" s="105">
        <f t="shared" si="162"/>
        <v>0</v>
      </c>
      <c r="AS217" s="105">
        <f t="shared" si="163"/>
        <v>122.48266055045869</v>
      </c>
      <c r="AT217" s="105">
        <f t="shared" si="164"/>
        <v>0</v>
      </c>
      <c r="AU217" s="105">
        <f t="shared" si="165"/>
        <v>0</v>
      </c>
      <c r="AV217" s="105">
        <f t="shared" si="166"/>
        <v>29.304495412844041</v>
      </c>
      <c r="AW217" s="105">
        <f t="shared" si="167"/>
        <v>1728.6413761467891</v>
      </c>
      <c r="AX217" s="105">
        <f t="shared" si="168"/>
        <v>2631.4604587155964</v>
      </c>
      <c r="AY217" s="105">
        <f t="shared" si="169"/>
        <v>0</v>
      </c>
      <c r="AZ217" s="105">
        <f t="shared" si="170"/>
        <v>5.8165137614678901</v>
      </c>
      <c r="BA217" s="105">
        <f t="shared" si="171"/>
        <v>44.249633027522933</v>
      </c>
      <c r="BB217" s="2"/>
      <c r="BC217" s="105">
        <f t="shared" si="172"/>
        <v>37.177364839489869</v>
      </c>
      <c r="BD217" s="105">
        <f t="shared" si="173"/>
        <v>0</v>
      </c>
      <c r="BE217" s="105">
        <f t="shared" si="174"/>
        <v>0</v>
      </c>
      <c r="BF217" s="105">
        <f t="shared" si="175"/>
        <v>0</v>
      </c>
      <c r="BG217" s="105">
        <f t="shared" si="176"/>
        <v>0</v>
      </c>
      <c r="BH217" s="105">
        <f t="shared" si="177"/>
        <v>0</v>
      </c>
      <c r="BI217" s="105">
        <f t="shared" si="178"/>
        <v>0</v>
      </c>
      <c r="BJ217" s="105">
        <f t="shared" si="179"/>
        <v>20.142423650648198</v>
      </c>
      <c r="BK217" s="105">
        <f t="shared" si="180"/>
        <v>0</v>
      </c>
      <c r="BL217" s="105">
        <f t="shared" si="181"/>
        <v>22.448226652045243</v>
      </c>
      <c r="BM217" s="105">
        <f t="shared" si="182"/>
        <v>0</v>
      </c>
      <c r="BN217" s="105">
        <f t="shared" si="183"/>
        <v>18.268112785230365</v>
      </c>
      <c r="BO217" s="105">
        <f t="shared" si="184"/>
        <v>6.0368640057684502</v>
      </c>
      <c r="BP217" s="105">
        <f t="shared" si="185"/>
        <v>2.4236506481996125</v>
      </c>
      <c r="BQ217" s="105">
        <f t="shared" si="186"/>
        <v>0</v>
      </c>
      <c r="BR217" s="105">
        <f t="shared" si="187"/>
        <v>20.055296008652672</v>
      </c>
      <c r="BS217" s="105">
        <f t="shared" si="188"/>
        <v>0</v>
      </c>
      <c r="BT217" s="105">
        <f t="shared" si="189"/>
        <v>0</v>
      </c>
      <c r="BU217" s="105">
        <f t="shared" si="190"/>
        <v>4.7983145307876045</v>
      </c>
      <c r="BV217" s="105">
        <f t="shared" si="191"/>
        <v>283.04752963090925</v>
      </c>
      <c r="BW217" s="105">
        <f t="shared" si="192"/>
        <v>430.87501689975812</v>
      </c>
      <c r="BX217" s="105">
        <f t="shared" si="193"/>
        <v>0</v>
      </c>
      <c r="BY217" s="105">
        <f t="shared" si="194"/>
        <v>0.95239525905451483</v>
      </c>
      <c r="BZ217" s="105">
        <f t="shared" si="195"/>
        <v>7.2454295542970444</v>
      </c>
    </row>
    <row r="218" spans="1:78" x14ac:dyDescent="0.25">
      <c r="A218" s="18" t="s">
        <v>453</v>
      </c>
      <c r="B218" s="21" t="s">
        <v>454</v>
      </c>
      <c r="C218" s="22">
        <f>_xlfn.XLOOKUP(A218,Rankings!K:K,Rankings!L:L)</f>
        <v>247.36105263157896</v>
      </c>
      <c r="D218" s="118">
        <f>_xlfn.XLOOKUP(A218,Rankings!K:K,Rankings!M:M)</f>
        <v>1722.88</v>
      </c>
      <c r="E218" s="121">
        <v>75571.64</v>
      </c>
      <c r="F218" s="121">
        <v>25689.979999999992</v>
      </c>
      <c r="G218" s="121">
        <v>0</v>
      </c>
      <c r="H218" s="121">
        <v>34913.009999999995</v>
      </c>
      <c r="I218" s="121">
        <v>0</v>
      </c>
      <c r="J218" s="121">
        <v>36219.350000000006</v>
      </c>
      <c r="K218" s="121">
        <v>0</v>
      </c>
      <c r="L218" s="121">
        <v>22333.649999999998</v>
      </c>
      <c r="M218" s="121">
        <v>0</v>
      </c>
      <c r="N218" s="121">
        <v>27961.880000000008</v>
      </c>
      <c r="O218" s="121">
        <v>0</v>
      </c>
      <c r="P218" s="121">
        <v>11381.240000000002</v>
      </c>
      <c r="Q218" s="121">
        <v>36324.97</v>
      </c>
      <c r="R218" s="121">
        <v>57161.819999999992</v>
      </c>
      <c r="S218" s="121">
        <v>0</v>
      </c>
      <c r="T218" s="121">
        <v>30.450000000000003</v>
      </c>
      <c r="U218" s="121">
        <v>0</v>
      </c>
      <c r="V218" s="121">
        <v>0</v>
      </c>
      <c r="W218" s="121">
        <v>48596.350000000006</v>
      </c>
      <c r="X218" s="121">
        <v>263609.66000000003</v>
      </c>
      <c r="Y218" s="121">
        <v>622628.15000000014</v>
      </c>
      <c r="Z218" s="121">
        <v>0</v>
      </c>
      <c r="AA218" s="121">
        <v>3055.5</v>
      </c>
      <c r="AB218" s="121">
        <v>6828.43</v>
      </c>
      <c r="AC218" s="121">
        <f t="shared" si="147"/>
        <v>1272306.08</v>
      </c>
      <c r="AD218" s="153">
        <f t="shared" si="148"/>
        <v>305.51147480988794</v>
      </c>
      <c r="AE218" s="105">
        <f t="shared" si="149"/>
        <v>103.85620422735992</v>
      </c>
      <c r="AF218" s="105">
        <f t="shared" si="150"/>
        <v>0</v>
      </c>
      <c r="AG218" s="105">
        <f t="shared" si="151"/>
        <v>141.1419042269344</v>
      </c>
      <c r="AH218" s="105">
        <f t="shared" si="152"/>
        <v>0</v>
      </c>
      <c r="AI218" s="105">
        <f t="shared" si="153"/>
        <v>146.42301047265241</v>
      </c>
      <c r="AJ218" s="105">
        <f t="shared" si="154"/>
        <v>0</v>
      </c>
      <c r="AK218" s="105">
        <f t="shared" si="155"/>
        <v>90.287657504691623</v>
      </c>
      <c r="AL218" s="105">
        <f t="shared" si="156"/>
        <v>0</v>
      </c>
      <c r="AM218" s="105">
        <f t="shared" si="157"/>
        <v>113.0407544054504</v>
      </c>
      <c r="AN218" s="105">
        <f t="shared" si="158"/>
        <v>0</v>
      </c>
      <c r="AO218" s="105">
        <f t="shared" si="159"/>
        <v>46.010638614767252</v>
      </c>
      <c r="AP218" s="105">
        <f t="shared" si="160"/>
        <v>146.84999765950474</v>
      </c>
      <c r="AQ218" s="105">
        <f t="shared" si="161"/>
        <v>231.08658130242173</v>
      </c>
      <c r="AR218" s="105">
        <f t="shared" si="162"/>
        <v>0</v>
      </c>
      <c r="AS218" s="105">
        <f t="shared" si="163"/>
        <v>0.12309941147183108</v>
      </c>
      <c r="AT218" s="105">
        <f t="shared" si="164"/>
        <v>0</v>
      </c>
      <c r="AU218" s="105">
        <f t="shared" si="165"/>
        <v>0</v>
      </c>
      <c r="AV218" s="105">
        <f t="shared" si="166"/>
        <v>196.45918176286105</v>
      </c>
      <c r="AW218" s="105">
        <f t="shared" si="167"/>
        <v>1065.6878162328239</v>
      </c>
      <c r="AX218" s="105">
        <f t="shared" si="168"/>
        <v>2517.0823918159267</v>
      </c>
      <c r="AY218" s="105">
        <f t="shared" si="169"/>
        <v>0</v>
      </c>
      <c r="AZ218" s="105">
        <f t="shared" si="170"/>
        <v>12.352389220104428</v>
      </c>
      <c r="BA218" s="105">
        <f t="shared" si="171"/>
        <v>27.605113769346321</v>
      </c>
      <c r="BB218" s="2"/>
      <c r="BC218" s="105">
        <f t="shared" si="172"/>
        <v>43.863554049034171</v>
      </c>
      <c r="BD218" s="105">
        <f t="shared" si="173"/>
        <v>14.911067514858836</v>
      </c>
      <c r="BE218" s="105">
        <f t="shared" si="174"/>
        <v>0</v>
      </c>
      <c r="BF218" s="105">
        <f t="shared" si="175"/>
        <v>20.264330655646354</v>
      </c>
      <c r="BG218" s="105">
        <f t="shared" si="176"/>
        <v>0</v>
      </c>
      <c r="BH218" s="105">
        <f t="shared" si="177"/>
        <v>21.02256106054978</v>
      </c>
      <c r="BI218" s="105">
        <f t="shared" si="178"/>
        <v>0</v>
      </c>
      <c r="BJ218" s="105">
        <f t="shared" si="179"/>
        <v>12.962974786404159</v>
      </c>
      <c r="BK218" s="105">
        <f t="shared" si="180"/>
        <v>0</v>
      </c>
      <c r="BL218" s="105">
        <f t="shared" si="181"/>
        <v>16.229731612184253</v>
      </c>
      <c r="BM218" s="105">
        <f t="shared" si="182"/>
        <v>0</v>
      </c>
      <c r="BN218" s="105">
        <f t="shared" si="183"/>
        <v>6.6059388930163454</v>
      </c>
      <c r="BO218" s="105">
        <f t="shared" si="184"/>
        <v>21.08386538818722</v>
      </c>
      <c r="BP218" s="105">
        <f t="shared" si="185"/>
        <v>33.17806231426448</v>
      </c>
      <c r="BQ218" s="105">
        <f t="shared" si="186"/>
        <v>0</v>
      </c>
      <c r="BR218" s="105">
        <f t="shared" si="187"/>
        <v>1.7673894873699851E-2</v>
      </c>
      <c r="BS218" s="105">
        <f t="shared" si="188"/>
        <v>0</v>
      </c>
      <c r="BT218" s="105">
        <f t="shared" si="189"/>
        <v>0</v>
      </c>
      <c r="BU218" s="105">
        <f t="shared" si="190"/>
        <v>28.206462434992574</v>
      </c>
      <c r="BV218" s="105">
        <f t="shared" si="191"/>
        <v>153.00523541976227</v>
      </c>
      <c r="BW218" s="105">
        <f t="shared" si="192"/>
        <v>361.38799568164939</v>
      </c>
      <c r="BX218" s="105">
        <f t="shared" si="193"/>
        <v>0</v>
      </c>
      <c r="BY218" s="105">
        <f t="shared" si="194"/>
        <v>1.7734839338781574</v>
      </c>
      <c r="BZ218" s="105">
        <f t="shared" si="195"/>
        <v>3.9633810828380387</v>
      </c>
    </row>
    <row r="219" spans="1:78" x14ac:dyDescent="0.25">
      <c r="A219" s="18" t="s">
        <v>455</v>
      </c>
      <c r="B219" s="21" t="s">
        <v>456</v>
      </c>
      <c r="C219" s="22">
        <f>_xlfn.XLOOKUP(A219,Rankings!K:K,Rankings!L:L)</f>
        <v>41</v>
      </c>
      <c r="D219" s="118">
        <f>_xlfn.XLOOKUP(A219,Rankings!K:K,Rankings!M:M)</f>
        <v>230.37</v>
      </c>
      <c r="E219" s="121">
        <v>21665.69</v>
      </c>
      <c r="F219" s="121">
        <v>0</v>
      </c>
      <c r="G219" s="121">
        <v>0</v>
      </c>
      <c r="H219" s="121">
        <v>0</v>
      </c>
      <c r="I219" s="121">
        <v>0</v>
      </c>
      <c r="J219" s="121">
        <v>0</v>
      </c>
      <c r="K219" s="121">
        <v>0</v>
      </c>
      <c r="L219" s="121">
        <v>4341.17</v>
      </c>
      <c r="M219" s="121">
        <v>0</v>
      </c>
      <c r="N219" s="121">
        <v>0</v>
      </c>
      <c r="O219" s="121">
        <v>0</v>
      </c>
      <c r="P219" s="121">
        <v>3816.6599999999994</v>
      </c>
      <c r="Q219" s="121">
        <v>5090.17</v>
      </c>
      <c r="R219" s="121">
        <v>577.6600000000002</v>
      </c>
      <c r="S219" s="121">
        <v>2747.0099999999998</v>
      </c>
      <c r="T219" s="121">
        <v>1685.4299999999998</v>
      </c>
      <c r="U219" s="121">
        <v>0</v>
      </c>
      <c r="V219" s="121">
        <v>0</v>
      </c>
      <c r="W219" s="121">
        <v>10546.779999999995</v>
      </c>
      <c r="X219" s="121">
        <v>58538.45</v>
      </c>
      <c r="Y219" s="121">
        <v>138782.34</v>
      </c>
      <c r="Z219" s="121">
        <v>0</v>
      </c>
      <c r="AA219" s="121">
        <v>10210.4</v>
      </c>
      <c r="AB219" s="121">
        <v>0</v>
      </c>
      <c r="AC219" s="121">
        <f t="shared" si="147"/>
        <v>258001.75999999998</v>
      </c>
      <c r="AD219" s="153">
        <f t="shared" si="148"/>
        <v>528.43146341463409</v>
      </c>
      <c r="AE219" s="105">
        <f t="shared" si="149"/>
        <v>0</v>
      </c>
      <c r="AF219" s="105">
        <f t="shared" si="150"/>
        <v>0</v>
      </c>
      <c r="AG219" s="105">
        <f t="shared" si="151"/>
        <v>0</v>
      </c>
      <c r="AH219" s="105">
        <f t="shared" si="152"/>
        <v>0</v>
      </c>
      <c r="AI219" s="105">
        <f t="shared" si="153"/>
        <v>0</v>
      </c>
      <c r="AJ219" s="105">
        <f t="shared" si="154"/>
        <v>0</v>
      </c>
      <c r="AK219" s="105">
        <f t="shared" si="155"/>
        <v>105.88219512195123</v>
      </c>
      <c r="AL219" s="105">
        <f t="shared" si="156"/>
        <v>0</v>
      </c>
      <c r="AM219" s="105">
        <f t="shared" si="157"/>
        <v>0</v>
      </c>
      <c r="AN219" s="105">
        <f t="shared" si="158"/>
        <v>0</v>
      </c>
      <c r="AO219" s="105">
        <f t="shared" si="159"/>
        <v>93.089268292682917</v>
      </c>
      <c r="AP219" s="105">
        <f t="shared" si="160"/>
        <v>124.15048780487805</v>
      </c>
      <c r="AQ219" s="105">
        <f t="shared" si="161"/>
        <v>14.089268292682931</v>
      </c>
      <c r="AR219" s="105">
        <f t="shared" si="162"/>
        <v>67.000243902439024</v>
      </c>
      <c r="AS219" s="105">
        <f t="shared" si="163"/>
        <v>41.108048780487799</v>
      </c>
      <c r="AT219" s="105">
        <f t="shared" si="164"/>
        <v>0</v>
      </c>
      <c r="AU219" s="105">
        <f t="shared" si="165"/>
        <v>0</v>
      </c>
      <c r="AV219" s="105">
        <f t="shared" si="166"/>
        <v>257.23853658536575</v>
      </c>
      <c r="AW219" s="105">
        <f t="shared" si="167"/>
        <v>1427.7670731707317</v>
      </c>
      <c r="AX219" s="105">
        <f t="shared" si="168"/>
        <v>3384.9351219512196</v>
      </c>
      <c r="AY219" s="105">
        <f t="shared" si="169"/>
        <v>0</v>
      </c>
      <c r="AZ219" s="105">
        <f t="shared" si="170"/>
        <v>249.03414634146341</v>
      </c>
      <c r="BA219" s="105">
        <f t="shared" si="171"/>
        <v>0</v>
      </c>
      <c r="BB219" s="2"/>
      <c r="BC219" s="105">
        <f t="shared" si="172"/>
        <v>94.047358597039533</v>
      </c>
      <c r="BD219" s="105">
        <f t="shared" si="173"/>
        <v>0</v>
      </c>
      <c r="BE219" s="105">
        <f t="shared" si="174"/>
        <v>0</v>
      </c>
      <c r="BF219" s="105">
        <f t="shared" si="175"/>
        <v>0</v>
      </c>
      <c r="BG219" s="105">
        <f t="shared" si="176"/>
        <v>0</v>
      </c>
      <c r="BH219" s="105">
        <f t="shared" si="177"/>
        <v>0</v>
      </c>
      <c r="BI219" s="105">
        <f t="shared" si="178"/>
        <v>0</v>
      </c>
      <c r="BJ219" s="105">
        <f t="shared" si="179"/>
        <v>18.844337370317316</v>
      </c>
      <c r="BK219" s="105">
        <f t="shared" si="180"/>
        <v>0</v>
      </c>
      <c r="BL219" s="105">
        <f t="shared" si="181"/>
        <v>0</v>
      </c>
      <c r="BM219" s="105">
        <f t="shared" si="182"/>
        <v>0</v>
      </c>
      <c r="BN219" s="105">
        <f t="shared" si="183"/>
        <v>16.567521812736029</v>
      </c>
      <c r="BO219" s="105">
        <f t="shared" si="184"/>
        <v>22.09562877110735</v>
      </c>
      <c r="BP219" s="105">
        <f t="shared" si="185"/>
        <v>2.5075313625906159</v>
      </c>
      <c r="BQ219" s="105">
        <f t="shared" si="186"/>
        <v>11.924339106654511</v>
      </c>
      <c r="BR219" s="105">
        <f t="shared" si="187"/>
        <v>7.3161870035160819</v>
      </c>
      <c r="BS219" s="105">
        <f t="shared" si="188"/>
        <v>0</v>
      </c>
      <c r="BT219" s="105">
        <f t="shared" si="189"/>
        <v>0</v>
      </c>
      <c r="BU219" s="105">
        <f t="shared" si="190"/>
        <v>45.781916048096519</v>
      </c>
      <c r="BV219" s="105">
        <f t="shared" si="191"/>
        <v>254.10622042800711</v>
      </c>
      <c r="BW219" s="105">
        <f t="shared" si="192"/>
        <v>602.43234796197419</v>
      </c>
      <c r="BX219" s="105">
        <f t="shared" si="193"/>
        <v>0</v>
      </c>
      <c r="BY219" s="105">
        <f t="shared" si="194"/>
        <v>44.321743282545469</v>
      </c>
      <c r="BZ219" s="105">
        <f t="shared" si="195"/>
        <v>0</v>
      </c>
    </row>
    <row r="220" spans="1:78" x14ac:dyDescent="0.25">
      <c r="A220" s="18" t="s">
        <v>457</v>
      </c>
      <c r="B220" s="21" t="s">
        <v>458</v>
      </c>
      <c r="C220" s="22">
        <f>_xlfn.XLOOKUP(A220,Rankings!K:K,Rankings!L:L)</f>
        <v>77.84210526315789</v>
      </c>
      <c r="D220" s="118">
        <f>_xlfn.XLOOKUP(A220,Rankings!K:K,Rankings!M:M)</f>
        <v>691.9</v>
      </c>
      <c r="E220" s="121">
        <v>35014.680000000008</v>
      </c>
      <c r="F220" s="121">
        <v>29837.919999999984</v>
      </c>
      <c r="G220" s="121">
        <v>0</v>
      </c>
      <c r="H220" s="121">
        <v>20361.920000000002</v>
      </c>
      <c r="I220" s="121">
        <v>0</v>
      </c>
      <c r="J220" s="121">
        <v>0</v>
      </c>
      <c r="K220" s="121">
        <v>0</v>
      </c>
      <c r="L220" s="121">
        <v>15617.609999999999</v>
      </c>
      <c r="M220" s="121">
        <v>0</v>
      </c>
      <c r="N220" s="121">
        <v>6083.6600000000008</v>
      </c>
      <c r="O220" s="121">
        <v>0</v>
      </c>
      <c r="P220" s="121">
        <v>2958.8300000000004</v>
      </c>
      <c r="Q220" s="121">
        <v>7904.62</v>
      </c>
      <c r="R220" s="121">
        <v>8870.0900000000038</v>
      </c>
      <c r="S220" s="121">
        <v>0</v>
      </c>
      <c r="T220" s="121">
        <v>1947.6200000000006</v>
      </c>
      <c r="U220" s="121">
        <v>0</v>
      </c>
      <c r="V220" s="121">
        <v>0</v>
      </c>
      <c r="W220" s="121">
        <v>5789.16</v>
      </c>
      <c r="X220" s="121">
        <v>84886.64999999998</v>
      </c>
      <c r="Y220" s="121">
        <v>306861.25000000006</v>
      </c>
      <c r="Z220" s="121">
        <v>0</v>
      </c>
      <c r="AA220" s="121">
        <v>2674.3500000000004</v>
      </c>
      <c r="AB220" s="121">
        <v>1564.65</v>
      </c>
      <c r="AC220" s="121">
        <f t="shared" si="147"/>
        <v>530373.01</v>
      </c>
      <c r="AD220" s="153">
        <f t="shared" si="148"/>
        <v>449.8167139959433</v>
      </c>
      <c r="AE220" s="105">
        <f t="shared" si="149"/>
        <v>383.31337390128448</v>
      </c>
      <c r="AF220" s="105">
        <f t="shared" si="150"/>
        <v>0</v>
      </c>
      <c r="AG220" s="105">
        <f t="shared" si="151"/>
        <v>261.57977011494256</v>
      </c>
      <c r="AH220" s="105">
        <f t="shared" si="152"/>
        <v>0</v>
      </c>
      <c r="AI220" s="105">
        <f t="shared" si="153"/>
        <v>0</v>
      </c>
      <c r="AJ220" s="105">
        <f t="shared" si="154"/>
        <v>0</v>
      </c>
      <c r="AK220" s="105">
        <f t="shared" si="155"/>
        <v>200.63190669371195</v>
      </c>
      <c r="AL220" s="105">
        <f t="shared" si="156"/>
        <v>0</v>
      </c>
      <c r="AM220" s="105">
        <f t="shared" si="157"/>
        <v>78.153847194050044</v>
      </c>
      <c r="AN220" s="105">
        <f t="shared" si="158"/>
        <v>0</v>
      </c>
      <c r="AO220" s="105">
        <f t="shared" si="159"/>
        <v>38.010662609871545</v>
      </c>
      <c r="AP220" s="105">
        <f t="shared" si="160"/>
        <v>101.54684246112238</v>
      </c>
      <c r="AQ220" s="105">
        <f t="shared" si="161"/>
        <v>113.94977011494258</v>
      </c>
      <c r="AR220" s="105">
        <f t="shared" si="162"/>
        <v>0</v>
      </c>
      <c r="AS220" s="105">
        <f t="shared" si="163"/>
        <v>25.020135226504404</v>
      </c>
      <c r="AT220" s="105">
        <f t="shared" si="164"/>
        <v>0</v>
      </c>
      <c r="AU220" s="105">
        <f t="shared" si="165"/>
        <v>0</v>
      </c>
      <c r="AV220" s="105">
        <f t="shared" si="166"/>
        <v>74.370547667342805</v>
      </c>
      <c r="AW220" s="105">
        <f t="shared" si="167"/>
        <v>1090.4978701825555</v>
      </c>
      <c r="AX220" s="105">
        <f t="shared" si="168"/>
        <v>3942.0985463150787</v>
      </c>
      <c r="AY220" s="105">
        <f t="shared" si="169"/>
        <v>0</v>
      </c>
      <c r="AZ220" s="105">
        <f t="shared" si="170"/>
        <v>34.356085192697776</v>
      </c>
      <c r="BA220" s="105">
        <f t="shared" si="171"/>
        <v>20.100304259634889</v>
      </c>
      <c r="BB220" s="2"/>
      <c r="BC220" s="105">
        <f t="shared" si="172"/>
        <v>50.60656164185577</v>
      </c>
      <c r="BD220" s="105">
        <f t="shared" si="173"/>
        <v>43.124613383436888</v>
      </c>
      <c r="BE220" s="105">
        <f t="shared" si="174"/>
        <v>0</v>
      </c>
      <c r="BF220" s="105">
        <f t="shared" si="175"/>
        <v>29.428992628992631</v>
      </c>
      <c r="BG220" s="105">
        <f t="shared" si="176"/>
        <v>0</v>
      </c>
      <c r="BH220" s="105">
        <f t="shared" si="177"/>
        <v>0</v>
      </c>
      <c r="BI220" s="105">
        <f t="shared" si="178"/>
        <v>0</v>
      </c>
      <c r="BJ220" s="105">
        <f t="shared" si="179"/>
        <v>22.572062436768316</v>
      </c>
      <c r="BK220" s="105">
        <f t="shared" si="180"/>
        <v>0</v>
      </c>
      <c r="BL220" s="105">
        <f t="shared" si="181"/>
        <v>8.7926868044515114</v>
      </c>
      <c r="BM220" s="105">
        <f t="shared" si="182"/>
        <v>0</v>
      </c>
      <c r="BN220" s="105">
        <f t="shared" si="183"/>
        <v>4.276383870501518</v>
      </c>
      <c r="BO220" s="105">
        <f t="shared" si="184"/>
        <v>11.424512212747507</v>
      </c>
      <c r="BP220" s="105">
        <f t="shared" si="185"/>
        <v>12.819901719901726</v>
      </c>
      <c r="BQ220" s="105">
        <f t="shared" si="186"/>
        <v>0</v>
      </c>
      <c r="BR220" s="105">
        <f t="shared" si="187"/>
        <v>2.81488654429831</v>
      </c>
      <c r="BS220" s="105">
        <f t="shared" si="188"/>
        <v>0</v>
      </c>
      <c r="BT220" s="105">
        <f t="shared" si="189"/>
        <v>0</v>
      </c>
      <c r="BU220" s="105">
        <f t="shared" si="190"/>
        <v>8.3670472611649078</v>
      </c>
      <c r="BV220" s="105">
        <f t="shared" si="191"/>
        <v>122.68629859806327</v>
      </c>
      <c r="BW220" s="105">
        <f t="shared" si="192"/>
        <v>443.50520306402672</v>
      </c>
      <c r="BX220" s="105">
        <f t="shared" si="193"/>
        <v>0</v>
      </c>
      <c r="BY220" s="105">
        <f t="shared" si="194"/>
        <v>3.8652261887556012</v>
      </c>
      <c r="BZ220" s="105">
        <f t="shared" si="195"/>
        <v>2.2613817025581735</v>
      </c>
    </row>
    <row r="221" spans="1:78" x14ac:dyDescent="0.25">
      <c r="A221" s="18" t="s">
        <v>459</v>
      </c>
      <c r="B221" s="21" t="s">
        <v>460</v>
      </c>
      <c r="C221" s="22">
        <f>_xlfn.XLOOKUP(A221,Rankings!K:K,Rankings!L:L)</f>
        <v>123</v>
      </c>
      <c r="D221" s="118">
        <f>_xlfn.XLOOKUP(A221,Rankings!K:K,Rankings!M:M)</f>
        <v>652.91999999999996</v>
      </c>
      <c r="E221" s="121">
        <v>47156.380000000012</v>
      </c>
      <c r="F221" s="121">
        <v>19050.04</v>
      </c>
      <c r="G221" s="121">
        <v>0</v>
      </c>
      <c r="H221" s="121">
        <v>965.32</v>
      </c>
      <c r="I221" s="121">
        <v>346.39000000000004</v>
      </c>
      <c r="J221" s="121">
        <v>21506.850000000006</v>
      </c>
      <c r="K221" s="121">
        <v>0</v>
      </c>
      <c r="L221" s="121">
        <v>11590.82</v>
      </c>
      <c r="M221" s="121">
        <v>3885.34</v>
      </c>
      <c r="N221" s="121">
        <v>4746.32</v>
      </c>
      <c r="O221" s="121">
        <v>0</v>
      </c>
      <c r="P221" s="121">
        <v>4375.3399999999965</v>
      </c>
      <c r="Q221" s="121">
        <v>10441.41</v>
      </c>
      <c r="R221" s="121">
        <v>27434.750000000011</v>
      </c>
      <c r="S221" s="121">
        <v>0</v>
      </c>
      <c r="T221" s="121">
        <v>3997.9600000000009</v>
      </c>
      <c r="U221" s="121">
        <v>0</v>
      </c>
      <c r="V221" s="121">
        <v>0</v>
      </c>
      <c r="W221" s="121">
        <v>19167.03</v>
      </c>
      <c r="X221" s="121">
        <v>128148.23999999998</v>
      </c>
      <c r="Y221" s="121">
        <v>379402.31000000006</v>
      </c>
      <c r="Z221" s="121">
        <v>0</v>
      </c>
      <c r="AA221" s="121">
        <v>1974</v>
      </c>
      <c r="AB221" s="121">
        <v>2672.99</v>
      </c>
      <c r="AC221" s="121">
        <f t="shared" si="147"/>
        <v>686861.49</v>
      </c>
      <c r="AD221" s="153">
        <f t="shared" si="148"/>
        <v>383.38520325203262</v>
      </c>
      <c r="AE221" s="105">
        <f t="shared" si="149"/>
        <v>154.87837398373983</v>
      </c>
      <c r="AF221" s="105">
        <f t="shared" si="150"/>
        <v>0</v>
      </c>
      <c r="AG221" s="105">
        <f t="shared" si="151"/>
        <v>7.8481300813008135</v>
      </c>
      <c r="AH221" s="105">
        <f t="shared" si="152"/>
        <v>2.8161788617886181</v>
      </c>
      <c r="AI221" s="105">
        <f t="shared" si="153"/>
        <v>174.85243902439029</v>
      </c>
      <c r="AJ221" s="105">
        <f t="shared" si="154"/>
        <v>0</v>
      </c>
      <c r="AK221" s="105">
        <f t="shared" si="155"/>
        <v>94.234308943089431</v>
      </c>
      <c r="AL221" s="105">
        <f t="shared" si="156"/>
        <v>31.588130081300815</v>
      </c>
      <c r="AM221" s="105">
        <f t="shared" si="157"/>
        <v>38.587967479674795</v>
      </c>
      <c r="AN221" s="105">
        <f t="shared" si="158"/>
        <v>0</v>
      </c>
      <c r="AO221" s="105">
        <f t="shared" si="159"/>
        <v>35.571869918699157</v>
      </c>
      <c r="AP221" s="105">
        <f t="shared" si="160"/>
        <v>84.889512195121952</v>
      </c>
      <c r="AQ221" s="105">
        <f t="shared" si="161"/>
        <v>223.04674796747977</v>
      </c>
      <c r="AR221" s="105">
        <f t="shared" si="162"/>
        <v>0</v>
      </c>
      <c r="AS221" s="105">
        <f t="shared" si="163"/>
        <v>32.503739837398385</v>
      </c>
      <c r="AT221" s="105">
        <f t="shared" si="164"/>
        <v>0</v>
      </c>
      <c r="AU221" s="105">
        <f t="shared" si="165"/>
        <v>0</v>
      </c>
      <c r="AV221" s="105">
        <f t="shared" si="166"/>
        <v>155.82951219512194</v>
      </c>
      <c r="AW221" s="105">
        <f t="shared" si="167"/>
        <v>1041.8556097560975</v>
      </c>
      <c r="AX221" s="105">
        <f t="shared" si="168"/>
        <v>3084.5716260162608</v>
      </c>
      <c r="AY221" s="105">
        <f t="shared" si="169"/>
        <v>0</v>
      </c>
      <c r="AZ221" s="105">
        <f t="shared" si="170"/>
        <v>16.048780487804876</v>
      </c>
      <c r="BA221" s="105">
        <f t="shared" si="171"/>
        <v>21.731626016260162</v>
      </c>
      <c r="BB221" s="2"/>
      <c r="BC221" s="105">
        <f t="shared" si="172"/>
        <v>72.223825277216221</v>
      </c>
      <c r="BD221" s="105">
        <f t="shared" si="173"/>
        <v>29.176683207743679</v>
      </c>
      <c r="BE221" s="105">
        <f t="shared" si="174"/>
        <v>0</v>
      </c>
      <c r="BF221" s="105">
        <f t="shared" si="175"/>
        <v>1.4784659682656376</v>
      </c>
      <c r="BG221" s="105">
        <f t="shared" si="176"/>
        <v>0.53052441340439882</v>
      </c>
      <c r="BH221" s="105">
        <f t="shared" si="177"/>
        <v>32.939487226612769</v>
      </c>
      <c r="BI221" s="105">
        <f t="shared" si="178"/>
        <v>0</v>
      </c>
      <c r="BJ221" s="105">
        <f t="shared" si="179"/>
        <v>17.752282055994609</v>
      </c>
      <c r="BK221" s="105">
        <f t="shared" si="180"/>
        <v>5.9507137168412676</v>
      </c>
      <c r="BL221" s="105">
        <f t="shared" si="181"/>
        <v>7.2693745022361087</v>
      </c>
      <c r="BM221" s="105">
        <f t="shared" si="182"/>
        <v>0</v>
      </c>
      <c r="BN221" s="105">
        <f t="shared" si="183"/>
        <v>6.7011885070146366</v>
      </c>
      <c r="BO221" s="105">
        <f t="shared" si="184"/>
        <v>15.991867303804449</v>
      </c>
      <c r="BP221" s="105">
        <f t="shared" si="185"/>
        <v>42.018547448385732</v>
      </c>
      <c r="BQ221" s="105">
        <f t="shared" si="186"/>
        <v>0</v>
      </c>
      <c r="BR221" s="105">
        <f t="shared" si="187"/>
        <v>6.1232003920847902</v>
      </c>
      <c r="BS221" s="105">
        <f t="shared" si="188"/>
        <v>0</v>
      </c>
      <c r="BT221" s="105">
        <f t="shared" si="189"/>
        <v>0</v>
      </c>
      <c r="BU221" s="105">
        <f t="shared" si="190"/>
        <v>29.355862892850578</v>
      </c>
      <c r="BV221" s="105">
        <f t="shared" si="191"/>
        <v>196.26943576548427</v>
      </c>
      <c r="BW221" s="105">
        <f t="shared" si="192"/>
        <v>581.08544691539555</v>
      </c>
      <c r="BX221" s="105">
        <f t="shared" si="193"/>
        <v>0</v>
      </c>
      <c r="BY221" s="105">
        <f t="shared" si="194"/>
        <v>3.0233412975555964</v>
      </c>
      <c r="BZ221" s="105">
        <f t="shared" si="195"/>
        <v>4.0939012436439377</v>
      </c>
    </row>
    <row r="222" spans="1:78" x14ac:dyDescent="0.25">
      <c r="A222" s="18" t="s">
        <v>461</v>
      </c>
      <c r="B222" s="21" t="s">
        <v>462</v>
      </c>
      <c r="C222" s="22">
        <f>_xlfn.XLOOKUP(A222,Rankings!K:K,Rankings!L:L)</f>
        <v>217.96</v>
      </c>
      <c r="D222" s="118">
        <f>_xlfn.XLOOKUP(A222,Rankings!K:K,Rankings!M:M)</f>
        <v>1129.9000000000001</v>
      </c>
      <c r="E222" s="121">
        <v>63601.959999999992</v>
      </c>
      <c r="F222" s="121">
        <v>2636.52</v>
      </c>
      <c r="G222" s="121">
        <v>0</v>
      </c>
      <c r="H222" s="121">
        <v>31868.600000000006</v>
      </c>
      <c r="I222" s="121">
        <v>0</v>
      </c>
      <c r="J222" s="121">
        <v>16490.890000000003</v>
      </c>
      <c r="K222" s="121">
        <v>0</v>
      </c>
      <c r="L222" s="121">
        <v>13083.939999999999</v>
      </c>
      <c r="M222" s="121">
        <v>5459.9699999999993</v>
      </c>
      <c r="N222" s="121">
        <v>15548.96</v>
      </c>
      <c r="O222" s="121">
        <v>0</v>
      </c>
      <c r="P222" s="121">
        <v>19360.040000000012</v>
      </c>
      <c r="Q222" s="121">
        <v>5439.6099999999988</v>
      </c>
      <c r="R222" s="121">
        <v>32183.810000000005</v>
      </c>
      <c r="S222" s="121">
        <v>0</v>
      </c>
      <c r="T222" s="121">
        <v>3161.5399999999995</v>
      </c>
      <c r="U222" s="121">
        <v>0</v>
      </c>
      <c r="V222" s="121">
        <v>0</v>
      </c>
      <c r="W222" s="121">
        <v>45927.919999999976</v>
      </c>
      <c r="X222" s="121">
        <v>287573.16000000015</v>
      </c>
      <c r="Y222" s="121">
        <v>545910.04000000015</v>
      </c>
      <c r="Z222" s="121">
        <v>0</v>
      </c>
      <c r="AA222" s="121">
        <v>3256.94</v>
      </c>
      <c r="AB222" s="121">
        <v>5203.1500000000005</v>
      </c>
      <c r="AC222" s="121">
        <f t="shared" si="147"/>
        <v>1096707.0500000003</v>
      </c>
      <c r="AD222" s="153">
        <f t="shared" si="148"/>
        <v>291.80565241328679</v>
      </c>
      <c r="AE222" s="105">
        <f t="shared" si="149"/>
        <v>12.096347953752982</v>
      </c>
      <c r="AF222" s="105">
        <f t="shared" si="150"/>
        <v>0</v>
      </c>
      <c r="AG222" s="105">
        <f t="shared" si="151"/>
        <v>146.21306661772803</v>
      </c>
      <c r="AH222" s="105">
        <f t="shared" si="152"/>
        <v>0</v>
      </c>
      <c r="AI222" s="105">
        <f t="shared" si="153"/>
        <v>75.660167003119852</v>
      </c>
      <c r="AJ222" s="105">
        <f t="shared" si="154"/>
        <v>0</v>
      </c>
      <c r="AK222" s="105">
        <f t="shared" si="155"/>
        <v>60.029087906037795</v>
      </c>
      <c r="AL222" s="105">
        <f t="shared" si="156"/>
        <v>25.050330335841434</v>
      </c>
      <c r="AM222" s="105">
        <f t="shared" si="157"/>
        <v>71.338594237474766</v>
      </c>
      <c r="AN222" s="105">
        <f t="shared" si="158"/>
        <v>0</v>
      </c>
      <c r="AO222" s="105">
        <f t="shared" si="159"/>
        <v>88.823820884566032</v>
      </c>
      <c r="AP222" s="105">
        <f t="shared" si="160"/>
        <v>24.956918700679019</v>
      </c>
      <c r="AQ222" s="105">
        <f t="shared" si="161"/>
        <v>147.6592494035603</v>
      </c>
      <c r="AR222" s="105">
        <f t="shared" si="162"/>
        <v>0</v>
      </c>
      <c r="AS222" s="105">
        <f t="shared" si="163"/>
        <v>14.50513855753349</v>
      </c>
      <c r="AT222" s="105">
        <f t="shared" si="164"/>
        <v>0</v>
      </c>
      <c r="AU222" s="105">
        <f t="shared" si="165"/>
        <v>0</v>
      </c>
      <c r="AV222" s="105">
        <f t="shared" si="166"/>
        <v>210.7171958157459</v>
      </c>
      <c r="AW222" s="105">
        <f t="shared" si="167"/>
        <v>1319.3850247751886</v>
      </c>
      <c r="AX222" s="105">
        <f t="shared" si="168"/>
        <v>2504.634061295651</v>
      </c>
      <c r="AY222" s="105">
        <f t="shared" si="169"/>
        <v>0</v>
      </c>
      <c r="AZ222" s="105">
        <f t="shared" si="170"/>
        <v>14.942833547439896</v>
      </c>
      <c r="BA222" s="105">
        <f t="shared" si="171"/>
        <v>23.872040741420445</v>
      </c>
      <c r="BB222" s="2"/>
      <c r="BC222" s="105">
        <f t="shared" si="172"/>
        <v>56.289901761217799</v>
      </c>
      <c r="BD222" s="105">
        <f t="shared" si="173"/>
        <v>2.3334100362863968</v>
      </c>
      <c r="BE222" s="105">
        <f t="shared" si="174"/>
        <v>0</v>
      </c>
      <c r="BF222" s="105">
        <f t="shared" si="175"/>
        <v>28.204796884680064</v>
      </c>
      <c r="BG222" s="105">
        <f t="shared" si="176"/>
        <v>0</v>
      </c>
      <c r="BH222" s="105">
        <f t="shared" si="177"/>
        <v>14.594999557482964</v>
      </c>
      <c r="BI222" s="105">
        <f t="shared" si="178"/>
        <v>0</v>
      </c>
      <c r="BJ222" s="105">
        <f t="shared" si="179"/>
        <v>11.579732719709707</v>
      </c>
      <c r="BK222" s="105">
        <f t="shared" si="180"/>
        <v>4.8322594919904409</v>
      </c>
      <c r="BL222" s="105">
        <f t="shared" si="181"/>
        <v>13.761359412337374</v>
      </c>
      <c r="BM222" s="105">
        <f t="shared" si="182"/>
        <v>0</v>
      </c>
      <c r="BN222" s="105">
        <f t="shared" si="183"/>
        <v>17.134295070360217</v>
      </c>
      <c r="BO222" s="105">
        <f t="shared" si="184"/>
        <v>4.8142401982476306</v>
      </c>
      <c r="BP222" s="105">
        <f t="shared" si="185"/>
        <v>28.483768475086293</v>
      </c>
      <c r="BQ222" s="105">
        <f t="shared" si="186"/>
        <v>0</v>
      </c>
      <c r="BR222" s="105">
        <f t="shared" si="187"/>
        <v>2.7980706257190895</v>
      </c>
      <c r="BS222" s="105">
        <f t="shared" si="188"/>
        <v>0</v>
      </c>
      <c r="BT222" s="105">
        <f t="shared" si="189"/>
        <v>0</v>
      </c>
      <c r="BU222" s="105">
        <f t="shared" si="190"/>
        <v>40.647774139304339</v>
      </c>
      <c r="BV222" s="105">
        <f t="shared" si="191"/>
        <v>254.51204531374469</v>
      </c>
      <c r="BW222" s="105">
        <f t="shared" si="192"/>
        <v>483.14898663598558</v>
      </c>
      <c r="BX222" s="105">
        <f t="shared" si="193"/>
        <v>0</v>
      </c>
      <c r="BY222" s="105">
        <f t="shared" si="194"/>
        <v>2.8825028763607397</v>
      </c>
      <c r="BZ222" s="105">
        <f t="shared" si="195"/>
        <v>4.6049650411540846</v>
      </c>
    </row>
    <row r="223" spans="1:78" x14ac:dyDescent="0.25">
      <c r="A223" s="18" t="s">
        <v>463</v>
      </c>
      <c r="B223" s="21" t="s">
        <v>464</v>
      </c>
      <c r="C223" s="22">
        <f>_xlfn.XLOOKUP(A223,Rankings!K:K,Rankings!L:L)</f>
        <v>61</v>
      </c>
      <c r="D223" s="118">
        <f>_xlfn.XLOOKUP(A223,Rankings!K:K,Rankings!M:M)</f>
        <v>372.86</v>
      </c>
      <c r="E223" s="121">
        <v>32956.349999999991</v>
      </c>
      <c r="F223" s="121">
        <v>0</v>
      </c>
      <c r="G223" s="121">
        <v>0</v>
      </c>
      <c r="H223" s="121">
        <v>0</v>
      </c>
      <c r="I223" s="121">
        <v>0</v>
      </c>
      <c r="J223" s="121">
        <v>0</v>
      </c>
      <c r="K223" s="121">
        <v>0</v>
      </c>
      <c r="L223" s="121">
        <v>9707.39</v>
      </c>
      <c r="M223" s="121">
        <v>3259.54</v>
      </c>
      <c r="N223" s="121">
        <v>0</v>
      </c>
      <c r="O223" s="121">
        <v>0</v>
      </c>
      <c r="P223" s="121">
        <v>8068.7899999999981</v>
      </c>
      <c r="Q223" s="121">
        <v>10291.27</v>
      </c>
      <c r="R223" s="121">
        <v>13379.099999999999</v>
      </c>
      <c r="S223" s="121">
        <v>4362.7</v>
      </c>
      <c r="T223" s="121">
        <v>1779.71</v>
      </c>
      <c r="U223" s="121">
        <v>0</v>
      </c>
      <c r="V223" s="121">
        <v>0</v>
      </c>
      <c r="W223" s="121">
        <v>18536.54</v>
      </c>
      <c r="X223" s="121">
        <v>72724.200000000012</v>
      </c>
      <c r="Y223" s="121">
        <v>199839.51</v>
      </c>
      <c r="Z223" s="121">
        <v>0</v>
      </c>
      <c r="AA223" s="121">
        <v>0</v>
      </c>
      <c r="AB223" s="121">
        <v>885.42000000000007</v>
      </c>
      <c r="AC223" s="121">
        <f t="shared" si="147"/>
        <v>375790.52</v>
      </c>
      <c r="AD223" s="153">
        <f t="shared" si="148"/>
        <v>540.2680327868851</v>
      </c>
      <c r="AE223" s="105">
        <f t="shared" si="149"/>
        <v>0</v>
      </c>
      <c r="AF223" s="105">
        <f t="shared" si="150"/>
        <v>0</v>
      </c>
      <c r="AG223" s="105">
        <f t="shared" si="151"/>
        <v>0</v>
      </c>
      <c r="AH223" s="105">
        <f t="shared" si="152"/>
        <v>0</v>
      </c>
      <c r="AI223" s="105">
        <f t="shared" si="153"/>
        <v>0</v>
      </c>
      <c r="AJ223" s="105">
        <f t="shared" si="154"/>
        <v>0</v>
      </c>
      <c r="AK223" s="105">
        <f t="shared" si="155"/>
        <v>159.13754098360656</v>
      </c>
      <c r="AL223" s="105">
        <f t="shared" si="156"/>
        <v>53.435081967213115</v>
      </c>
      <c r="AM223" s="105">
        <f t="shared" si="157"/>
        <v>0</v>
      </c>
      <c r="AN223" s="105">
        <f t="shared" si="158"/>
        <v>0</v>
      </c>
      <c r="AO223" s="105">
        <f t="shared" si="159"/>
        <v>132.27524590163932</v>
      </c>
      <c r="AP223" s="105">
        <f t="shared" si="160"/>
        <v>168.70934426229508</v>
      </c>
      <c r="AQ223" s="105">
        <f t="shared" si="161"/>
        <v>219.32950819672129</v>
      </c>
      <c r="AR223" s="105">
        <f t="shared" si="162"/>
        <v>71.519672131147544</v>
      </c>
      <c r="AS223" s="105">
        <f t="shared" si="163"/>
        <v>29.175573770491805</v>
      </c>
      <c r="AT223" s="105">
        <f t="shared" si="164"/>
        <v>0</v>
      </c>
      <c r="AU223" s="105">
        <f t="shared" si="165"/>
        <v>0</v>
      </c>
      <c r="AV223" s="105">
        <f t="shared" si="166"/>
        <v>303.8777049180328</v>
      </c>
      <c r="AW223" s="105">
        <f t="shared" si="167"/>
        <v>1192.2000000000003</v>
      </c>
      <c r="AX223" s="105">
        <f t="shared" si="168"/>
        <v>3276.0575409836065</v>
      </c>
      <c r="AY223" s="105">
        <f t="shared" si="169"/>
        <v>0</v>
      </c>
      <c r="AZ223" s="105">
        <f t="shared" si="170"/>
        <v>0</v>
      </c>
      <c r="BA223" s="105">
        <f t="shared" si="171"/>
        <v>14.515081967213115</v>
      </c>
      <c r="BB223" s="2"/>
      <c r="BC223" s="105">
        <f t="shared" si="172"/>
        <v>88.388000858230939</v>
      </c>
      <c r="BD223" s="105">
        <f t="shared" si="173"/>
        <v>0</v>
      </c>
      <c r="BE223" s="105">
        <f t="shared" si="174"/>
        <v>0</v>
      </c>
      <c r="BF223" s="105">
        <f t="shared" si="175"/>
        <v>0</v>
      </c>
      <c r="BG223" s="105">
        <f t="shared" si="176"/>
        <v>0</v>
      </c>
      <c r="BH223" s="105">
        <f t="shared" si="177"/>
        <v>0</v>
      </c>
      <c r="BI223" s="105">
        <f t="shared" si="178"/>
        <v>0</v>
      </c>
      <c r="BJ223" s="105">
        <f t="shared" si="179"/>
        <v>26.034946092367107</v>
      </c>
      <c r="BK223" s="105">
        <f t="shared" si="180"/>
        <v>8.7419943142198147</v>
      </c>
      <c r="BL223" s="105">
        <f t="shared" si="181"/>
        <v>0</v>
      </c>
      <c r="BM223" s="105">
        <f t="shared" si="182"/>
        <v>0</v>
      </c>
      <c r="BN223" s="105">
        <f t="shared" si="183"/>
        <v>21.640267124389844</v>
      </c>
      <c r="BO223" s="105">
        <f t="shared" si="184"/>
        <v>27.600895778576408</v>
      </c>
      <c r="BP223" s="105">
        <f t="shared" si="185"/>
        <v>35.882368717481086</v>
      </c>
      <c r="BQ223" s="105">
        <f t="shared" si="186"/>
        <v>11.700638309284985</v>
      </c>
      <c r="BR223" s="105">
        <f t="shared" si="187"/>
        <v>4.7731320066512897</v>
      </c>
      <c r="BS223" s="105">
        <f t="shared" si="188"/>
        <v>0</v>
      </c>
      <c r="BT223" s="105">
        <f t="shared" si="189"/>
        <v>0</v>
      </c>
      <c r="BU223" s="105">
        <f t="shared" si="190"/>
        <v>49.714477283698976</v>
      </c>
      <c r="BV223" s="105">
        <f t="shared" si="191"/>
        <v>195.04425253446337</v>
      </c>
      <c r="BW223" s="105">
        <f t="shared" si="192"/>
        <v>535.96392747948289</v>
      </c>
      <c r="BX223" s="105">
        <f t="shared" si="193"/>
        <v>0</v>
      </c>
      <c r="BY223" s="105">
        <f t="shared" si="194"/>
        <v>0</v>
      </c>
      <c r="BZ223" s="105">
        <f t="shared" si="195"/>
        <v>2.3746714584562572</v>
      </c>
    </row>
    <row r="224" spans="1:78" x14ac:dyDescent="0.25">
      <c r="A224" s="18" t="s">
        <v>465</v>
      </c>
      <c r="B224" s="21" t="s">
        <v>466</v>
      </c>
      <c r="C224" s="22">
        <f>_xlfn.XLOOKUP(A224,Rankings!K:K,Rankings!L:L)</f>
        <v>137</v>
      </c>
      <c r="D224" s="118">
        <f>_xlfn.XLOOKUP(A224,Rankings!K:K,Rankings!M:M)</f>
        <v>647.16</v>
      </c>
      <c r="E224" s="121">
        <v>28198.330000000009</v>
      </c>
      <c r="F224" s="121">
        <v>0</v>
      </c>
      <c r="G224" s="121">
        <v>0</v>
      </c>
      <c r="H224" s="121">
        <v>17457.97</v>
      </c>
      <c r="I224" s="121">
        <v>0</v>
      </c>
      <c r="J224" s="121">
        <v>6232.4999999999982</v>
      </c>
      <c r="K224" s="121">
        <v>0</v>
      </c>
      <c r="L224" s="121">
        <v>13801.099999999999</v>
      </c>
      <c r="M224" s="121">
        <v>30353.089999999989</v>
      </c>
      <c r="N224" s="121">
        <v>10967.259999999998</v>
      </c>
      <c r="O224" s="121">
        <v>0</v>
      </c>
      <c r="P224" s="121">
        <v>12186.029999999999</v>
      </c>
      <c r="Q224" s="121">
        <v>6407.4400000000005</v>
      </c>
      <c r="R224" s="121">
        <v>23008.23000000001</v>
      </c>
      <c r="S224" s="121">
        <v>0</v>
      </c>
      <c r="T224" s="121">
        <v>4806.369999999999</v>
      </c>
      <c r="U224" s="121">
        <v>0</v>
      </c>
      <c r="V224" s="121">
        <v>0</v>
      </c>
      <c r="W224" s="121">
        <v>1804.6100000000004</v>
      </c>
      <c r="X224" s="121">
        <v>145770.54000000004</v>
      </c>
      <c r="Y224" s="121">
        <v>397386.38999999978</v>
      </c>
      <c r="Z224" s="121">
        <v>0</v>
      </c>
      <c r="AA224" s="121">
        <v>1969.5</v>
      </c>
      <c r="AB224" s="121">
        <v>2675.7799999999993</v>
      </c>
      <c r="AC224" s="121">
        <f t="shared" si="147"/>
        <v>703025.1399999999</v>
      </c>
      <c r="AD224" s="153">
        <f t="shared" si="148"/>
        <v>205.82722627737232</v>
      </c>
      <c r="AE224" s="105">
        <f t="shared" si="149"/>
        <v>0</v>
      </c>
      <c r="AF224" s="105">
        <f t="shared" si="150"/>
        <v>0</v>
      </c>
      <c r="AG224" s="105">
        <f t="shared" si="151"/>
        <v>127.43043795620439</v>
      </c>
      <c r="AH224" s="105">
        <f t="shared" si="152"/>
        <v>0</v>
      </c>
      <c r="AI224" s="105">
        <f t="shared" si="153"/>
        <v>45.492700729926995</v>
      </c>
      <c r="AJ224" s="105">
        <f t="shared" si="154"/>
        <v>0</v>
      </c>
      <c r="AK224" s="105">
        <f t="shared" si="155"/>
        <v>100.73795620437956</v>
      </c>
      <c r="AL224" s="105">
        <f t="shared" si="156"/>
        <v>221.55540145985393</v>
      </c>
      <c r="AM224" s="105">
        <f t="shared" si="157"/>
        <v>80.052992700729916</v>
      </c>
      <c r="AN224" s="105">
        <f t="shared" si="158"/>
        <v>0</v>
      </c>
      <c r="AO224" s="105">
        <f t="shared" si="159"/>
        <v>88.94912408759123</v>
      </c>
      <c r="AP224" s="105">
        <f t="shared" si="160"/>
        <v>46.769635036496354</v>
      </c>
      <c r="AQ224" s="105">
        <f t="shared" si="161"/>
        <v>167.94328467153292</v>
      </c>
      <c r="AR224" s="105">
        <f t="shared" si="162"/>
        <v>0</v>
      </c>
      <c r="AS224" s="105">
        <f t="shared" si="163"/>
        <v>35.082992700729918</v>
      </c>
      <c r="AT224" s="105">
        <f t="shared" si="164"/>
        <v>0</v>
      </c>
      <c r="AU224" s="105">
        <f t="shared" si="165"/>
        <v>0</v>
      </c>
      <c r="AV224" s="105">
        <f t="shared" si="166"/>
        <v>13.172335766423361</v>
      </c>
      <c r="AW224" s="105">
        <f t="shared" si="167"/>
        <v>1064.0185401459858</v>
      </c>
      <c r="AX224" s="105">
        <f t="shared" si="168"/>
        <v>2900.6305839416041</v>
      </c>
      <c r="AY224" s="105">
        <f t="shared" si="169"/>
        <v>0</v>
      </c>
      <c r="AZ224" s="105">
        <f t="shared" si="170"/>
        <v>14.375912408759124</v>
      </c>
      <c r="BA224" s="105">
        <f t="shared" si="171"/>
        <v>19.531240875912403</v>
      </c>
      <c r="BB224" s="2"/>
      <c r="BC224" s="105">
        <f t="shared" si="172"/>
        <v>43.572424130045135</v>
      </c>
      <c r="BD224" s="105">
        <f t="shared" si="173"/>
        <v>0</v>
      </c>
      <c r="BE224" s="105">
        <f t="shared" si="174"/>
        <v>0</v>
      </c>
      <c r="BF224" s="105">
        <f t="shared" si="175"/>
        <v>26.976280981519256</v>
      </c>
      <c r="BG224" s="105">
        <f t="shared" si="176"/>
        <v>0</v>
      </c>
      <c r="BH224" s="105">
        <f t="shared" si="177"/>
        <v>9.6305395883552727</v>
      </c>
      <c r="BI224" s="105">
        <f t="shared" si="178"/>
        <v>0</v>
      </c>
      <c r="BJ224" s="105">
        <f t="shared" si="179"/>
        <v>21.325638172940231</v>
      </c>
      <c r="BK224" s="105">
        <f t="shared" si="180"/>
        <v>46.901987143828407</v>
      </c>
      <c r="BL224" s="105">
        <f t="shared" si="181"/>
        <v>16.946751962420421</v>
      </c>
      <c r="BM224" s="105">
        <f t="shared" si="182"/>
        <v>0</v>
      </c>
      <c r="BN224" s="105">
        <f t="shared" si="183"/>
        <v>18.830011125533098</v>
      </c>
      <c r="BO224" s="105">
        <f t="shared" si="184"/>
        <v>9.9008591383892721</v>
      </c>
      <c r="BP224" s="105">
        <f t="shared" si="185"/>
        <v>35.552614500278153</v>
      </c>
      <c r="BQ224" s="105">
        <f t="shared" si="186"/>
        <v>0</v>
      </c>
      <c r="BR224" s="105">
        <f t="shared" si="187"/>
        <v>7.4268650720069216</v>
      </c>
      <c r="BS224" s="105">
        <f t="shared" si="188"/>
        <v>0</v>
      </c>
      <c r="BT224" s="105">
        <f t="shared" si="189"/>
        <v>0</v>
      </c>
      <c r="BU224" s="105">
        <f t="shared" si="190"/>
        <v>2.7885067062241182</v>
      </c>
      <c r="BV224" s="105">
        <f t="shared" si="191"/>
        <v>225.24652327090681</v>
      </c>
      <c r="BW224" s="105">
        <f t="shared" si="192"/>
        <v>614.04658816984954</v>
      </c>
      <c r="BX224" s="105">
        <f t="shared" si="193"/>
        <v>0</v>
      </c>
      <c r="BY224" s="105">
        <f t="shared" si="194"/>
        <v>3.0432968663081774</v>
      </c>
      <c r="BZ224" s="105">
        <f t="shared" si="195"/>
        <v>4.1346498547499833</v>
      </c>
    </row>
    <row r="225" spans="1:78" x14ac:dyDescent="0.25">
      <c r="A225" s="18" t="s">
        <v>467</v>
      </c>
      <c r="B225" s="21" t="s">
        <v>468</v>
      </c>
      <c r="C225" s="22">
        <f>_xlfn.XLOOKUP(A225,Rankings!K:K,Rankings!L:L)</f>
        <v>132.80552753977969</v>
      </c>
      <c r="D225" s="118">
        <f>_xlfn.XLOOKUP(A225,Rankings!K:K,Rankings!M:M)</f>
        <v>852.62</v>
      </c>
      <c r="E225" s="121">
        <v>32188.100000000002</v>
      </c>
      <c r="F225" s="121">
        <v>0</v>
      </c>
      <c r="G225" s="121">
        <v>0</v>
      </c>
      <c r="H225" s="121">
        <v>0</v>
      </c>
      <c r="I225" s="121">
        <v>0</v>
      </c>
      <c r="J225" s="121">
        <v>0</v>
      </c>
      <c r="K225" s="121">
        <v>0</v>
      </c>
      <c r="L225" s="121">
        <v>17718.36</v>
      </c>
      <c r="M225" s="121">
        <v>23403.480000000003</v>
      </c>
      <c r="N225" s="121">
        <v>8079.1999999999989</v>
      </c>
      <c r="O225" s="121">
        <v>0</v>
      </c>
      <c r="P225" s="121">
        <v>6744.7599999999984</v>
      </c>
      <c r="Q225" s="121">
        <v>8272.08</v>
      </c>
      <c r="R225" s="121">
        <v>21353.070000000003</v>
      </c>
      <c r="S225" s="121">
        <v>0</v>
      </c>
      <c r="T225" s="121">
        <v>6244.14</v>
      </c>
      <c r="U225" s="121">
        <v>0</v>
      </c>
      <c r="V225" s="121">
        <v>426.16</v>
      </c>
      <c r="W225" s="121">
        <v>7176.2900000000009</v>
      </c>
      <c r="X225" s="121">
        <v>69224.37999999999</v>
      </c>
      <c r="Y225" s="121">
        <v>462428.55000000005</v>
      </c>
      <c r="Z225" s="121">
        <v>0</v>
      </c>
      <c r="AA225" s="121">
        <v>-173</v>
      </c>
      <c r="AB225" s="121">
        <v>2140.2599999999998</v>
      </c>
      <c r="AC225" s="121">
        <f t="shared" si="147"/>
        <v>665225.83000000007</v>
      </c>
      <c r="AD225" s="153">
        <f t="shared" si="148"/>
        <v>242.37018290039614</v>
      </c>
      <c r="AE225" s="105">
        <f t="shared" si="149"/>
        <v>0</v>
      </c>
      <c r="AF225" s="105">
        <f t="shared" si="150"/>
        <v>0</v>
      </c>
      <c r="AG225" s="105">
        <f t="shared" si="151"/>
        <v>0</v>
      </c>
      <c r="AH225" s="105">
        <f t="shared" si="152"/>
        <v>0</v>
      </c>
      <c r="AI225" s="105">
        <f t="shared" si="153"/>
        <v>0</v>
      </c>
      <c r="AJ225" s="105">
        <f t="shared" si="154"/>
        <v>0</v>
      </c>
      <c r="AK225" s="105">
        <f t="shared" si="155"/>
        <v>133.41583236957334</v>
      </c>
      <c r="AL225" s="105">
        <f t="shared" si="156"/>
        <v>176.22368913063411</v>
      </c>
      <c r="AM225" s="105">
        <f t="shared" si="157"/>
        <v>60.834817267526823</v>
      </c>
      <c r="AN225" s="105">
        <f t="shared" si="158"/>
        <v>0</v>
      </c>
      <c r="AO225" s="105">
        <f t="shared" si="159"/>
        <v>50.786741523086967</v>
      </c>
      <c r="AP225" s="105">
        <f t="shared" si="160"/>
        <v>62.287166454891988</v>
      </c>
      <c r="AQ225" s="105">
        <f t="shared" si="161"/>
        <v>160.78449741938675</v>
      </c>
      <c r="AR225" s="105">
        <f t="shared" si="162"/>
        <v>0</v>
      </c>
      <c r="AS225" s="105">
        <f t="shared" si="163"/>
        <v>47.017169508472996</v>
      </c>
      <c r="AT225" s="105">
        <f t="shared" si="164"/>
        <v>0</v>
      </c>
      <c r="AU225" s="105">
        <f t="shared" si="165"/>
        <v>3.2089025802962219</v>
      </c>
      <c r="AV225" s="105">
        <f t="shared" si="166"/>
        <v>54.036079167340851</v>
      </c>
      <c r="AW225" s="105">
        <f t="shared" si="167"/>
        <v>521.24622583397354</v>
      </c>
      <c r="AX225" s="105">
        <f t="shared" si="168"/>
        <v>3481.9977644491287</v>
      </c>
      <c r="AY225" s="105">
        <f t="shared" si="169"/>
        <v>0</v>
      </c>
      <c r="AZ225" s="105">
        <f t="shared" si="170"/>
        <v>-1.302656622844111</v>
      </c>
      <c r="BA225" s="105">
        <f t="shared" si="171"/>
        <v>16.115744876348767</v>
      </c>
      <c r="BB225" s="2"/>
      <c r="BC225" s="105">
        <f t="shared" si="172"/>
        <v>37.751987989960362</v>
      </c>
      <c r="BD225" s="105">
        <f t="shared" si="173"/>
        <v>0</v>
      </c>
      <c r="BE225" s="105">
        <f t="shared" si="174"/>
        <v>0</v>
      </c>
      <c r="BF225" s="105">
        <f t="shared" si="175"/>
        <v>0</v>
      </c>
      <c r="BG225" s="105">
        <f t="shared" si="176"/>
        <v>0</v>
      </c>
      <c r="BH225" s="105">
        <f t="shared" si="177"/>
        <v>0</v>
      </c>
      <c r="BI225" s="105">
        <f t="shared" si="178"/>
        <v>0</v>
      </c>
      <c r="BJ225" s="105">
        <f t="shared" si="179"/>
        <v>20.781074804719569</v>
      </c>
      <c r="BK225" s="105">
        <f t="shared" si="180"/>
        <v>27.448898688747629</v>
      </c>
      <c r="BL225" s="105">
        <f t="shared" si="181"/>
        <v>9.4757336210738643</v>
      </c>
      <c r="BM225" s="105">
        <f t="shared" si="182"/>
        <v>0</v>
      </c>
      <c r="BN225" s="105">
        <f t="shared" si="183"/>
        <v>7.9106284159414493</v>
      </c>
      <c r="BO225" s="105">
        <f t="shared" si="184"/>
        <v>9.7019539771527761</v>
      </c>
      <c r="BP225" s="105">
        <f t="shared" si="185"/>
        <v>25.044064178649343</v>
      </c>
      <c r="BQ225" s="105">
        <f t="shared" si="186"/>
        <v>0</v>
      </c>
      <c r="BR225" s="105">
        <f t="shared" si="187"/>
        <v>7.3234735286528583</v>
      </c>
      <c r="BS225" s="105">
        <f t="shared" si="188"/>
        <v>0</v>
      </c>
      <c r="BT225" s="105">
        <f t="shared" si="189"/>
        <v>0.49982407168492415</v>
      </c>
      <c r="BU225" s="105">
        <f t="shared" si="190"/>
        <v>8.4167507213060926</v>
      </c>
      <c r="BV225" s="105">
        <f t="shared" si="191"/>
        <v>81.190190237151356</v>
      </c>
      <c r="BW225" s="105">
        <f t="shared" si="192"/>
        <v>542.36183762989378</v>
      </c>
      <c r="BX225" s="105">
        <f t="shared" si="193"/>
        <v>0</v>
      </c>
      <c r="BY225" s="105">
        <f t="shared" si="194"/>
        <v>-0.20290399005418591</v>
      </c>
      <c r="BZ225" s="105">
        <f t="shared" si="195"/>
        <v>2.5102155708287395</v>
      </c>
    </row>
    <row r="226" spans="1:78" x14ac:dyDescent="0.25">
      <c r="A226" s="18" t="s">
        <v>469</v>
      </c>
      <c r="B226" s="21" t="s">
        <v>470</v>
      </c>
      <c r="C226" s="22">
        <f>_xlfn.XLOOKUP(A226,Rankings!K:K,Rankings!L:L)</f>
        <v>47</v>
      </c>
      <c r="D226" s="118">
        <f>_xlfn.XLOOKUP(A226,Rankings!K:K,Rankings!M:M)</f>
        <v>325.91000000000003</v>
      </c>
      <c r="E226" s="121">
        <v>18914.91</v>
      </c>
      <c r="F226" s="121">
        <v>0</v>
      </c>
      <c r="G226" s="121">
        <v>0</v>
      </c>
      <c r="H226" s="121">
        <v>6778.9199999999992</v>
      </c>
      <c r="I226" s="121">
        <v>-268.05</v>
      </c>
      <c r="J226" s="121">
        <v>0</v>
      </c>
      <c r="K226" s="121">
        <v>0</v>
      </c>
      <c r="L226" s="121">
        <v>9889.08</v>
      </c>
      <c r="M226" s="121">
        <v>594.21</v>
      </c>
      <c r="N226" s="121">
        <v>4321.1500000000005</v>
      </c>
      <c r="O226" s="121">
        <v>0</v>
      </c>
      <c r="P226" s="121">
        <v>4936.13</v>
      </c>
      <c r="Q226" s="121">
        <v>7697.57</v>
      </c>
      <c r="R226" s="121">
        <v>8257.14</v>
      </c>
      <c r="S226" s="121">
        <v>0</v>
      </c>
      <c r="T226" s="121">
        <v>1610.67</v>
      </c>
      <c r="U226" s="121">
        <v>0</v>
      </c>
      <c r="V226" s="121">
        <v>0</v>
      </c>
      <c r="W226" s="121">
        <v>1074.6200000000001</v>
      </c>
      <c r="X226" s="121">
        <v>64082.19000000001</v>
      </c>
      <c r="Y226" s="121">
        <v>200733.97</v>
      </c>
      <c r="Z226" s="121">
        <v>0</v>
      </c>
      <c r="AA226" s="121">
        <v>4025.5</v>
      </c>
      <c r="AB226" s="121">
        <v>566.74</v>
      </c>
      <c r="AC226" s="121">
        <f t="shared" si="147"/>
        <v>333214.75</v>
      </c>
      <c r="AD226" s="153">
        <f t="shared" si="148"/>
        <v>402.44489361702125</v>
      </c>
      <c r="AE226" s="105">
        <f t="shared" si="149"/>
        <v>0</v>
      </c>
      <c r="AF226" s="105">
        <f t="shared" si="150"/>
        <v>0</v>
      </c>
      <c r="AG226" s="105">
        <f t="shared" si="151"/>
        <v>144.2323404255319</v>
      </c>
      <c r="AH226" s="105">
        <f t="shared" si="152"/>
        <v>-5.7031914893617026</v>
      </c>
      <c r="AI226" s="105">
        <f t="shared" si="153"/>
        <v>0</v>
      </c>
      <c r="AJ226" s="105">
        <f t="shared" si="154"/>
        <v>0</v>
      </c>
      <c r="AK226" s="105">
        <f t="shared" si="155"/>
        <v>210.40595744680851</v>
      </c>
      <c r="AL226" s="105">
        <f t="shared" si="156"/>
        <v>12.642765957446809</v>
      </c>
      <c r="AM226" s="105">
        <f t="shared" si="157"/>
        <v>91.93936170212767</v>
      </c>
      <c r="AN226" s="105">
        <f t="shared" si="158"/>
        <v>0</v>
      </c>
      <c r="AO226" s="105">
        <f t="shared" si="159"/>
        <v>105.02404255319149</v>
      </c>
      <c r="AP226" s="105">
        <f t="shared" si="160"/>
        <v>163.77808510638297</v>
      </c>
      <c r="AQ226" s="105">
        <f t="shared" si="161"/>
        <v>175.68382978723403</v>
      </c>
      <c r="AR226" s="105">
        <f t="shared" si="162"/>
        <v>0</v>
      </c>
      <c r="AS226" s="105">
        <f t="shared" si="163"/>
        <v>34.269574468085111</v>
      </c>
      <c r="AT226" s="105">
        <f t="shared" si="164"/>
        <v>0</v>
      </c>
      <c r="AU226" s="105">
        <f t="shared" si="165"/>
        <v>0</v>
      </c>
      <c r="AV226" s="105">
        <f t="shared" si="166"/>
        <v>22.864255319148938</v>
      </c>
      <c r="AW226" s="105">
        <f t="shared" si="167"/>
        <v>1363.45085106383</v>
      </c>
      <c r="AX226" s="105">
        <f t="shared" si="168"/>
        <v>4270.9355319148935</v>
      </c>
      <c r="AY226" s="105">
        <f t="shared" si="169"/>
        <v>0</v>
      </c>
      <c r="AZ226" s="105">
        <f t="shared" si="170"/>
        <v>85.648936170212764</v>
      </c>
      <c r="BA226" s="105">
        <f t="shared" si="171"/>
        <v>12.058297872340425</v>
      </c>
      <c r="BB226" s="2"/>
      <c r="BC226" s="105">
        <f t="shared" si="172"/>
        <v>58.037218864103579</v>
      </c>
      <c r="BD226" s="105">
        <f t="shared" si="173"/>
        <v>0</v>
      </c>
      <c r="BE226" s="105">
        <f t="shared" si="174"/>
        <v>0</v>
      </c>
      <c r="BF226" s="105">
        <f t="shared" si="175"/>
        <v>20.799975453346011</v>
      </c>
      <c r="BG226" s="105">
        <f t="shared" si="176"/>
        <v>-0.82246632505906536</v>
      </c>
      <c r="BH226" s="105">
        <f t="shared" si="177"/>
        <v>0</v>
      </c>
      <c r="BI226" s="105">
        <f t="shared" si="178"/>
        <v>0</v>
      </c>
      <c r="BJ226" s="105">
        <f t="shared" si="179"/>
        <v>30.342978122794634</v>
      </c>
      <c r="BK226" s="105">
        <f t="shared" si="180"/>
        <v>1.8232334079960726</v>
      </c>
      <c r="BL226" s="105">
        <f t="shared" si="181"/>
        <v>13.258721732993772</v>
      </c>
      <c r="BM226" s="105">
        <f t="shared" si="182"/>
        <v>0</v>
      </c>
      <c r="BN226" s="105">
        <f t="shared" si="183"/>
        <v>15.145684391396397</v>
      </c>
      <c r="BO226" s="105">
        <f t="shared" si="184"/>
        <v>23.618698413672483</v>
      </c>
      <c r="BP226" s="105">
        <f t="shared" si="185"/>
        <v>25.335644809916843</v>
      </c>
      <c r="BQ226" s="105">
        <f t="shared" si="186"/>
        <v>0</v>
      </c>
      <c r="BR226" s="105">
        <f t="shared" si="187"/>
        <v>4.9420698965972196</v>
      </c>
      <c r="BS226" s="105">
        <f t="shared" si="188"/>
        <v>0</v>
      </c>
      <c r="BT226" s="105">
        <f t="shared" si="189"/>
        <v>0</v>
      </c>
      <c r="BU226" s="105">
        <f t="shared" si="190"/>
        <v>3.2972906630664909</v>
      </c>
      <c r="BV226" s="105">
        <f t="shared" si="191"/>
        <v>196.62541806020067</v>
      </c>
      <c r="BW226" s="105">
        <f t="shared" si="192"/>
        <v>615.91841305881985</v>
      </c>
      <c r="BX226" s="105">
        <f t="shared" si="193"/>
        <v>0</v>
      </c>
      <c r="BY226" s="105">
        <f t="shared" si="194"/>
        <v>12.351569451689116</v>
      </c>
      <c r="BZ226" s="105">
        <f t="shared" si="195"/>
        <v>1.738946334877727</v>
      </c>
    </row>
    <row r="227" spans="1:78" x14ac:dyDescent="0.25">
      <c r="A227" s="18" t="s">
        <v>471</v>
      </c>
      <c r="B227" s="21" t="s">
        <v>472</v>
      </c>
      <c r="C227" s="22">
        <f>_xlfn.XLOOKUP(A227,Rankings!K:K,Rankings!L:L)</f>
        <v>102</v>
      </c>
      <c r="D227" s="118">
        <f>_xlfn.XLOOKUP(A227,Rankings!K:K,Rankings!M:M)</f>
        <v>757.78</v>
      </c>
      <c r="E227" s="121">
        <v>31921.070000000014</v>
      </c>
      <c r="F227" s="121">
        <v>4756.67</v>
      </c>
      <c r="G227" s="121">
        <v>0</v>
      </c>
      <c r="H227" s="121">
        <v>0</v>
      </c>
      <c r="I227" s="121">
        <v>0</v>
      </c>
      <c r="J227" s="121">
        <v>0</v>
      </c>
      <c r="K227" s="121">
        <v>0</v>
      </c>
      <c r="L227" s="121">
        <v>23559.08</v>
      </c>
      <c r="M227" s="121">
        <v>1396.71</v>
      </c>
      <c r="N227" s="121">
        <v>8755.0600000000013</v>
      </c>
      <c r="O227" s="121">
        <v>0</v>
      </c>
      <c r="P227" s="121">
        <v>6743.159999999998</v>
      </c>
      <c r="Q227" s="121">
        <v>8236.9699999999993</v>
      </c>
      <c r="R227" s="121">
        <v>3445.5399999999995</v>
      </c>
      <c r="S227" s="121">
        <v>0</v>
      </c>
      <c r="T227" s="121">
        <v>2455.9199999999996</v>
      </c>
      <c r="U227" s="121">
        <v>0</v>
      </c>
      <c r="V227" s="121">
        <v>1758.89</v>
      </c>
      <c r="W227" s="121">
        <v>32345.89</v>
      </c>
      <c r="X227" s="121">
        <v>70164.35000000002</v>
      </c>
      <c r="Y227" s="121">
        <v>349517.63</v>
      </c>
      <c r="Z227" s="121">
        <v>0</v>
      </c>
      <c r="AA227" s="121">
        <v>2819</v>
      </c>
      <c r="AB227" s="121">
        <v>1639.79</v>
      </c>
      <c r="AC227" s="121">
        <f t="shared" si="147"/>
        <v>549515.7300000001</v>
      </c>
      <c r="AD227" s="153">
        <f t="shared" si="148"/>
        <v>312.95166666666682</v>
      </c>
      <c r="AE227" s="105">
        <f t="shared" si="149"/>
        <v>46.634019607843136</v>
      </c>
      <c r="AF227" s="105">
        <f t="shared" si="150"/>
        <v>0</v>
      </c>
      <c r="AG227" s="105">
        <f t="shared" si="151"/>
        <v>0</v>
      </c>
      <c r="AH227" s="105">
        <f t="shared" si="152"/>
        <v>0</v>
      </c>
      <c r="AI227" s="105">
        <f t="shared" si="153"/>
        <v>0</v>
      </c>
      <c r="AJ227" s="105">
        <f t="shared" si="154"/>
        <v>0</v>
      </c>
      <c r="AK227" s="105">
        <f t="shared" si="155"/>
        <v>230.97137254901963</v>
      </c>
      <c r="AL227" s="105">
        <f t="shared" si="156"/>
        <v>13.693235294117647</v>
      </c>
      <c r="AM227" s="105">
        <f t="shared" si="157"/>
        <v>85.83392156862746</v>
      </c>
      <c r="AN227" s="105">
        <f t="shared" si="158"/>
        <v>0</v>
      </c>
      <c r="AO227" s="105">
        <f t="shared" si="159"/>
        <v>66.109411764705868</v>
      </c>
      <c r="AP227" s="105">
        <f t="shared" si="160"/>
        <v>80.754607843137251</v>
      </c>
      <c r="AQ227" s="105">
        <f t="shared" si="161"/>
        <v>33.779803921568622</v>
      </c>
      <c r="AR227" s="105">
        <f t="shared" si="162"/>
        <v>0</v>
      </c>
      <c r="AS227" s="105">
        <f t="shared" si="163"/>
        <v>24.077647058823526</v>
      </c>
      <c r="AT227" s="105">
        <f t="shared" si="164"/>
        <v>0</v>
      </c>
      <c r="AU227" s="105">
        <f t="shared" si="165"/>
        <v>17.244019607843139</v>
      </c>
      <c r="AV227" s="105">
        <f t="shared" si="166"/>
        <v>317.11656862745099</v>
      </c>
      <c r="AW227" s="105">
        <f t="shared" si="167"/>
        <v>687.88578431372571</v>
      </c>
      <c r="AX227" s="105">
        <f t="shared" si="168"/>
        <v>3426.643431372549</v>
      </c>
      <c r="AY227" s="105">
        <f t="shared" si="169"/>
        <v>0</v>
      </c>
      <c r="AZ227" s="105">
        <f t="shared" si="170"/>
        <v>27.637254901960784</v>
      </c>
      <c r="BA227" s="105">
        <f t="shared" si="171"/>
        <v>16.076372549019606</v>
      </c>
      <c r="BB227" s="2"/>
      <c r="BC227" s="105">
        <f t="shared" si="172"/>
        <v>42.124455646757653</v>
      </c>
      <c r="BD227" s="105">
        <f t="shared" si="173"/>
        <v>6.2771120905803794</v>
      </c>
      <c r="BE227" s="105">
        <f t="shared" si="174"/>
        <v>0</v>
      </c>
      <c r="BF227" s="105">
        <f t="shared" si="175"/>
        <v>0</v>
      </c>
      <c r="BG227" s="105">
        <f t="shared" si="176"/>
        <v>0</v>
      </c>
      <c r="BH227" s="105">
        <f t="shared" si="177"/>
        <v>0</v>
      </c>
      <c r="BI227" s="105">
        <f t="shared" si="178"/>
        <v>0</v>
      </c>
      <c r="BJ227" s="105">
        <f t="shared" si="179"/>
        <v>31.089603842803985</v>
      </c>
      <c r="BK227" s="105">
        <f t="shared" si="180"/>
        <v>1.843160283987437</v>
      </c>
      <c r="BL227" s="105">
        <f t="shared" si="181"/>
        <v>11.553564359048803</v>
      </c>
      <c r="BM227" s="105">
        <f t="shared" si="182"/>
        <v>0</v>
      </c>
      <c r="BN227" s="105">
        <f t="shared" si="183"/>
        <v>8.8985721449497195</v>
      </c>
      <c r="BO227" s="105">
        <f t="shared" si="184"/>
        <v>10.869869883079522</v>
      </c>
      <c r="BP227" s="105">
        <f t="shared" si="185"/>
        <v>4.5468869592757786</v>
      </c>
      <c r="BQ227" s="105">
        <f t="shared" si="186"/>
        <v>0</v>
      </c>
      <c r="BR227" s="105">
        <f t="shared" si="187"/>
        <v>3.240940642402808</v>
      </c>
      <c r="BS227" s="105">
        <f t="shared" si="188"/>
        <v>0</v>
      </c>
      <c r="BT227" s="105">
        <f t="shared" si="189"/>
        <v>2.3211090290057803</v>
      </c>
      <c r="BU227" s="105">
        <f t="shared" si="190"/>
        <v>42.685066905962152</v>
      </c>
      <c r="BV227" s="105">
        <f t="shared" si="191"/>
        <v>92.59197920240706</v>
      </c>
      <c r="BW227" s="105">
        <f t="shared" si="192"/>
        <v>461.23892158674022</v>
      </c>
      <c r="BX227" s="105">
        <f t="shared" si="193"/>
        <v>0</v>
      </c>
      <c r="BY227" s="105">
        <f t="shared" si="194"/>
        <v>3.7200770672226771</v>
      </c>
      <c r="BZ227" s="105">
        <f t="shared" si="195"/>
        <v>2.1639394019372378</v>
      </c>
    </row>
    <row r="228" spans="1:78" x14ac:dyDescent="0.25">
      <c r="A228" s="18" t="s">
        <v>473</v>
      </c>
      <c r="B228" s="21" t="s">
        <v>474</v>
      </c>
      <c r="C228" s="22">
        <f>_xlfn.XLOOKUP(A228,Rankings!K:K,Rankings!L:L)</f>
        <v>54</v>
      </c>
      <c r="D228" s="118">
        <f>_xlfn.XLOOKUP(A228,Rankings!K:K,Rankings!M:M)</f>
        <v>391.33</v>
      </c>
      <c r="E228" s="121">
        <v>30019.719999999998</v>
      </c>
      <c r="F228" s="121">
        <v>329.06</v>
      </c>
      <c r="G228" s="121">
        <v>0</v>
      </c>
      <c r="H228" s="121">
        <v>0</v>
      </c>
      <c r="I228" s="121">
        <v>0</v>
      </c>
      <c r="J228" s="121">
        <v>8156.3900000000012</v>
      </c>
      <c r="K228" s="121">
        <v>0</v>
      </c>
      <c r="L228" s="121">
        <v>6491.7</v>
      </c>
      <c r="M228" s="121">
        <v>5144.1900000000005</v>
      </c>
      <c r="N228" s="121">
        <v>6163.99</v>
      </c>
      <c r="O228" s="121">
        <v>0</v>
      </c>
      <c r="P228" s="121">
        <v>12261.19</v>
      </c>
      <c r="Q228" s="121">
        <v>5829.1900000000005</v>
      </c>
      <c r="R228" s="121">
        <v>5986.0899999999983</v>
      </c>
      <c r="S228" s="121">
        <v>0</v>
      </c>
      <c r="T228" s="121">
        <v>2302.8000000000002</v>
      </c>
      <c r="U228" s="121">
        <v>0</v>
      </c>
      <c r="V228" s="121">
        <v>0</v>
      </c>
      <c r="W228" s="121">
        <v>10019.429999999997</v>
      </c>
      <c r="X228" s="121">
        <v>47755.119999999974</v>
      </c>
      <c r="Y228" s="121">
        <v>222126.28000000003</v>
      </c>
      <c r="Z228" s="121">
        <v>0</v>
      </c>
      <c r="AA228" s="121">
        <v>1361.8</v>
      </c>
      <c r="AB228" s="121">
        <v>2296.0499999999997</v>
      </c>
      <c r="AC228" s="121">
        <f t="shared" si="147"/>
        <v>366243</v>
      </c>
      <c r="AD228" s="153">
        <f t="shared" si="148"/>
        <v>555.92074074074071</v>
      </c>
      <c r="AE228" s="105">
        <f t="shared" si="149"/>
        <v>6.0937037037037038</v>
      </c>
      <c r="AF228" s="105">
        <f t="shared" si="150"/>
        <v>0</v>
      </c>
      <c r="AG228" s="105">
        <f t="shared" si="151"/>
        <v>0</v>
      </c>
      <c r="AH228" s="105">
        <f t="shared" si="152"/>
        <v>0</v>
      </c>
      <c r="AI228" s="105">
        <f t="shared" si="153"/>
        <v>151.04425925925929</v>
      </c>
      <c r="AJ228" s="105">
        <f t="shared" si="154"/>
        <v>0</v>
      </c>
      <c r="AK228" s="105">
        <f t="shared" si="155"/>
        <v>120.21666666666667</v>
      </c>
      <c r="AL228" s="105">
        <f t="shared" si="156"/>
        <v>95.262777777777785</v>
      </c>
      <c r="AM228" s="105">
        <f t="shared" si="157"/>
        <v>114.14796296296296</v>
      </c>
      <c r="AN228" s="105">
        <f t="shared" si="158"/>
        <v>0</v>
      </c>
      <c r="AO228" s="105">
        <f t="shared" si="159"/>
        <v>227.05907407407409</v>
      </c>
      <c r="AP228" s="105">
        <f t="shared" si="160"/>
        <v>107.94796296296298</v>
      </c>
      <c r="AQ228" s="105">
        <f t="shared" si="161"/>
        <v>110.85351851851848</v>
      </c>
      <c r="AR228" s="105">
        <f t="shared" si="162"/>
        <v>0</v>
      </c>
      <c r="AS228" s="105">
        <f t="shared" si="163"/>
        <v>42.644444444444446</v>
      </c>
      <c r="AT228" s="105">
        <f t="shared" si="164"/>
        <v>0</v>
      </c>
      <c r="AU228" s="105">
        <f t="shared" si="165"/>
        <v>0</v>
      </c>
      <c r="AV228" s="105">
        <f t="shared" si="166"/>
        <v>185.54499999999993</v>
      </c>
      <c r="AW228" s="105">
        <f t="shared" si="167"/>
        <v>884.35407407407354</v>
      </c>
      <c r="AX228" s="105">
        <f t="shared" si="168"/>
        <v>4113.4496296296302</v>
      </c>
      <c r="AY228" s="105">
        <f t="shared" si="169"/>
        <v>0</v>
      </c>
      <c r="AZ228" s="105">
        <f t="shared" si="170"/>
        <v>25.218518518518518</v>
      </c>
      <c r="BA228" s="105">
        <f t="shared" si="171"/>
        <v>42.519444444444439</v>
      </c>
      <c r="BB228" s="2"/>
      <c r="BC228" s="105">
        <f t="shared" si="172"/>
        <v>76.712033322259984</v>
      </c>
      <c r="BD228" s="105">
        <f t="shared" si="173"/>
        <v>0.84087598701862887</v>
      </c>
      <c r="BE228" s="105">
        <f t="shared" si="174"/>
        <v>0</v>
      </c>
      <c r="BF228" s="105">
        <f t="shared" si="175"/>
        <v>0</v>
      </c>
      <c r="BG228" s="105">
        <f t="shared" si="176"/>
        <v>0</v>
      </c>
      <c r="BH228" s="105">
        <f t="shared" si="177"/>
        <v>20.842741420284675</v>
      </c>
      <c r="BI228" s="105">
        <f t="shared" si="178"/>
        <v>0</v>
      </c>
      <c r="BJ228" s="105">
        <f t="shared" si="179"/>
        <v>16.588812511179825</v>
      </c>
      <c r="BK228" s="105">
        <f t="shared" si="180"/>
        <v>13.145401579229809</v>
      </c>
      <c r="BL228" s="105">
        <f t="shared" si="181"/>
        <v>15.751386298009352</v>
      </c>
      <c r="BM228" s="105">
        <f t="shared" si="182"/>
        <v>0</v>
      </c>
      <c r="BN228" s="105">
        <f t="shared" si="183"/>
        <v>31.332098229116095</v>
      </c>
      <c r="BO228" s="105">
        <f t="shared" si="184"/>
        <v>14.895842383665961</v>
      </c>
      <c r="BP228" s="105">
        <f t="shared" si="185"/>
        <v>15.296782766463084</v>
      </c>
      <c r="BQ228" s="105">
        <f t="shared" si="186"/>
        <v>0</v>
      </c>
      <c r="BR228" s="105">
        <f t="shared" si="187"/>
        <v>5.8845475685482844</v>
      </c>
      <c r="BS228" s="105">
        <f t="shared" si="188"/>
        <v>0</v>
      </c>
      <c r="BT228" s="105">
        <f t="shared" si="189"/>
        <v>0</v>
      </c>
      <c r="BU228" s="105">
        <f t="shared" si="190"/>
        <v>25.603531546265295</v>
      </c>
      <c r="BV228" s="105">
        <f t="shared" si="191"/>
        <v>122.0328622901387</v>
      </c>
      <c r="BW228" s="105">
        <f t="shared" si="192"/>
        <v>567.61883832059902</v>
      </c>
      <c r="BX228" s="105">
        <f t="shared" si="193"/>
        <v>0</v>
      </c>
      <c r="BY228" s="105">
        <f t="shared" si="194"/>
        <v>3.4799274269797871</v>
      </c>
      <c r="BZ228" s="105">
        <f t="shared" si="195"/>
        <v>5.8672986993074892</v>
      </c>
    </row>
    <row r="229" spans="1:78" x14ac:dyDescent="0.25">
      <c r="A229" s="18" t="s">
        <v>477</v>
      </c>
      <c r="B229" s="21" t="s">
        <v>478</v>
      </c>
      <c r="C229" s="22">
        <f>_xlfn.XLOOKUP(A229,Rankings!K:K,Rankings!L:L)</f>
        <v>68.347368421052636</v>
      </c>
      <c r="D229" s="118">
        <f>_xlfn.XLOOKUP(A229,Rankings!K:K,Rankings!M:M)</f>
        <v>631.22</v>
      </c>
      <c r="E229" s="121">
        <v>22126.57</v>
      </c>
      <c r="F229" s="121">
        <v>0</v>
      </c>
      <c r="G229" s="121">
        <v>0</v>
      </c>
      <c r="H229" s="121">
        <v>0</v>
      </c>
      <c r="I229" s="121">
        <v>0</v>
      </c>
      <c r="J229" s="121">
        <v>0</v>
      </c>
      <c r="K229" s="121">
        <v>0</v>
      </c>
      <c r="L229" s="121">
        <v>3771.5300000000007</v>
      </c>
      <c r="M229" s="121">
        <v>0</v>
      </c>
      <c r="N229" s="121">
        <v>5864.4600000000009</v>
      </c>
      <c r="O229" s="121">
        <v>0</v>
      </c>
      <c r="P229" s="121">
        <v>6372.27</v>
      </c>
      <c r="Q229" s="121">
        <v>4493.1899999999996</v>
      </c>
      <c r="R229" s="121">
        <v>8208.1299999999992</v>
      </c>
      <c r="S229" s="121">
        <v>0</v>
      </c>
      <c r="T229" s="121">
        <v>627.25</v>
      </c>
      <c r="U229" s="121">
        <v>0</v>
      </c>
      <c r="V229" s="121">
        <v>0</v>
      </c>
      <c r="W229" s="121">
        <v>10334.35</v>
      </c>
      <c r="X229" s="121">
        <v>88152.000000000029</v>
      </c>
      <c r="Y229" s="121">
        <v>288706.28000000003</v>
      </c>
      <c r="Z229" s="121">
        <v>0</v>
      </c>
      <c r="AA229" s="121">
        <v>3396.37</v>
      </c>
      <c r="AB229" s="121">
        <v>1350.52</v>
      </c>
      <c r="AC229" s="121">
        <f t="shared" si="147"/>
        <v>443402.92000000004</v>
      </c>
      <c r="AD229" s="153">
        <f t="shared" si="148"/>
        <v>323.7369705837055</v>
      </c>
      <c r="AE229" s="105">
        <f t="shared" si="149"/>
        <v>0</v>
      </c>
      <c r="AF229" s="105">
        <f t="shared" si="150"/>
        <v>0</v>
      </c>
      <c r="AG229" s="105">
        <f t="shared" si="151"/>
        <v>0</v>
      </c>
      <c r="AH229" s="105">
        <f t="shared" si="152"/>
        <v>0</v>
      </c>
      <c r="AI229" s="105">
        <f t="shared" si="153"/>
        <v>0</v>
      </c>
      <c r="AJ229" s="105">
        <f t="shared" si="154"/>
        <v>0</v>
      </c>
      <c r="AK229" s="105">
        <f t="shared" si="155"/>
        <v>55.181788079470202</v>
      </c>
      <c r="AL229" s="105">
        <f t="shared" si="156"/>
        <v>0</v>
      </c>
      <c r="AM229" s="105">
        <f t="shared" si="157"/>
        <v>85.803742491914377</v>
      </c>
      <c r="AN229" s="105">
        <f t="shared" si="158"/>
        <v>0</v>
      </c>
      <c r="AO229" s="105">
        <f t="shared" si="159"/>
        <v>93.233582319420918</v>
      </c>
      <c r="AP229" s="105">
        <f t="shared" si="160"/>
        <v>65.740497458801784</v>
      </c>
      <c r="AQ229" s="105">
        <f t="shared" si="161"/>
        <v>120.09430925612196</v>
      </c>
      <c r="AR229" s="105">
        <f t="shared" si="162"/>
        <v>0</v>
      </c>
      <c r="AS229" s="105">
        <f t="shared" si="163"/>
        <v>9.1773833359001991</v>
      </c>
      <c r="AT229" s="105">
        <f t="shared" si="164"/>
        <v>0</v>
      </c>
      <c r="AU229" s="105">
        <f t="shared" si="165"/>
        <v>0</v>
      </c>
      <c r="AV229" s="105">
        <f t="shared" si="166"/>
        <v>151.20333436008008</v>
      </c>
      <c r="AW229" s="105">
        <f t="shared" si="167"/>
        <v>1289.7643616202067</v>
      </c>
      <c r="AX229" s="105">
        <f t="shared" si="168"/>
        <v>4224.102356383798</v>
      </c>
      <c r="AY229" s="105">
        <f t="shared" si="169"/>
        <v>0</v>
      </c>
      <c r="AZ229" s="105">
        <f t="shared" si="170"/>
        <v>49.692769135992606</v>
      </c>
      <c r="BA229" s="105">
        <f t="shared" si="171"/>
        <v>19.759648852610503</v>
      </c>
      <c r="BB229" s="2"/>
      <c r="BC229" s="105">
        <f t="shared" si="172"/>
        <v>35.053657995627511</v>
      </c>
      <c r="BD229" s="105">
        <f t="shared" si="173"/>
        <v>0</v>
      </c>
      <c r="BE229" s="105">
        <f t="shared" si="174"/>
        <v>0</v>
      </c>
      <c r="BF229" s="105">
        <f t="shared" si="175"/>
        <v>0</v>
      </c>
      <c r="BG229" s="105">
        <f t="shared" si="176"/>
        <v>0</v>
      </c>
      <c r="BH229" s="105">
        <f t="shared" si="177"/>
        <v>0</v>
      </c>
      <c r="BI229" s="105">
        <f t="shared" si="178"/>
        <v>0</v>
      </c>
      <c r="BJ229" s="105">
        <f t="shared" si="179"/>
        <v>5.9749849497797927</v>
      </c>
      <c r="BK229" s="105">
        <f t="shared" si="180"/>
        <v>0</v>
      </c>
      <c r="BL229" s="105">
        <f t="shared" si="181"/>
        <v>9.2906752004055644</v>
      </c>
      <c r="BM229" s="105">
        <f t="shared" si="182"/>
        <v>0</v>
      </c>
      <c r="BN229" s="105">
        <f t="shared" si="183"/>
        <v>10.095164918728811</v>
      </c>
      <c r="BO229" s="105">
        <f t="shared" si="184"/>
        <v>7.1182630461645688</v>
      </c>
      <c r="BP229" s="105">
        <f t="shared" si="185"/>
        <v>13.003596210512972</v>
      </c>
      <c r="BQ229" s="105">
        <f t="shared" si="186"/>
        <v>0</v>
      </c>
      <c r="BR229" s="105">
        <f t="shared" si="187"/>
        <v>0.99371059218655933</v>
      </c>
      <c r="BS229" s="105">
        <f t="shared" si="188"/>
        <v>0</v>
      </c>
      <c r="BT229" s="105">
        <f t="shared" si="189"/>
        <v>0</v>
      </c>
      <c r="BU229" s="105">
        <f t="shared" si="190"/>
        <v>16.372025601216691</v>
      </c>
      <c r="BV229" s="105">
        <f t="shared" si="191"/>
        <v>139.65336966509304</v>
      </c>
      <c r="BW229" s="105">
        <f t="shared" si="192"/>
        <v>457.37821995500781</v>
      </c>
      <c r="BX229" s="105">
        <f t="shared" si="193"/>
        <v>0</v>
      </c>
      <c r="BY229" s="105">
        <f t="shared" si="194"/>
        <v>5.3806438325781816</v>
      </c>
      <c r="BZ229" s="105">
        <f t="shared" si="195"/>
        <v>2.1395393048382498</v>
      </c>
    </row>
    <row r="230" spans="1:78" x14ac:dyDescent="0.25">
      <c r="A230" s="18" t="s">
        <v>479</v>
      </c>
      <c r="B230" s="21" t="s">
        <v>480</v>
      </c>
      <c r="C230" s="22">
        <f>_xlfn.XLOOKUP(A230,Rankings!K:K,Rankings!L:L)</f>
        <v>59</v>
      </c>
      <c r="D230" s="118">
        <f>_xlfn.XLOOKUP(A230,Rankings!K:K,Rankings!M:M)</f>
        <v>407.16</v>
      </c>
      <c r="E230" s="121">
        <v>29432.150000000005</v>
      </c>
      <c r="F230" s="121">
        <v>11086.549999999997</v>
      </c>
      <c r="G230" s="121">
        <v>0</v>
      </c>
      <c r="H230" s="121">
        <v>611.87</v>
      </c>
      <c r="I230" s="121">
        <v>982.94999999999993</v>
      </c>
      <c r="J230" s="121">
        <v>0</v>
      </c>
      <c r="K230" s="121">
        <v>0</v>
      </c>
      <c r="L230" s="121">
        <v>5965.57</v>
      </c>
      <c r="M230" s="121">
        <v>0</v>
      </c>
      <c r="N230" s="121">
        <v>0</v>
      </c>
      <c r="O230" s="121">
        <v>0</v>
      </c>
      <c r="P230" s="121">
        <v>7648.2599999999984</v>
      </c>
      <c r="Q230" s="121">
        <v>14292.67</v>
      </c>
      <c r="R230" s="121">
        <v>10119.599999999997</v>
      </c>
      <c r="S230" s="121">
        <v>2761.4799999999996</v>
      </c>
      <c r="T230" s="121">
        <v>960.55</v>
      </c>
      <c r="U230" s="121">
        <v>0</v>
      </c>
      <c r="V230" s="121">
        <v>0</v>
      </c>
      <c r="W230" s="121">
        <v>10361.14</v>
      </c>
      <c r="X230" s="121">
        <v>37294.300000000003</v>
      </c>
      <c r="Y230" s="121">
        <v>258426.39999999967</v>
      </c>
      <c r="Z230" s="121">
        <v>0</v>
      </c>
      <c r="AA230" s="121">
        <v>3165.17</v>
      </c>
      <c r="AB230" s="121">
        <v>1103.6500000000001</v>
      </c>
      <c r="AC230" s="121">
        <f t="shared" si="147"/>
        <v>394212.30999999965</v>
      </c>
      <c r="AD230" s="153">
        <f t="shared" si="148"/>
        <v>498.85000000000008</v>
      </c>
      <c r="AE230" s="105">
        <f t="shared" si="149"/>
        <v>187.90762711864403</v>
      </c>
      <c r="AF230" s="105">
        <f t="shared" si="150"/>
        <v>0</v>
      </c>
      <c r="AG230" s="105">
        <f t="shared" si="151"/>
        <v>10.370677966101695</v>
      </c>
      <c r="AH230" s="105">
        <f t="shared" si="152"/>
        <v>16.660169491525423</v>
      </c>
      <c r="AI230" s="105">
        <f t="shared" si="153"/>
        <v>0</v>
      </c>
      <c r="AJ230" s="105">
        <f t="shared" si="154"/>
        <v>0</v>
      </c>
      <c r="AK230" s="105">
        <f t="shared" si="155"/>
        <v>101.11135593220338</v>
      </c>
      <c r="AL230" s="105">
        <f t="shared" si="156"/>
        <v>0</v>
      </c>
      <c r="AM230" s="105">
        <f t="shared" si="157"/>
        <v>0</v>
      </c>
      <c r="AN230" s="105">
        <f t="shared" si="158"/>
        <v>0</v>
      </c>
      <c r="AO230" s="105">
        <f t="shared" si="159"/>
        <v>129.63152542372879</v>
      </c>
      <c r="AP230" s="105">
        <f t="shared" si="160"/>
        <v>242.24864406779662</v>
      </c>
      <c r="AQ230" s="105">
        <f t="shared" si="161"/>
        <v>171.51864406779654</v>
      </c>
      <c r="AR230" s="105">
        <f t="shared" si="162"/>
        <v>46.80474576271186</v>
      </c>
      <c r="AS230" s="105">
        <f t="shared" si="163"/>
        <v>16.280508474576269</v>
      </c>
      <c r="AT230" s="105">
        <f t="shared" si="164"/>
        <v>0</v>
      </c>
      <c r="AU230" s="105">
        <f t="shared" si="165"/>
        <v>0</v>
      </c>
      <c r="AV230" s="105">
        <f t="shared" si="166"/>
        <v>175.61254237288134</v>
      </c>
      <c r="AW230" s="105">
        <f t="shared" si="167"/>
        <v>632.10677966101696</v>
      </c>
      <c r="AX230" s="105">
        <f t="shared" si="168"/>
        <v>4380.1084745762655</v>
      </c>
      <c r="AY230" s="105">
        <f t="shared" si="169"/>
        <v>0</v>
      </c>
      <c r="AZ230" s="105">
        <f t="shared" si="170"/>
        <v>53.646949152542376</v>
      </c>
      <c r="BA230" s="105">
        <f t="shared" si="171"/>
        <v>18.705932203389832</v>
      </c>
      <c r="BB230" s="2"/>
      <c r="BC230" s="105">
        <f t="shared" si="172"/>
        <v>72.28644758817174</v>
      </c>
      <c r="BD230" s="105">
        <f t="shared" si="173"/>
        <v>27.228976323803902</v>
      </c>
      <c r="BE230" s="105">
        <f t="shared" si="174"/>
        <v>0</v>
      </c>
      <c r="BF230" s="105">
        <f t="shared" si="175"/>
        <v>1.5027753217408388</v>
      </c>
      <c r="BG230" s="105">
        <f t="shared" si="176"/>
        <v>2.4141615089890949</v>
      </c>
      <c r="BH230" s="105">
        <f t="shared" si="177"/>
        <v>0</v>
      </c>
      <c r="BI230" s="105">
        <f t="shared" si="178"/>
        <v>0</v>
      </c>
      <c r="BJ230" s="105">
        <f t="shared" si="179"/>
        <v>14.651660280970624</v>
      </c>
      <c r="BK230" s="105">
        <f t="shared" si="180"/>
        <v>0</v>
      </c>
      <c r="BL230" s="105">
        <f t="shared" si="181"/>
        <v>0</v>
      </c>
      <c r="BM230" s="105">
        <f t="shared" si="182"/>
        <v>0</v>
      </c>
      <c r="BN230" s="105">
        <f t="shared" si="183"/>
        <v>18.784409077512521</v>
      </c>
      <c r="BO230" s="105">
        <f t="shared" si="184"/>
        <v>35.103325474015129</v>
      </c>
      <c r="BP230" s="105">
        <f t="shared" si="185"/>
        <v>24.854111405835535</v>
      </c>
      <c r="BQ230" s="105">
        <f t="shared" si="186"/>
        <v>6.7822968857451604</v>
      </c>
      <c r="BR230" s="105">
        <f t="shared" si="187"/>
        <v>2.3591462815600743</v>
      </c>
      <c r="BS230" s="105">
        <f t="shared" si="188"/>
        <v>0</v>
      </c>
      <c r="BT230" s="105">
        <f t="shared" si="189"/>
        <v>0</v>
      </c>
      <c r="BU230" s="105">
        <f t="shared" si="190"/>
        <v>25.447342568032219</v>
      </c>
      <c r="BV230" s="105">
        <f t="shared" si="191"/>
        <v>91.596178406523237</v>
      </c>
      <c r="BW230" s="105">
        <f t="shared" si="192"/>
        <v>634.70478435995597</v>
      </c>
      <c r="BX230" s="105">
        <f t="shared" si="193"/>
        <v>0</v>
      </c>
      <c r="BY230" s="105">
        <f t="shared" si="194"/>
        <v>7.7737744375675408</v>
      </c>
      <c r="BZ230" s="105">
        <f t="shared" si="195"/>
        <v>2.7106051675017193</v>
      </c>
    </row>
    <row r="231" spans="1:78" x14ac:dyDescent="0.25">
      <c r="A231" s="18" t="s">
        <v>481</v>
      </c>
      <c r="B231" s="21" t="s">
        <v>482</v>
      </c>
      <c r="C231" s="22">
        <f>_xlfn.XLOOKUP(A231,Rankings!K:K,Rankings!L:L)</f>
        <v>149</v>
      </c>
      <c r="D231" s="118">
        <f>_xlfn.XLOOKUP(A231,Rankings!K:K,Rankings!M:M)</f>
        <v>913.61</v>
      </c>
      <c r="E231" s="121">
        <v>40994.73000000001</v>
      </c>
      <c r="F231" s="121">
        <v>0</v>
      </c>
      <c r="G231" s="121">
        <v>0</v>
      </c>
      <c r="H231" s="121">
        <v>6324.7100000000019</v>
      </c>
      <c r="I231" s="121">
        <v>0</v>
      </c>
      <c r="J231" s="121">
        <v>19196.95</v>
      </c>
      <c r="K231" s="121">
        <v>0</v>
      </c>
      <c r="L231" s="121">
        <v>19041.8</v>
      </c>
      <c r="M231" s="121">
        <v>0</v>
      </c>
      <c r="N231" s="121">
        <v>8346.0300000000007</v>
      </c>
      <c r="O231" s="121">
        <v>0</v>
      </c>
      <c r="P231" s="121">
        <v>8943.6099999999788</v>
      </c>
      <c r="Q231" s="121">
        <v>12558.35</v>
      </c>
      <c r="R231" s="121">
        <v>17424.550000000003</v>
      </c>
      <c r="S231" s="121">
        <v>0</v>
      </c>
      <c r="T231" s="121">
        <v>5161.619999999999</v>
      </c>
      <c r="U231" s="121">
        <v>0</v>
      </c>
      <c r="V231" s="121">
        <v>0</v>
      </c>
      <c r="W231" s="121">
        <v>19118.03</v>
      </c>
      <c r="X231" s="121">
        <v>211880.47000000003</v>
      </c>
      <c r="Y231" s="121">
        <v>430358.96999999991</v>
      </c>
      <c r="Z231" s="121">
        <v>0</v>
      </c>
      <c r="AA231" s="121">
        <v>1824.58</v>
      </c>
      <c r="AB231" s="121">
        <v>2569.1699999999996</v>
      </c>
      <c r="AC231" s="121">
        <f t="shared" si="147"/>
        <v>803743.56999999983</v>
      </c>
      <c r="AD231" s="153">
        <f t="shared" si="148"/>
        <v>275.1324161073826</v>
      </c>
      <c r="AE231" s="105">
        <f t="shared" si="149"/>
        <v>0</v>
      </c>
      <c r="AF231" s="105">
        <f t="shared" si="150"/>
        <v>0</v>
      </c>
      <c r="AG231" s="105">
        <f t="shared" si="151"/>
        <v>42.447718120805384</v>
      </c>
      <c r="AH231" s="105">
        <f t="shared" si="152"/>
        <v>0</v>
      </c>
      <c r="AI231" s="105">
        <f t="shared" si="153"/>
        <v>128.83859060402685</v>
      </c>
      <c r="AJ231" s="105">
        <f t="shared" si="154"/>
        <v>0</v>
      </c>
      <c r="AK231" s="105">
        <f t="shared" si="155"/>
        <v>127.7973154362416</v>
      </c>
      <c r="AL231" s="105">
        <f t="shared" si="156"/>
        <v>0</v>
      </c>
      <c r="AM231" s="105">
        <f t="shared" si="157"/>
        <v>56.013624161073828</v>
      </c>
      <c r="AN231" s="105">
        <f t="shared" si="158"/>
        <v>0</v>
      </c>
      <c r="AO231" s="105">
        <f t="shared" si="159"/>
        <v>60.02422818791932</v>
      </c>
      <c r="AP231" s="105">
        <f t="shared" si="160"/>
        <v>84.284228187919467</v>
      </c>
      <c r="AQ231" s="105">
        <f t="shared" si="161"/>
        <v>116.94328859060404</v>
      </c>
      <c r="AR231" s="105">
        <f t="shared" si="162"/>
        <v>0</v>
      </c>
      <c r="AS231" s="105">
        <f t="shared" si="163"/>
        <v>34.641744966442943</v>
      </c>
      <c r="AT231" s="105">
        <f t="shared" si="164"/>
        <v>0</v>
      </c>
      <c r="AU231" s="105">
        <f t="shared" si="165"/>
        <v>0</v>
      </c>
      <c r="AV231" s="105">
        <f t="shared" si="166"/>
        <v>128.30892617449663</v>
      </c>
      <c r="AW231" s="105">
        <f t="shared" si="167"/>
        <v>1422.0165771812083</v>
      </c>
      <c r="AX231" s="105">
        <f t="shared" si="168"/>
        <v>2888.3152348993281</v>
      </c>
      <c r="AY231" s="105">
        <f t="shared" si="169"/>
        <v>0</v>
      </c>
      <c r="AZ231" s="105">
        <f t="shared" si="170"/>
        <v>12.245503355704697</v>
      </c>
      <c r="BA231" s="105">
        <f t="shared" si="171"/>
        <v>17.242751677852347</v>
      </c>
      <c r="BB231" s="2"/>
      <c r="BC231" s="105">
        <f t="shared" si="172"/>
        <v>44.871148520703592</v>
      </c>
      <c r="BD231" s="105">
        <f t="shared" si="173"/>
        <v>0</v>
      </c>
      <c r="BE231" s="105">
        <f t="shared" si="174"/>
        <v>0</v>
      </c>
      <c r="BF231" s="105">
        <f t="shared" si="175"/>
        <v>6.9227679206663693</v>
      </c>
      <c r="BG231" s="105">
        <f t="shared" si="176"/>
        <v>0</v>
      </c>
      <c r="BH231" s="105">
        <f t="shared" si="177"/>
        <v>21.012193386674841</v>
      </c>
      <c r="BI231" s="105">
        <f t="shared" si="178"/>
        <v>0</v>
      </c>
      <c r="BJ231" s="105">
        <f t="shared" si="179"/>
        <v>20.842372565974539</v>
      </c>
      <c r="BK231" s="105">
        <f t="shared" si="180"/>
        <v>0</v>
      </c>
      <c r="BL231" s="105">
        <f t="shared" si="181"/>
        <v>9.1352218123707054</v>
      </c>
      <c r="BM231" s="105">
        <f t="shared" si="182"/>
        <v>0</v>
      </c>
      <c r="BN231" s="105">
        <f t="shared" si="183"/>
        <v>9.7893083482010681</v>
      </c>
      <c r="BO231" s="105">
        <f t="shared" si="184"/>
        <v>13.745854357986449</v>
      </c>
      <c r="BP231" s="105">
        <f t="shared" si="185"/>
        <v>19.072197108175263</v>
      </c>
      <c r="BQ231" s="105">
        <f t="shared" si="186"/>
        <v>0</v>
      </c>
      <c r="BR231" s="105">
        <f t="shared" si="187"/>
        <v>5.6496973544510229</v>
      </c>
      <c r="BS231" s="105">
        <f t="shared" si="188"/>
        <v>0</v>
      </c>
      <c r="BT231" s="105">
        <f t="shared" si="189"/>
        <v>0</v>
      </c>
      <c r="BU231" s="105">
        <f t="shared" si="190"/>
        <v>20.92581079454034</v>
      </c>
      <c r="BV231" s="105">
        <f t="shared" si="191"/>
        <v>231.91566423309732</v>
      </c>
      <c r="BW231" s="105">
        <f t="shared" si="192"/>
        <v>471.05326123838387</v>
      </c>
      <c r="BX231" s="105">
        <f t="shared" si="193"/>
        <v>0</v>
      </c>
      <c r="BY231" s="105">
        <f t="shared" si="194"/>
        <v>1.9971103643786734</v>
      </c>
      <c r="BZ231" s="105">
        <f t="shared" si="195"/>
        <v>2.8121080110769361</v>
      </c>
    </row>
    <row r="232" spans="1:78" x14ac:dyDescent="0.25">
      <c r="A232" s="18" t="s">
        <v>483</v>
      </c>
      <c r="B232" s="21" t="s">
        <v>484</v>
      </c>
      <c r="C232" s="22">
        <f>_xlfn.XLOOKUP(A232,Rankings!K:K,Rankings!L:L)</f>
        <v>420</v>
      </c>
      <c r="D232" s="118">
        <f>_xlfn.XLOOKUP(A232,Rankings!K:K,Rankings!M:M)</f>
        <v>2553.27</v>
      </c>
      <c r="E232" s="121">
        <v>114897.98000000001</v>
      </c>
      <c r="F232" s="121">
        <v>2946.87</v>
      </c>
      <c r="G232" s="121">
        <v>0</v>
      </c>
      <c r="H232" s="121">
        <v>15729.969999999998</v>
      </c>
      <c r="I232" s="121">
        <v>775.20999999999992</v>
      </c>
      <c r="J232" s="121">
        <v>56265.929999999986</v>
      </c>
      <c r="K232" s="121">
        <v>0</v>
      </c>
      <c r="L232" s="121">
        <v>32479.690000000002</v>
      </c>
      <c r="M232" s="121">
        <v>0</v>
      </c>
      <c r="N232" s="121">
        <v>29658.160000000003</v>
      </c>
      <c r="O232" s="121">
        <v>0</v>
      </c>
      <c r="P232" s="121">
        <v>34109.140000000065</v>
      </c>
      <c r="Q232" s="121">
        <v>39145.97</v>
      </c>
      <c r="R232" s="121">
        <v>27262.830000000009</v>
      </c>
      <c r="S232" s="121">
        <v>0</v>
      </c>
      <c r="T232" s="121">
        <v>5699.74</v>
      </c>
      <c r="U232" s="121">
        <v>0</v>
      </c>
      <c r="V232" s="121">
        <v>0</v>
      </c>
      <c r="W232" s="121">
        <v>7045.44</v>
      </c>
      <c r="X232" s="121">
        <v>551734.82999999996</v>
      </c>
      <c r="Y232" s="121">
        <v>1079353.1099999996</v>
      </c>
      <c r="Z232" s="121">
        <v>0</v>
      </c>
      <c r="AA232" s="121">
        <v>4146.6000000000004</v>
      </c>
      <c r="AB232" s="121">
        <v>8012.48</v>
      </c>
      <c r="AC232" s="121">
        <f t="shared" si="147"/>
        <v>2009263.9499999997</v>
      </c>
      <c r="AD232" s="153">
        <f t="shared" si="148"/>
        <v>273.5666190476191</v>
      </c>
      <c r="AE232" s="105">
        <f t="shared" si="149"/>
        <v>7.0163571428571423</v>
      </c>
      <c r="AF232" s="105">
        <f t="shared" si="150"/>
        <v>0</v>
      </c>
      <c r="AG232" s="105">
        <f t="shared" si="151"/>
        <v>37.452309523809518</v>
      </c>
      <c r="AH232" s="105">
        <f t="shared" si="152"/>
        <v>1.8457380952380951</v>
      </c>
      <c r="AI232" s="105">
        <f t="shared" si="153"/>
        <v>133.96649999999997</v>
      </c>
      <c r="AJ232" s="105">
        <f t="shared" si="154"/>
        <v>0</v>
      </c>
      <c r="AK232" s="105">
        <f t="shared" si="155"/>
        <v>77.332595238095237</v>
      </c>
      <c r="AL232" s="105">
        <f t="shared" si="156"/>
        <v>0</v>
      </c>
      <c r="AM232" s="105">
        <f t="shared" si="157"/>
        <v>70.614666666666679</v>
      </c>
      <c r="AN232" s="105">
        <f t="shared" si="158"/>
        <v>0</v>
      </c>
      <c r="AO232" s="105">
        <f t="shared" si="159"/>
        <v>81.212238095238249</v>
      </c>
      <c r="AP232" s="105">
        <f t="shared" si="160"/>
        <v>93.204690476190478</v>
      </c>
      <c r="AQ232" s="105">
        <f t="shared" si="161"/>
        <v>64.911500000000018</v>
      </c>
      <c r="AR232" s="105">
        <f t="shared" si="162"/>
        <v>0</v>
      </c>
      <c r="AS232" s="105">
        <f t="shared" si="163"/>
        <v>13.570809523809523</v>
      </c>
      <c r="AT232" s="105">
        <f t="shared" si="164"/>
        <v>0</v>
      </c>
      <c r="AU232" s="105">
        <f t="shared" si="165"/>
        <v>0</v>
      </c>
      <c r="AV232" s="105">
        <f t="shared" si="166"/>
        <v>16.77485714285714</v>
      </c>
      <c r="AW232" s="105">
        <f t="shared" si="167"/>
        <v>1313.654357142857</v>
      </c>
      <c r="AX232" s="105">
        <f t="shared" si="168"/>
        <v>2569.8883571428564</v>
      </c>
      <c r="AY232" s="105">
        <f t="shared" si="169"/>
        <v>0</v>
      </c>
      <c r="AZ232" s="105">
        <f t="shared" si="170"/>
        <v>9.8728571428571446</v>
      </c>
      <c r="BA232" s="105">
        <f t="shared" si="171"/>
        <v>19.077333333333332</v>
      </c>
      <c r="BB232" s="2"/>
      <c r="BC232" s="105">
        <f t="shared" si="172"/>
        <v>45.000325073337329</v>
      </c>
      <c r="BD232" s="105">
        <f t="shared" si="173"/>
        <v>1.1541552597257634</v>
      </c>
      <c r="BE232" s="105">
        <f t="shared" si="174"/>
        <v>0</v>
      </c>
      <c r="BF232" s="105">
        <f t="shared" si="175"/>
        <v>6.1607154746658201</v>
      </c>
      <c r="BG232" s="105">
        <f t="shared" si="176"/>
        <v>0.30361458051831569</v>
      </c>
      <c r="BH232" s="105">
        <f t="shared" si="177"/>
        <v>22.036811618042741</v>
      </c>
      <c r="BI232" s="105">
        <f t="shared" si="178"/>
        <v>0</v>
      </c>
      <c r="BJ232" s="105">
        <f t="shared" si="179"/>
        <v>12.720820751428562</v>
      </c>
      <c r="BK232" s="105">
        <f t="shared" si="180"/>
        <v>0</v>
      </c>
      <c r="BL232" s="105">
        <f t="shared" si="181"/>
        <v>11.615755482185591</v>
      </c>
      <c r="BM232" s="105">
        <f t="shared" si="182"/>
        <v>0</v>
      </c>
      <c r="BN232" s="105">
        <f t="shared" si="183"/>
        <v>13.35900237734359</v>
      </c>
      <c r="BO232" s="105">
        <f t="shared" si="184"/>
        <v>15.331700133554227</v>
      </c>
      <c r="BP232" s="105">
        <f t="shared" si="185"/>
        <v>10.677613413387542</v>
      </c>
      <c r="BQ232" s="105">
        <f t="shared" si="186"/>
        <v>0</v>
      </c>
      <c r="BR232" s="105">
        <f t="shared" si="187"/>
        <v>2.2323295225338486</v>
      </c>
      <c r="BS232" s="105">
        <f t="shared" si="188"/>
        <v>0</v>
      </c>
      <c r="BT232" s="105">
        <f t="shared" si="189"/>
        <v>0</v>
      </c>
      <c r="BU232" s="105">
        <f t="shared" si="190"/>
        <v>2.7593791490911652</v>
      </c>
      <c r="BV232" s="105">
        <f t="shared" si="191"/>
        <v>216.0894969979673</v>
      </c>
      <c r="BW232" s="105">
        <f t="shared" si="192"/>
        <v>422.73363569070239</v>
      </c>
      <c r="BX232" s="105">
        <f t="shared" si="193"/>
        <v>0</v>
      </c>
      <c r="BY232" s="105">
        <f t="shared" si="194"/>
        <v>1.6240350609218768</v>
      </c>
      <c r="BZ232" s="105">
        <f t="shared" si="195"/>
        <v>3.1381248359946263</v>
      </c>
    </row>
    <row r="233" spans="1:78" x14ac:dyDescent="0.25">
      <c r="A233" s="18" t="s">
        <v>485</v>
      </c>
      <c r="B233" s="21" t="s">
        <v>486</v>
      </c>
      <c r="C233" s="22">
        <f>_xlfn.XLOOKUP(A233,Rankings!K:K,Rankings!L:L)</f>
        <v>216</v>
      </c>
      <c r="D233" s="118">
        <f>_xlfn.XLOOKUP(A233,Rankings!K:K,Rankings!M:M)</f>
        <v>1123.29</v>
      </c>
      <c r="E233" s="121">
        <v>41477.300000000025</v>
      </c>
      <c r="F233" s="121">
        <v>3032.3099999999986</v>
      </c>
      <c r="G233" s="121">
        <v>0</v>
      </c>
      <c r="H233" s="121">
        <v>19677.79</v>
      </c>
      <c r="I233" s="121">
        <v>0.53</v>
      </c>
      <c r="J233" s="121">
        <v>26054.030000000002</v>
      </c>
      <c r="K233" s="121">
        <v>0</v>
      </c>
      <c r="L233" s="121">
        <v>18880.980000000003</v>
      </c>
      <c r="M233" s="121">
        <v>0</v>
      </c>
      <c r="N233" s="121">
        <v>19123.850000000002</v>
      </c>
      <c r="O233" s="121">
        <v>0</v>
      </c>
      <c r="P233" s="121">
        <v>35586.830000000053</v>
      </c>
      <c r="Q233" s="121">
        <v>15618.91</v>
      </c>
      <c r="R233" s="121">
        <v>20574.440000000002</v>
      </c>
      <c r="S233" s="121">
        <v>0</v>
      </c>
      <c r="T233" s="121">
        <v>0</v>
      </c>
      <c r="U233" s="121">
        <v>0</v>
      </c>
      <c r="V233" s="121">
        <v>0</v>
      </c>
      <c r="W233" s="121">
        <v>24883.399999999991</v>
      </c>
      <c r="X233" s="121">
        <v>243193.60000000003</v>
      </c>
      <c r="Y233" s="121">
        <v>575710.49</v>
      </c>
      <c r="Z233" s="121">
        <v>0</v>
      </c>
      <c r="AA233" s="121">
        <v>2114</v>
      </c>
      <c r="AB233" s="121">
        <v>4837.6899999999987</v>
      </c>
      <c r="AC233" s="121">
        <f t="shared" si="147"/>
        <v>1050766.1500000001</v>
      </c>
      <c r="AD233" s="153">
        <f t="shared" si="148"/>
        <v>192.02453703703716</v>
      </c>
      <c r="AE233" s="105">
        <f t="shared" si="149"/>
        <v>14.038472222222216</v>
      </c>
      <c r="AF233" s="105">
        <f t="shared" si="150"/>
        <v>0</v>
      </c>
      <c r="AG233" s="105">
        <f t="shared" si="151"/>
        <v>91.100879629629631</v>
      </c>
      <c r="AH233" s="105">
        <f t="shared" si="152"/>
        <v>2.453703703703704E-3</v>
      </c>
      <c r="AI233" s="105">
        <f t="shared" si="153"/>
        <v>120.62050925925926</v>
      </c>
      <c r="AJ233" s="105">
        <f t="shared" si="154"/>
        <v>0</v>
      </c>
      <c r="AK233" s="105">
        <f t="shared" si="155"/>
        <v>87.411944444444458</v>
      </c>
      <c r="AL233" s="105">
        <f t="shared" si="156"/>
        <v>0</v>
      </c>
      <c r="AM233" s="105">
        <f t="shared" si="157"/>
        <v>88.536342592592604</v>
      </c>
      <c r="AN233" s="105">
        <f t="shared" si="158"/>
        <v>0</v>
      </c>
      <c r="AO233" s="105">
        <f t="shared" si="159"/>
        <v>164.75384259259283</v>
      </c>
      <c r="AP233" s="105">
        <f t="shared" si="160"/>
        <v>72.309768518518524</v>
      </c>
      <c r="AQ233" s="105">
        <f t="shared" si="161"/>
        <v>95.252037037037042</v>
      </c>
      <c r="AR233" s="105">
        <f t="shared" si="162"/>
        <v>0</v>
      </c>
      <c r="AS233" s="105">
        <f t="shared" si="163"/>
        <v>0</v>
      </c>
      <c r="AT233" s="105">
        <f t="shared" si="164"/>
        <v>0</v>
      </c>
      <c r="AU233" s="105">
        <f t="shared" si="165"/>
        <v>0</v>
      </c>
      <c r="AV233" s="105">
        <f t="shared" si="166"/>
        <v>115.20092592592589</v>
      </c>
      <c r="AW233" s="105">
        <f t="shared" si="167"/>
        <v>1125.8962962962964</v>
      </c>
      <c r="AX233" s="105">
        <f t="shared" si="168"/>
        <v>2665.3263425925925</v>
      </c>
      <c r="AY233" s="105">
        <f t="shared" si="169"/>
        <v>0</v>
      </c>
      <c r="AZ233" s="105">
        <f t="shared" si="170"/>
        <v>9.7870370370370363</v>
      </c>
      <c r="BA233" s="105">
        <f t="shared" si="171"/>
        <v>22.396712962962958</v>
      </c>
      <c r="BB233" s="2"/>
      <c r="BC233" s="105">
        <f t="shared" si="172"/>
        <v>36.924836863143113</v>
      </c>
      <c r="BD233" s="105">
        <f t="shared" si="173"/>
        <v>2.6994898913014436</v>
      </c>
      <c r="BE233" s="105">
        <f t="shared" si="174"/>
        <v>0</v>
      </c>
      <c r="BF233" s="105">
        <f t="shared" si="175"/>
        <v>17.517996243178523</v>
      </c>
      <c r="BG233" s="105">
        <f t="shared" si="176"/>
        <v>4.7182829011208153E-4</v>
      </c>
      <c r="BH233" s="105">
        <f t="shared" si="177"/>
        <v>23.19439325552618</v>
      </c>
      <c r="BI233" s="105">
        <f t="shared" si="178"/>
        <v>0</v>
      </c>
      <c r="BJ233" s="105">
        <f t="shared" si="179"/>
        <v>16.808642469887566</v>
      </c>
      <c r="BK233" s="105">
        <f t="shared" si="180"/>
        <v>0</v>
      </c>
      <c r="BL233" s="105">
        <f t="shared" si="181"/>
        <v>17.024855558226285</v>
      </c>
      <c r="BM233" s="105">
        <f t="shared" si="182"/>
        <v>0</v>
      </c>
      <c r="BN233" s="105">
        <f t="shared" si="183"/>
        <v>31.680892734734623</v>
      </c>
      <c r="BO233" s="105">
        <f t="shared" si="184"/>
        <v>13.904610563612247</v>
      </c>
      <c r="BP233" s="105">
        <f t="shared" si="185"/>
        <v>18.316231783421916</v>
      </c>
      <c r="BQ233" s="105">
        <f t="shared" si="186"/>
        <v>0</v>
      </c>
      <c r="BR233" s="105">
        <f t="shared" si="187"/>
        <v>0</v>
      </c>
      <c r="BS233" s="105">
        <f t="shared" si="188"/>
        <v>0</v>
      </c>
      <c r="BT233" s="105">
        <f t="shared" si="189"/>
        <v>0</v>
      </c>
      <c r="BU233" s="105">
        <f t="shared" si="190"/>
        <v>22.152249196556536</v>
      </c>
      <c r="BV233" s="105">
        <f t="shared" si="191"/>
        <v>216.50117066830475</v>
      </c>
      <c r="BW233" s="105">
        <f t="shared" si="192"/>
        <v>512.52169074771427</v>
      </c>
      <c r="BX233" s="105">
        <f t="shared" si="193"/>
        <v>0</v>
      </c>
      <c r="BY233" s="105">
        <f t="shared" si="194"/>
        <v>1.8819717081074345</v>
      </c>
      <c r="BZ233" s="105">
        <f t="shared" si="195"/>
        <v>4.3067150958345568</v>
      </c>
    </row>
    <row r="234" spans="1:78" x14ac:dyDescent="0.25">
      <c r="A234" s="18" t="s">
        <v>487</v>
      </c>
      <c r="B234" s="21" t="s">
        <v>488</v>
      </c>
      <c r="C234" s="22">
        <f>_xlfn.XLOOKUP(A234,Rankings!K:K,Rankings!L:L)</f>
        <v>115.51894736842105</v>
      </c>
      <c r="D234" s="118">
        <f>_xlfn.XLOOKUP(A234,Rankings!K:K,Rankings!M:M)</f>
        <v>776.94</v>
      </c>
      <c r="E234" s="121">
        <v>32445.750000000007</v>
      </c>
      <c r="F234" s="121">
        <v>0</v>
      </c>
      <c r="G234" s="121">
        <v>0</v>
      </c>
      <c r="H234" s="121">
        <v>19601.629999999997</v>
      </c>
      <c r="I234" s="121">
        <v>0</v>
      </c>
      <c r="J234" s="121">
        <v>3739.92</v>
      </c>
      <c r="K234" s="121">
        <v>0</v>
      </c>
      <c r="L234" s="121">
        <v>13940.55</v>
      </c>
      <c r="M234" s="121">
        <v>18769.09</v>
      </c>
      <c r="N234" s="121">
        <v>10384.17</v>
      </c>
      <c r="O234" s="121">
        <v>0</v>
      </c>
      <c r="P234" s="121">
        <v>10552.089999999998</v>
      </c>
      <c r="Q234" s="121">
        <v>15247.339999999998</v>
      </c>
      <c r="R234" s="121">
        <v>9648.6500000000015</v>
      </c>
      <c r="S234" s="121">
        <v>0</v>
      </c>
      <c r="T234" s="121">
        <v>4390.66</v>
      </c>
      <c r="U234" s="121">
        <v>0</v>
      </c>
      <c r="V234" s="121">
        <v>0</v>
      </c>
      <c r="W234" s="121">
        <v>27066.449999999997</v>
      </c>
      <c r="X234" s="121">
        <v>200964.02000000002</v>
      </c>
      <c r="Y234" s="121">
        <v>425537.75999999983</v>
      </c>
      <c r="Z234" s="121">
        <v>0</v>
      </c>
      <c r="AA234" s="121">
        <v>6782</v>
      </c>
      <c r="AB234" s="121">
        <v>3193.1499999999996</v>
      </c>
      <c r="AC234" s="121">
        <f t="shared" si="147"/>
        <v>802263.22999999986</v>
      </c>
      <c r="AD234" s="153">
        <f t="shared" si="148"/>
        <v>280.86950876137894</v>
      </c>
      <c r="AE234" s="105">
        <f t="shared" si="149"/>
        <v>0</v>
      </c>
      <c r="AF234" s="105">
        <f t="shared" si="150"/>
        <v>0</v>
      </c>
      <c r="AG234" s="105">
        <f t="shared" si="151"/>
        <v>169.68324631183762</v>
      </c>
      <c r="AH234" s="105">
        <f t="shared" si="152"/>
        <v>0</v>
      </c>
      <c r="AI234" s="105">
        <f t="shared" si="153"/>
        <v>32.374948743883436</v>
      </c>
      <c r="AJ234" s="105">
        <f t="shared" si="154"/>
        <v>0</v>
      </c>
      <c r="AK234" s="105">
        <f t="shared" si="155"/>
        <v>120.67760586096607</v>
      </c>
      <c r="AL234" s="105">
        <f t="shared" si="156"/>
        <v>162.47629005950265</v>
      </c>
      <c r="AM234" s="105">
        <f t="shared" si="157"/>
        <v>89.891487384161181</v>
      </c>
      <c r="AN234" s="105">
        <f t="shared" si="158"/>
        <v>0</v>
      </c>
      <c r="AO234" s="105">
        <f t="shared" si="159"/>
        <v>91.34510173769624</v>
      </c>
      <c r="AP234" s="105">
        <f t="shared" si="160"/>
        <v>131.98994924505433</v>
      </c>
      <c r="AQ234" s="105">
        <f t="shared" si="161"/>
        <v>83.524393355384873</v>
      </c>
      <c r="AR234" s="105">
        <f t="shared" si="162"/>
        <v>0</v>
      </c>
      <c r="AS234" s="105">
        <f t="shared" si="163"/>
        <v>38.008137193260616</v>
      </c>
      <c r="AT234" s="105">
        <f t="shared" si="164"/>
        <v>0</v>
      </c>
      <c r="AU234" s="105">
        <f t="shared" si="165"/>
        <v>0</v>
      </c>
      <c r="AV234" s="105">
        <f t="shared" si="166"/>
        <v>234.30312183920611</v>
      </c>
      <c r="AW234" s="105">
        <f t="shared" si="167"/>
        <v>1739.6628395432967</v>
      </c>
      <c r="AX234" s="105">
        <f t="shared" si="168"/>
        <v>3683.7053115005042</v>
      </c>
      <c r="AY234" s="105">
        <f t="shared" si="169"/>
        <v>0</v>
      </c>
      <c r="AZ234" s="105">
        <f t="shared" si="170"/>
        <v>58.70898371650128</v>
      </c>
      <c r="BA234" s="105">
        <f t="shared" si="171"/>
        <v>27.641785808662053</v>
      </c>
      <c r="BB234" s="2"/>
      <c r="BC234" s="105">
        <f t="shared" si="172"/>
        <v>41.760946791258021</v>
      </c>
      <c r="BD234" s="105">
        <f t="shared" si="173"/>
        <v>0</v>
      </c>
      <c r="BE234" s="105">
        <f t="shared" si="174"/>
        <v>0</v>
      </c>
      <c r="BF234" s="105">
        <f t="shared" si="175"/>
        <v>25.229271243596671</v>
      </c>
      <c r="BG234" s="105">
        <f t="shared" si="176"/>
        <v>0</v>
      </c>
      <c r="BH234" s="105">
        <f t="shared" si="177"/>
        <v>4.8136535639817746</v>
      </c>
      <c r="BI234" s="105">
        <f t="shared" si="178"/>
        <v>0</v>
      </c>
      <c r="BJ234" s="105">
        <f t="shared" si="179"/>
        <v>17.942891342960845</v>
      </c>
      <c r="BK234" s="105">
        <f t="shared" si="180"/>
        <v>24.15770844595464</v>
      </c>
      <c r="BL234" s="105">
        <f t="shared" si="181"/>
        <v>13.365472237238397</v>
      </c>
      <c r="BM234" s="105">
        <f t="shared" si="182"/>
        <v>0</v>
      </c>
      <c r="BN234" s="105">
        <f t="shared" si="183"/>
        <v>13.581602182922746</v>
      </c>
      <c r="BO234" s="105">
        <f t="shared" si="184"/>
        <v>19.624861636677217</v>
      </c>
      <c r="BP234" s="105">
        <f t="shared" si="185"/>
        <v>12.418783947280357</v>
      </c>
      <c r="BQ234" s="105">
        <f t="shared" si="186"/>
        <v>0</v>
      </c>
      <c r="BR234" s="105">
        <f t="shared" si="187"/>
        <v>5.6512214585424863</v>
      </c>
      <c r="BS234" s="105">
        <f t="shared" si="188"/>
        <v>0</v>
      </c>
      <c r="BT234" s="105">
        <f t="shared" si="189"/>
        <v>0</v>
      </c>
      <c r="BU234" s="105">
        <f t="shared" si="190"/>
        <v>34.837246119391452</v>
      </c>
      <c r="BV234" s="105">
        <f t="shared" si="191"/>
        <v>258.6609261976472</v>
      </c>
      <c r="BW234" s="105">
        <f t="shared" si="192"/>
        <v>547.70993899142763</v>
      </c>
      <c r="BX234" s="105">
        <f t="shared" si="193"/>
        <v>0</v>
      </c>
      <c r="BY234" s="105">
        <f t="shared" si="194"/>
        <v>8.7291167915154322</v>
      </c>
      <c r="BZ234" s="105">
        <f t="shared" si="195"/>
        <v>4.109905526810306</v>
      </c>
    </row>
    <row r="235" spans="1:78" x14ac:dyDescent="0.25">
      <c r="A235" s="18" t="s">
        <v>489</v>
      </c>
      <c r="B235" s="21" t="s">
        <v>490</v>
      </c>
      <c r="C235" s="22">
        <f>_xlfn.XLOOKUP(A235,Rankings!K:K,Rankings!L:L)</f>
        <v>67</v>
      </c>
      <c r="D235" s="118">
        <f>_xlfn.XLOOKUP(A235,Rankings!K:K,Rankings!M:M)</f>
        <v>395.22</v>
      </c>
      <c r="E235" s="121">
        <v>36288.950000000004</v>
      </c>
      <c r="F235" s="121">
        <v>0</v>
      </c>
      <c r="G235" s="121">
        <v>0</v>
      </c>
      <c r="H235" s="121">
        <v>0</v>
      </c>
      <c r="I235" s="121">
        <v>1.98</v>
      </c>
      <c r="J235" s="121">
        <v>0</v>
      </c>
      <c r="K235" s="121">
        <v>0</v>
      </c>
      <c r="L235" s="121">
        <v>10367.620000000001</v>
      </c>
      <c r="M235" s="121">
        <v>18812.78</v>
      </c>
      <c r="N235" s="121">
        <v>7173.54</v>
      </c>
      <c r="O235" s="121">
        <v>0</v>
      </c>
      <c r="P235" s="121">
        <v>10246.209999999997</v>
      </c>
      <c r="Q235" s="121">
        <v>11026.78</v>
      </c>
      <c r="R235" s="121">
        <v>15146.980000000001</v>
      </c>
      <c r="S235" s="121">
        <v>0</v>
      </c>
      <c r="T235" s="121">
        <v>2825.74</v>
      </c>
      <c r="U235" s="121">
        <v>0</v>
      </c>
      <c r="V235" s="121">
        <v>0</v>
      </c>
      <c r="W235" s="121">
        <v>38655.609999999986</v>
      </c>
      <c r="X235" s="121">
        <v>60147.67</v>
      </c>
      <c r="Y235" s="121">
        <v>268003.11</v>
      </c>
      <c r="Z235" s="121">
        <v>0</v>
      </c>
      <c r="AA235" s="121">
        <v>11000.619999999999</v>
      </c>
      <c r="AB235" s="121">
        <v>1204.6799999999998</v>
      </c>
      <c r="AC235" s="121">
        <f t="shared" si="147"/>
        <v>490902.26999999996</v>
      </c>
      <c r="AD235" s="153">
        <f t="shared" si="148"/>
        <v>541.62611940298518</v>
      </c>
      <c r="AE235" s="105">
        <f t="shared" si="149"/>
        <v>0</v>
      </c>
      <c r="AF235" s="105">
        <f t="shared" si="150"/>
        <v>0</v>
      </c>
      <c r="AG235" s="105">
        <f t="shared" si="151"/>
        <v>0</v>
      </c>
      <c r="AH235" s="105">
        <f t="shared" si="152"/>
        <v>2.955223880597015E-2</v>
      </c>
      <c r="AI235" s="105">
        <f t="shared" si="153"/>
        <v>0</v>
      </c>
      <c r="AJ235" s="105">
        <f t="shared" si="154"/>
        <v>0</v>
      </c>
      <c r="AK235" s="105">
        <f t="shared" si="155"/>
        <v>154.74059701492538</v>
      </c>
      <c r="AL235" s="105">
        <f t="shared" si="156"/>
        <v>280.78776119402983</v>
      </c>
      <c r="AM235" s="105">
        <f t="shared" si="157"/>
        <v>107.06776119402986</v>
      </c>
      <c r="AN235" s="105">
        <f t="shared" si="158"/>
        <v>0</v>
      </c>
      <c r="AO235" s="105">
        <f t="shared" si="159"/>
        <v>152.92850746268653</v>
      </c>
      <c r="AP235" s="105">
        <f t="shared" si="160"/>
        <v>164.57880597014926</v>
      </c>
      <c r="AQ235" s="105">
        <f t="shared" si="161"/>
        <v>226.07432835820899</v>
      </c>
      <c r="AR235" s="105">
        <f t="shared" si="162"/>
        <v>0</v>
      </c>
      <c r="AS235" s="105">
        <f t="shared" si="163"/>
        <v>42.175223880597009</v>
      </c>
      <c r="AT235" s="105">
        <f t="shared" si="164"/>
        <v>0</v>
      </c>
      <c r="AU235" s="105">
        <f t="shared" si="165"/>
        <v>0</v>
      </c>
      <c r="AV235" s="105">
        <f t="shared" si="166"/>
        <v>576.94940298507447</v>
      </c>
      <c r="AW235" s="105">
        <f t="shared" si="167"/>
        <v>897.72641791044771</v>
      </c>
      <c r="AX235" s="105">
        <f t="shared" si="168"/>
        <v>4000.0464179104474</v>
      </c>
      <c r="AY235" s="105">
        <f t="shared" si="169"/>
        <v>0</v>
      </c>
      <c r="AZ235" s="105">
        <f t="shared" si="170"/>
        <v>164.18835820895521</v>
      </c>
      <c r="BA235" s="105">
        <f t="shared" si="171"/>
        <v>17.980298507462685</v>
      </c>
      <c r="BB235" s="2"/>
      <c r="BC235" s="105">
        <f t="shared" si="172"/>
        <v>91.819619452456863</v>
      </c>
      <c r="BD235" s="105">
        <f t="shared" si="173"/>
        <v>0</v>
      </c>
      <c r="BE235" s="105">
        <f t="shared" si="174"/>
        <v>0</v>
      </c>
      <c r="BF235" s="105">
        <f t="shared" si="175"/>
        <v>0</v>
      </c>
      <c r="BG235" s="105">
        <f t="shared" si="176"/>
        <v>5.0098679216638827E-3</v>
      </c>
      <c r="BH235" s="105">
        <f t="shared" si="177"/>
        <v>0</v>
      </c>
      <c r="BI235" s="105">
        <f t="shared" si="178"/>
        <v>0</v>
      </c>
      <c r="BJ235" s="105">
        <f t="shared" si="179"/>
        <v>26.23252871818228</v>
      </c>
      <c r="BK235" s="105">
        <f t="shared" si="180"/>
        <v>47.600779312787807</v>
      </c>
      <c r="BL235" s="105">
        <f t="shared" si="181"/>
        <v>18.150751480188248</v>
      </c>
      <c r="BM235" s="105">
        <f t="shared" si="182"/>
        <v>0</v>
      </c>
      <c r="BN235" s="105">
        <f t="shared" si="183"/>
        <v>25.925332726076608</v>
      </c>
      <c r="BO235" s="105">
        <f t="shared" si="184"/>
        <v>27.900359293558019</v>
      </c>
      <c r="BP235" s="105">
        <f t="shared" si="185"/>
        <v>38.325438996002227</v>
      </c>
      <c r="BQ235" s="105">
        <f t="shared" si="186"/>
        <v>0</v>
      </c>
      <c r="BR235" s="105">
        <f t="shared" si="187"/>
        <v>7.1497899903851012</v>
      </c>
      <c r="BS235" s="105">
        <f t="shared" si="188"/>
        <v>0</v>
      </c>
      <c r="BT235" s="105">
        <f t="shared" si="189"/>
        <v>0</v>
      </c>
      <c r="BU235" s="105">
        <f t="shared" si="190"/>
        <v>97.807828551186645</v>
      </c>
      <c r="BV235" s="105">
        <f t="shared" si="191"/>
        <v>152.18781944233589</v>
      </c>
      <c r="BW235" s="105">
        <f t="shared" si="192"/>
        <v>678.11120388644292</v>
      </c>
      <c r="BX235" s="105">
        <f t="shared" si="193"/>
        <v>0</v>
      </c>
      <c r="BY235" s="105">
        <f t="shared" si="194"/>
        <v>27.834168311320273</v>
      </c>
      <c r="BZ235" s="105">
        <f t="shared" si="195"/>
        <v>3.0481250948838614</v>
      </c>
    </row>
    <row r="236" spans="1:78" x14ac:dyDescent="0.25">
      <c r="A236" s="18" t="s">
        <v>491</v>
      </c>
      <c r="B236" s="21" t="s">
        <v>492</v>
      </c>
      <c r="C236" s="22">
        <f>_xlfn.XLOOKUP(A236,Rankings!K:K,Rankings!L:L)</f>
        <v>167.40526315789475</v>
      </c>
      <c r="D236" s="118">
        <f>_xlfn.XLOOKUP(A236,Rankings!K:K,Rankings!M:M)</f>
        <v>928</v>
      </c>
      <c r="E236" s="121">
        <v>44355.060000000005</v>
      </c>
      <c r="F236" s="121">
        <v>4.2632564145606011E-13</v>
      </c>
      <c r="G236" s="121">
        <v>0</v>
      </c>
      <c r="H236" s="121">
        <v>0</v>
      </c>
      <c r="I236" s="121">
        <v>0</v>
      </c>
      <c r="J236" s="121">
        <v>0</v>
      </c>
      <c r="K236" s="121">
        <v>0</v>
      </c>
      <c r="L236" s="121">
        <v>16036.599999999999</v>
      </c>
      <c r="M236" s="121">
        <v>0</v>
      </c>
      <c r="N236" s="121">
        <v>9662.98</v>
      </c>
      <c r="O236" s="121">
        <v>0</v>
      </c>
      <c r="P236" s="121">
        <v>11880.089999999978</v>
      </c>
      <c r="Q236" s="121">
        <v>6466.93</v>
      </c>
      <c r="R236" s="121">
        <v>27828.019999999993</v>
      </c>
      <c r="S236" s="121">
        <v>0</v>
      </c>
      <c r="T236" s="121">
        <v>6422.91</v>
      </c>
      <c r="U236" s="121">
        <v>0</v>
      </c>
      <c r="V236" s="121">
        <v>0</v>
      </c>
      <c r="W236" s="121">
        <v>31501.479999999996</v>
      </c>
      <c r="X236" s="121">
        <v>222140.76000000004</v>
      </c>
      <c r="Y236" s="121">
        <v>596454.28</v>
      </c>
      <c r="Z236" s="121">
        <v>0</v>
      </c>
      <c r="AA236" s="121">
        <v>4030.5</v>
      </c>
      <c r="AB236" s="121">
        <v>5096.54</v>
      </c>
      <c r="AC236" s="121">
        <f t="shared" si="147"/>
        <v>981876.15</v>
      </c>
      <c r="AD236" s="153">
        <f t="shared" si="148"/>
        <v>264.95618574527623</v>
      </c>
      <c r="AE236" s="105">
        <f t="shared" si="149"/>
        <v>2.5466680880514169E-15</v>
      </c>
      <c r="AF236" s="105">
        <f t="shared" si="150"/>
        <v>0</v>
      </c>
      <c r="AG236" s="105">
        <f t="shared" si="151"/>
        <v>0</v>
      </c>
      <c r="AH236" s="105">
        <f t="shared" si="152"/>
        <v>0</v>
      </c>
      <c r="AI236" s="105">
        <f t="shared" si="153"/>
        <v>0</v>
      </c>
      <c r="AJ236" s="105">
        <f t="shared" si="154"/>
        <v>0</v>
      </c>
      <c r="AK236" s="105">
        <f t="shared" si="155"/>
        <v>95.795076555475191</v>
      </c>
      <c r="AL236" s="105">
        <f t="shared" si="156"/>
        <v>0</v>
      </c>
      <c r="AM236" s="105">
        <f t="shared" si="157"/>
        <v>57.722080045273046</v>
      </c>
      <c r="AN236" s="105">
        <f t="shared" si="158"/>
        <v>0</v>
      </c>
      <c r="AO236" s="105">
        <f t="shared" si="159"/>
        <v>70.966048354135751</v>
      </c>
      <c r="AP236" s="105">
        <f t="shared" si="160"/>
        <v>38.630386392932373</v>
      </c>
      <c r="AQ236" s="105">
        <f t="shared" si="161"/>
        <v>166.2314521960574</v>
      </c>
      <c r="AR236" s="105">
        <f t="shared" si="162"/>
        <v>0</v>
      </c>
      <c r="AS236" s="105">
        <f t="shared" si="163"/>
        <v>38.36743169742509</v>
      </c>
      <c r="AT236" s="105">
        <f t="shared" si="164"/>
        <v>0</v>
      </c>
      <c r="AU236" s="105">
        <f t="shared" si="165"/>
        <v>0</v>
      </c>
      <c r="AV236" s="105">
        <f t="shared" si="166"/>
        <v>188.17496777438924</v>
      </c>
      <c r="AW236" s="105">
        <f t="shared" si="167"/>
        <v>1326.9640142107085</v>
      </c>
      <c r="AX236" s="105">
        <f t="shared" si="168"/>
        <v>3562.9362467381393</v>
      </c>
      <c r="AY236" s="105">
        <f t="shared" si="169"/>
        <v>0</v>
      </c>
      <c r="AZ236" s="105">
        <f t="shared" si="170"/>
        <v>24.076303958248182</v>
      </c>
      <c r="BA236" s="105">
        <f t="shared" si="171"/>
        <v>30.444323576571193</v>
      </c>
      <c r="BB236" s="2"/>
      <c r="BC236" s="105">
        <f t="shared" si="172"/>
        <v>47.796400862068971</v>
      </c>
      <c r="BD236" s="105">
        <f t="shared" si="173"/>
        <v>4.5940263087937515E-16</v>
      </c>
      <c r="BE236" s="105">
        <f t="shared" si="174"/>
        <v>0</v>
      </c>
      <c r="BF236" s="105">
        <f t="shared" si="175"/>
        <v>0</v>
      </c>
      <c r="BG236" s="105">
        <f t="shared" si="176"/>
        <v>0</v>
      </c>
      <c r="BH236" s="105">
        <f t="shared" si="177"/>
        <v>0</v>
      </c>
      <c r="BI236" s="105">
        <f t="shared" si="178"/>
        <v>0</v>
      </c>
      <c r="BJ236" s="105">
        <f t="shared" si="179"/>
        <v>17.280818965517241</v>
      </c>
      <c r="BK236" s="105">
        <f t="shared" si="180"/>
        <v>0</v>
      </c>
      <c r="BL236" s="105">
        <f t="shared" si="181"/>
        <v>10.41269396551724</v>
      </c>
      <c r="BM236" s="105">
        <f t="shared" si="182"/>
        <v>0</v>
      </c>
      <c r="BN236" s="105">
        <f t="shared" si="183"/>
        <v>12.801821120689631</v>
      </c>
      <c r="BO236" s="105">
        <f t="shared" si="184"/>
        <v>6.9686745689655174</v>
      </c>
      <c r="BP236" s="105">
        <f t="shared" si="185"/>
        <v>29.987090517241374</v>
      </c>
      <c r="BQ236" s="105">
        <f t="shared" si="186"/>
        <v>0</v>
      </c>
      <c r="BR236" s="105">
        <f t="shared" si="187"/>
        <v>6.9212392241379312</v>
      </c>
      <c r="BS236" s="105">
        <f t="shared" si="188"/>
        <v>0</v>
      </c>
      <c r="BT236" s="105">
        <f t="shared" si="189"/>
        <v>0</v>
      </c>
      <c r="BU236" s="105">
        <f t="shared" si="190"/>
        <v>33.945560344827584</v>
      </c>
      <c r="BV236" s="105">
        <f t="shared" si="191"/>
        <v>239.37581896551728</v>
      </c>
      <c r="BW236" s="105">
        <f t="shared" si="192"/>
        <v>642.73090517241383</v>
      </c>
      <c r="BX236" s="105">
        <f t="shared" si="193"/>
        <v>0</v>
      </c>
      <c r="BY236" s="105">
        <f t="shared" si="194"/>
        <v>4.3432112068965516</v>
      </c>
      <c r="BZ236" s="105">
        <f t="shared" si="195"/>
        <v>5.4919612068965513</v>
      </c>
    </row>
    <row r="237" spans="1:78" x14ac:dyDescent="0.25">
      <c r="A237" s="18" t="s">
        <v>493</v>
      </c>
      <c r="B237" s="21" t="s">
        <v>494</v>
      </c>
      <c r="C237" s="22">
        <f>_xlfn.XLOOKUP(A237,Rankings!K:K,Rankings!L:L)</f>
        <v>404</v>
      </c>
      <c r="D237" s="118">
        <f>_xlfn.XLOOKUP(A237,Rankings!K:K,Rankings!M:M)</f>
        <v>2105.59</v>
      </c>
      <c r="E237" s="121">
        <v>116668.75000000004</v>
      </c>
      <c r="F237" s="121">
        <v>43987.689999999988</v>
      </c>
      <c r="G237" s="121">
        <v>0</v>
      </c>
      <c r="H237" s="121">
        <v>18882.060000000001</v>
      </c>
      <c r="I237" s="121">
        <v>878.90999999999985</v>
      </c>
      <c r="J237" s="121">
        <v>32377.61</v>
      </c>
      <c r="K237" s="121">
        <v>0</v>
      </c>
      <c r="L237" s="121">
        <v>46473.21</v>
      </c>
      <c r="M237" s="121">
        <v>21039.63</v>
      </c>
      <c r="N237" s="121">
        <v>39542.349999999991</v>
      </c>
      <c r="O237" s="121">
        <v>0</v>
      </c>
      <c r="P237" s="121">
        <v>27295.870000000003</v>
      </c>
      <c r="Q237" s="121">
        <v>24340.63</v>
      </c>
      <c r="R237" s="121">
        <v>89790.439999999944</v>
      </c>
      <c r="S237" s="121">
        <v>0</v>
      </c>
      <c r="T237" s="121">
        <v>15085.27</v>
      </c>
      <c r="U237" s="121">
        <v>0</v>
      </c>
      <c r="V237" s="121">
        <v>0</v>
      </c>
      <c r="W237" s="121">
        <v>12468.560000000001</v>
      </c>
      <c r="X237" s="121">
        <v>733226.09000000008</v>
      </c>
      <c r="Y237" s="121">
        <v>962859.80000000028</v>
      </c>
      <c r="Z237" s="121">
        <v>0</v>
      </c>
      <c r="AA237" s="121">
        <v>3939.32</v>
      </c>
      <c r="AB237" s="121">
        <v>9009.3900000000012</v>
      </c>
      <c r="AC237" s="121">
        <f t="shared" si="147"/>
        <v>2197865.58</v>
      </c>
      <c r="AD237" s="153">
        <f t="shared" si="148"/>
        <v>288.78403465346548</v>
      </c>
      <c r="AE237" s="105">
        <f t="shared" si="149"/>
        <v>108.88042079207918</v>
      </c>
      <c r="AF237" s="105">
        <f t="shared" si="150"/>
        <v>0</v>
      </c>
      <c r="AG237" s="105">
        <f t="shared" si="151"/>
        <v>46.737772277227727</v>
      </c>
      <c r="AH237" s="105">
        <f t="shared" si="152"/>
        <v>2.1755198019801978</v>
      </c>
      <c r="AI237" s="105">
        <f t="shared" si="153"/>
        <v>80.142599009900991</v>
      </c>
      <c r="AJ237" s="105">
        <f t="shared" si="154"/>
        <v>0</v>
      </c>
      <c r="AK237" s="105">
        <f t="shared" si="155"/>
        <v>115.03269801980198</v>
      </c>
      <c r="AL237" s="105">
        <f t="shared" si="156"/>
        <v>52.078292079207927</v>
      </c>
      <c r="AM237" s="105">
        <f t="shared" si="157"/>
        <v>97.877103960396013</v>
      </c>
      <c r="AN237" s="105">
        <f t="shared" si="158"/>
        <v>0</v>
      </c>
      <c r="AO237" s="105">
        <f t="shared" si="159"/>
        <v>67.564034653465356</v>
      </c>
      <c r="AP237" s="105">
        <f t="shared" si="160"/>
        <v>60.249084158415847</v>
      </c>
      <c r="AQ237" s="105">
        <f t="shared" si="161"/>
        <v>222.2535643564355</v>
      </c>
      <c r="AR237" s="105">
        <f t="shared" si="162"/>
        <v>0</v>
      </c>
      <c r="AS237" s="105">
        <f t="shared" si="163"/>
        <v>37.33977722772277</v>
      </c>
      <c r="AT237" s="105">
        <f t="shared" si="164"/>
        <v>0</v>
      </c>
      <c r="AU237" s="105">
        <f t="shared" si="165"/>
        <v>0</v>
      </c>
      <c r="AV237" s="105">
        <f t="shared" si="166"/>
        <v>30.862772277227727</v>
      </c>
      <c r="AW237" s="105">
        <f t="shared" si="167"/>
        <v>1814.9160643564358</v>
      </c>
      <c r="AX237" s="105">
        <f t="shared" si="168"/>
        <v>2383.3163366336639</v>
      </c>
      <c r="AY237" s="105">
        <f t="shared" si="169"/>
        <v>0</v>
      </c>
      <c r="AZ237" s="105">
        <f t="shared" si="170"/>
        <v>9.7507920792079208</v>
      </c>
      <c r="BA237" s="105">
        <f t="shared" si="171"/>
        <v>22.300470297029705</v>
      </c>
      <c r="BB237" s="2"/>
      <c r="BC237" s="105">
        <f t="shared" si="172"/>
        <v>55.40905399436739</v>
      </c>
      <c r="BD237" s="105">
        <f t="shared" si="173"/>
        <v>20.890909436310004</v>
      </c>
      <c r="BE237" s="105">
        <f t="shared" si="174"/>
        <v>0</v>
      </c>
      <c r="BF237" s="105">
        <f t="shared" si="175"/>
        <v>8.9675862822296839</v>
      </c>
      <c r="BG237" s="105">
        <f t="shared" si="176"/>
        <v>0.41741744594151747</v>
      </c>
      <c r="BH237" s="105">
        <f t="shared" si="177"/>
        <v>15.376977474247122</v>
      </c>
      <c r="BI237" s="105">
        <f t="shared" si="178"/>
        <v>0</v>
      </c>
      <c r="BJ237" s="105">
        <f t="shared" si="179"/>
        <v>22.07134817319611</v>
      </c>
      <c r="BK237" s="105">
        <f t="shared" si="180"/>
        <v>9.9922729496245708</v>
      </c>
      <c r="BL237" s="105">
        <f t="shared" si="181"/>
        <v>18.779700701466091</v>
      </c>
      <c r="BM237" s="105">
        <f t="shared" si="182"/>
        <v>0</v>
      </c>
      <c r="BN237" s="105">
        <f t="shared" si="183"/>
        <v>12.963525662640876</v>
      </c>
      <c r="BO237" s="105">
        <f t="shared" si="184"/>
        <v>11.560004559292169</v>
      </c>
      <c r="BP237" s="105">
        <f t="shared" si="185"/>
        <v>42.643838544066007</v>
      </c>
      <c r="BQ237" s="105">
        <f t="shared" si="186"/>
        <v>0</v>
      </c>
      <c r="BR237" s="105">
        <f t="shared" si="187"/>
        <v>7.1643909783006183</v>
      </c>
      <c r="BS237" s="105">
        <f t="shared" si="188"/>
        <v>0</v>
      </c>
      <c r="BT237" s="105">
        <f t="shared" si="189"/>
        <v>0</v>
      </c>
      <c r="BU237" s="105">
        <f t="shared" si="190"/>
        <v>5.9216466643553591</v>
      </c>
      <c r="BV237" s="105">
        <f t="shared" si="191"/>
        <v>348.22833030172069</v>
      </c>
      <c r="BW237" s="105">
        <f t="shared" si="192"/>
        <v>457.28741112942225</v>
      </c>
      <c r="BX237" s="105">
        <f t="shared" si="193"/>
        <v>0</v>
      </c>
      <c r="BY237" s="105">
        <f t="shared" si="194"/>
        <v>1.8708865448639098</v>
      </c>
      <c r="BZ237" s="105">
        <f t="shared" si="195"/>
        <v>4.2787959669261353</v>
      </c>
    </row>
    <row r="238" spans="1:78" x14ac:dyDescent="0.25">
      <c r="A238" s="18" t="s">
        <v>495</v>
      </c>
      <c r="B238" s="21" t="s">
        <v>496</v>
      </c>
      <c r="C238" s="22">
        <f>_xlfn.XLOOKUP(A238,Rankings!K:K,Rankings!L:L)</f>
        <v>390</v>
      </c>
      <c r="D238" s="118">
        <f>_xlfn.XLOOKUP(A238,Rankings!K:K,Rankings!M:M)</f>
        <v>1955.3</v>
      </c>
      <c r="E238" s="121">
        <v>67578.92</v>
      </c>
      <c r="F238" s="121">
        <v>0</v>
      </c>
      <c r="G238" s="121">
        <v>0</v>
      </c>
      <c r="H238" s="121">
        <v>39755.24</v>
      </c>
      <c r="I238" s="121">
        <v>0</v>
      </c>
      <c r="J238" s="121">
        <v>34110.9</v>
      </c>
      <c r="K238" s="121">
        <v>0</v>
      </c>
      <c r="L238" s="121">
        <v>33903.35</v>
      </c>
      <c r="M238" s="121">
        <v>0</v>
      </c>
      <c r="N238" s="121">
        <v>27609.16</v>
      </c>
      <c r="O238" s="121">
        <v>0</v>
      </c>
      <c r="P238" s="121">
        <v>22219.539999999997</v>
      </c>
      <c r="Q238" s="121">
        <v>12778.8</v>
      </c>
      <c r="R238" s="121">
        <v>97169.26999999999</v>
      </c>
      <c r="S238" s="121">
        <v>0</v>
      </c>
      <c r="T238" s="121">
        <v>5930.829999999999</v>
      </c>
      <c r="U238" s="121">
        <v>0</v>
      </c>
      <c r="V238" s="121">
        <v>0</v>
      </c>
      <c r="W238" s="121">
        <v>147902.23000000001</v>
      </c>
      <c r="X238" s="121">
        <v>475237.15000000008</v>
      </c>
      <c r="Y238" s="121">
        <v>1003358.04</v>
      </c>
      <c r="Z238" s="121">
        <v>16717.470000000005</v>
      </c>
      <c r="AA238" s="121">
        <v>2880</v>
      </c>
      <c r="AB238" s="121">
        <v>6211.63</v>
      </c>
      <c r="AC238" s="121">
        <f t="shared" si="147"/>
        <v>1993362.53</v>
      </c>
      <c r="AD238" s="153">
        <f t="shared" si="148"/>
        <v>173.27928205128205</v>
      </c>
      <c r="AE238" s="105">
        <f t="shared" si="149"/>
        <v>0</v>
      </c>
      <c r="AF238" s="105">
        <f t="shared" si="150"/>
        <v>0</v>
      </c>
      <c r="AG238" s="105">
        <f t="shared" si="151"/>
        <v>101.93651282051282</v>
      </c>
      <c r="AH238" s="105">
        <f t="shared" si="152"/>
        <v>0</v>
      </c>
      <c r="AI238" s="105">
        <f t="shared" si="153"/>
        <v>87.463846153846163</v>
      </c>
      <c r="AJ238" s="105">
        <f t="shared" si="154"/>
        <v>0</v>
      </c>
      <c r="AK238" s="105">
        <f t="shared" si="155"/>
        <v>86.931666666666658</v>
      </c>
      <c r="AL238" s="105">
        <f t="shared" si="156"/>
        <v>0</v>
      </c>
      <c r="AM238" s="105">
        <f t="shared" si="157"/>
        <v>70.79271794871795</v>
      </c>
      <c r="AN238" s="105">
        <f t="shared" si="158"/>
        <v>0</v>
      </c>
      <c r="AO238" s="105">
        <f t="shared" si="159"/>
        <v>56.973179487179479</v>
      </c>
      <c r="AP238" s="105">
        <f t="shared" si="160"/>
        <v>32.766153846153841</v>
      </c>
      <c r="AQ238" s="105">
        <f t="shared" si="161"/>
        <v>249.15197435897434</v>
      </c>
      <c r="AR238" s="105">
        <f t="shared" si="162"/>
        <v>0</v>
      </c>
      <c r="AS238" s="105">
        <f t="shared" si="163"/>
        <v>15.207256410256408</v>
      </c>
      <c r="AT238" s="105">
        <f t="shared" si="164"/>
        <v>0</v>
      </c>
      <c r="AU238" s="105">
        <f t="shared" si="165"/>
        <v>0</v>
      </c>
      <c r="AV238" s="105">
        <f t="shared" si="166"/>
        <v>379.2364871794872</v>
      </c>
      <c r="AW238" s="105">
        <f t="shared" si="167"/>
        <v>1218.5567948717951</v>
      </c>
      <c r="AX238" s="105">
        <f t="shared" si="168"/>
        <v>2572.7129230769233</v>
      </c>
      <c r="AY238" s="105">
        <f t="shared" si="169"/>
        <v>42.865307692307702</v>
      </c>
      <c r="AZ238" s="105">
        <f t="shared" si="170"/>
        <v>7.384615384615385</v>
      </c>
      <c r="BA238" s="105">
        <f t="shared" si="171"/>
        <v>15.92725641025641</v>
      </c>
      <c r="BB238" s="2"/>
      <c r="BC238" s="105">
        <f t="shared" si="172"/>
        <v>34.561918887127298</v>
      </c>
      <c r="BD238" s="105">
        <f t="shared" si="173"/>
        <v>0</v>
      </c>
      <c r="BE238" s="105">
        <f t="shared" si="174"/>
        <v>0</v>
      </c>
      <c r="BF238" s="105">
        <f t="shared" si="175"/>
        <v>20.332041119009869</v>
      </c>
      <c r="BG238" s="105">
        <f t="shared" si="176"/>
        <v>0</v>
      </c>
      <c r="BH238" s="105">
        <f t="shared" si="177"/>
        <v>17.445353654170717</v>
      </c>
      <c r="BI238" s="105">
        <f t="shared" si="178"/>
        <v>0</v>
      </c>
      <c r="BJ238" s="105">
        <f t="shared" si="179"/>
        <v>17.339206259908966</v>
      </c>
      <c r="BK238" s="105">
        <f t="shared" si="180"/>
        <v>0</v>
      </c>
      <c r="BL238" s="105">
        <f t="shared" si="181"/>
        <v>14.120165703472614</v>
      </c>
      <c r="BM238" s="105">
        <f t="shared" si="182"/>
        <v>0</v>
      </c>
      <c r="BN238" s="105">
        <f t="shared" si="183"/>
        <v>11.363749808213573</v>
      </c>
      <c r="BO238" s="105">
        <f t="shared" si="184"/>
        <v>6.5354677031657546</v>
      </c>
      <c r="BP238" s="105">
        <f t="shared" si="185"/>
        <v>49.695325525494802</v>
      </c>
      <c r="BQ238" s="105">
        <f t="shared" si="186"/>
        <v>0</v>
      </c>
      <c r="BR238" s="105">
        <f t="shared" si="187"/>
        <v>3.0332071804838128</v>
      </c>
      <c r="BS238" s="105">
        <f t="shared" si="188"/>
        <v>0</v>
      </c>
      <c r="BT238" s="105">
        <f t="shared" si="189"/>
        <v>0</v>
      </c>
      <c r="BU238" s="105">
        <f t="shared" si="190"/>
        <v>75.641707154912297</v>
      </c>
      <c r="BV238" s="105">
        <f t="shared" si="191"/>
        <v>243.05075947424953</v>
      </c>
      <c r="BW238" s="105">
        <f t="shared" si="192"/>
        <v>513.14787500639295</v>
      </c>
      <c r="BX238" s="105">
        <f t="shared" si="193"/>
        <v>8.5498235564874978</v>
      </c>
      <c r="BY238" s="105">
        <f t="shared" si="194"/>
        <v>1.4729197565590959</v>
      </c>
      <c r="BZ238" s="105">
        <f t="shared" si="195"/>
        <v>3.1768168567483253</v>
      </c>
    </row>
    <row r="239" spans="1:78" x14ac:dyDescent="0.25">
      <c r="A239" s="18" t="s">
        <v>497</v>
      </c>
      <c r="B239" s="21" t="s">
        <v>498</v>
      </c>
      <c r="C239" s="22">
        <f>_xlfn.XLOOKUP(A239,Rankings!K:K,Rankings!L:L)</f>
        <v>210</v>
      </c>
      <c r="D239" s="118">
        <f>_xlfn.XLOOKUP(A239,Rankings!K:K,Rankings!M:M)</f>
        <v>1175.33</v>
      </c>
      <c r="E239" s="121">
        <v>32891.960000000006</v>
      </c>
      <c r="F239" s="121">
        <v>0</v>
      </c>
      <c r="G239" s="121">
        <v>0</v>
      </c>
      <c r="H239" s="121">
        <v>0</v>
      </c>
      <c r="I239" s="121">
        <v>0</v>
      </c>
      <c r="J239" s="121">
        <v>0</v>
      </c>
      <c r="K239" s="121">
        <v>0</v>
      </c>
      <c r="L239" s="121">
        <v>15370.210000000001</v>
      </c>
      <c r="M239" s="121">
        <v>8509.11</v>
      </c>
      <c r="N239" s="121">
        <v>8799.5299999999988</v>
      </c>
      <c r="O239" s="121">
        <v>0</v>
      </c>
      <c r="P239" s="121">
        <v>8953.7899999999972</v>
      </c>
      <c r="Q239" s="121">
        <v>7081.09</v>
      </c>
      <c r="R239" s="121">
        <v>25695.149999999994</v>
      </c>
      <c r="S239" s="121">
        <v>0</v>
      </c>
      <c r="T239" s="121">
        <v>6326.9500000000007</v>
      </c>
      <c r="U239" s="121">
        <v>0</v>
      </c>
      <c r="V239" s="121">
        <v>0</v>
      </c>
      <c r="W239" s="121">
        <v>2891.1000000000004</v>
      </c>
      <c r="X239" s="121">
        <v>218672.81</v>
      </c>
      <c r="Y239" s="121">
        <v>590872.67000000016</v>
      </c>
      <c r="Z239" s="121">
        <v>0</v>
      </c>
      <c r="AA239" s="121">
        <v>3713.2</v>
      </c>
      <c r="AB239" s="121">
        <v>4947.119999999999</v>
      </c>
      <c r="AC239" s="121">
        <f t="shared" si="147"/>
        <v>934724.69000000006</v>
      </c>
      <c r="AD239" s="153">
        <f t="shared" si="148"/>
        <v>156.62838095238098</v>
      </c>
      <c r="AE239" s="105">
        <f t="shared" si="149"/>
        <v>0</v>
      </c>
      <c r="AF239" s="105">
        <f t="shared" si="150"/>
        <v>0</v>
      </c>
      <c r="AG239" s="105">
        <f t="shared" si="151"/>
        <v>0</v>
      </c>
      <c r="AH239" s="105">
        <f t="shared" si="152"/>
        <v>0</v>
      </c>
      <c r="AI239" s="105">
        <f t="shared" si="153"/>
        <v>0</v>
      </c>
      <c r="AJ239" s="105">
        <f t="shared" si="154"/>
        <v>0</v>
      </c>
      <c r="AK239" s="105">
        <f t="shared" si="155"/>
        <v>73.191476190476195</v>
      </c>
      <c r="AL239" s="105">
        <f t="shared" si="156"/>
        <v>40.519571428571432</v>
      </c>
      <c r="AM239" s="105">
        <f t="shared" si="157"/>
        <v>41.902523809523807</v>
      </c>
      <c r="AN239" s="105">
        <f t="shared" si="158"/>
        <v>0</v>
      </c>
      <c r="AO239" s="105">
        <f t="shared" si="159"/>
        <v>42.637095238095228</v>
      </c>
      <c r="AP239" s="105">
        <f t="shared" si="160"/>
        <v>33.719476190476193</v>
      </c>
      <c r="AQ239" s="105">
        <f t="shared" si="161"/>
        <v>122.35785714285711</v>
      </c>
      <c r="AR239" s="105">
        <f t="shared" si="162"/>
        <v>0</v>
      </c>
      <c r="AS239" s="105">
        <f t="shared" si="163"/>
        <v>30.128333333333337</v>
      </c>
      <c r="AT239" s="105">
        <f t="shared" si="164"/>
        <v>0</v>
      </c>
      <c r="AU239" s="105">
        <f t="shared" si="165"/>
        <v>0</v>
      </c>
      <c r="AV239" s="105">
        <f t="shared" si="166"/>
        <v>13.76714285714286</v>
      </c>
      <c r="AW239" s="105">
        <f t="shared" si="167"/>
        <v>1041.2990952380953</v>
      </c>
      <c r="AX239" s="105">
        <f t="shared" si="168"/>
        <v>2813.6793809523815</v>
      </c>
      <c r="AY239" s="105">
        <f t="shared" si="169"/>
        <v>0</v>
      </c>
      <c r="AZ239" s="105">
        <f t="shared" si="170"/>
        <v>17.681904761904761</v>
      </c>
      <c r="BA239" s="105">
        <f t="shared" si="171"/>
        <v>23.55771428571428</v>
      </c>
      <c r="BB239" s="2"/>
      <c r="BC239" s="105">
        <f t="shared" si="172"/>
        <v>27.985297746164914</v>
      </c>
      <c r="BD239" s="105">
        <f t="shared" si="173"/>
        <v>0</v>
      </c>
      <c r="BE239" s="105">
        <f t="shared" si="174"/>
        <v>0</v>
      </c>
      <c r="BF239" s="105">
        <f t="shared" si="175"/>
        <v>0</v>
      </c>
      <c r="BG239" s="105">
        <f t="shared" si="176"/>
        <v>0</v>
      </c>
      <c r="BH239" s="105">
        <f t="shared" si="177"/>
        <v>0</v>
      </c>
      <c r="BI239" s="105">
        <f t="shared" si="178"/>
        <v>0</v>
      </c>
      <c r="BJ239" s="105">
        <f t="shared" si="179"/>
        <v>13.077356997609185</v>
      </c>
      <c r="BK239" s="105">
        <f t="shared" si="180"/>
        <v>7.2397624496949806</v>
      </c>
      <c r="BL239" s="105">
        <f t="shared" si="181"/>
        <v>7.4868590098100105</v>
      </c>
      <c r="BM239" s="105">
        <f t="shared" si="182"/>
        <v>0</v>
      </c>
      <c r="BN239" s="105">
        <f t="shared" si="183"/>
        <v>7.6181072549837046</v>
      </c>
      <c r="BO239" s="105">
        <f t="shared" si="184"/>
        <v>6.0247675121029847</v>
      </c>
      <c r="BP239" s="105">
        <f t="shared" si="185"/>
        <v>21.862072779559778</v>
      </c>
      <c r="BQ239" s="105">
        <f t="shared" si="186"/>
        <v>0</v>
      </c>
      <c r="BR239" s="105">
        <f t="shared" si="187"/>
        <v>5.3831264410846327</v>
      </c>
      <c r="BS239" s="105">
        <f t="shared" si="188"/>
        <v>0</v>
      </c>
      <c r="BT239" s="105">
        <f t="shared" si="189"/>
        <v>0</v>
      </c>
      <c r="BU239" s="105">
        <f t="shared" si="190"/>
        <v>2.4598197952915357</v>
      </c>
      <c r="BV239" s="105">
        <f t="shared" si="191"/>
        <v>186.05226617205381</v>
      </c>
      <c r="BW239" s="105">
        <f t="shared" si="192"/>
        <v>502.72916542588058</v>
      </c>
      <c r="BX239" s="105">
        <f t="shared" si="193"/>
        <v>0</v>
      </c>
      <c r="BY239" s="105">
        <f t="shared" si="194"/>
        <v>3.1592829247955896</v>
      </c>
      <c r="BZ239" s="105">
        <f t="shared" si="195"/>
        <v>4.2091327542052017</v>
      </c>
    </row>
    <row r="240" spans="1:78" x14ac:dyDescent="0.25">
      <c r="A240" s="18" t="s">
        <v>499</v>
      </c>
      <c r="B240" s="21" t="s">
        <v>500</v>
      </c>
      <c r="C240" s="22">
        <f>_xlfn.XLOOKUP(A240,Rankings!K:K,Rankings!L:L)</f>
        <v>287.55368421052634</v>
      </c>
      <c r="D240" s="118">
        <f>_xlfn.XLOOKUP(A240,Rankings!K:K,Rankings!M:M)</f>
        <v>1526.25</v>
      </c>
      <c r="E240" s="121">
        <v>48555.399999999994</v>
      </c>
      <c r="F240" s="121">
        <v>3507.5999999999995</v>
      </c>
      <c r="G240" s="121">
        <v>0</v>
      </c>
      <c r="H240" s="121">
        <v>7142.72</v>
      </c>
      <c r="I240" s="121">
        <v>0</v>
      </c>
      <c r="J240" s="121">
        <v>299.11999999999995</v>
      </c>
      <c r="K240" s="121">
        <v>0</v>
      </c>
      <c r="L240" s="121">
        <v>27365.890000000003</v>
      </c>
      <c r="M240" s="121">
        <v>36556.179999999993</v>
      </c>
      <c r="N240" s="121">
        <v>16070.979999999998</v>
      </c>
      <c r="O240" s="121">
        <v>0</v>
      </c>
      <c r="P240" s="121">
        <v>14752.97999999997</v>
      </c>
      <c r="Q240" s="121">
        <v>23167.660000000011</v>
      </c>
      <c r="R240" s="121">
        <v>65597.859999999986</v>
      </c>
      <c r="S240" s="121">
        <v>0</v>
      </c>
      <c r="T240" s="121">
        <v>9467.9499999999989</v>
      </c>
      <c r="U240" s="121">
        <v>0</v>
      </c>
      <c r="V240" s="121">
        <v>0</v>
      </c>
      <c r="W240" s="121">
        <v>11300.74</v>
      </c>
      <c r="X240" s="121">
        <v>369534.88999999996</v>
      </c>
      <c r="Y240" s="121">
        <v>738744.39000000013</v>
      </c>
      <c r="Z240" s="121">
        <v>0</v>
      </c>
      <c r="AA240" s="121">
        <v>7960.25</v>
      </c>
      <c r="AB240" s="121">
        <v>3522.8799999999997</v>
      </c>
      <c r="AC240" s="121">
        <f t="shared" si="147"/>
        <v>1383547.49</v>
      </c>
      <c r="AD240" s="153">
        <f t="shared" si="148"/>
        <v>168.85681758280373</v>
      </c>
      <c r="AE240" s="105">
        <f t="shared" si="149"/>
        <v>12.198070108647901</v>
      </c>
      <c r="AF240" s="105">
        <f t="shared" si="150"/>
        <v>0</v>
      </c>
      <c r="AG240" s="105">
        <f t="shared" si="151"/>
        <v>24.839605236184731</v>
      </c>
      <c r="AH240" s="105">
        <f t="shared" si="152"/>
        <v>0</v>
      </c>
      <c r="AI240" s="105">
        <f t="shared" si="153"/>
        <v>1.040223152839195</v>
      </c>
      <c r="AJ240" s="105">
        <f t="shared" si="154"/>
        <v>0</v>
      </c>
      <c r="AK240" s="105">
        <f t="shared" si="155"/>
        <v>95.16793385948985</v>
      </c>
      <c r="AL240" s="105">
        <f t="shared" si="156"/>
        <v>127.12819208129554</v>
      </c>
      <c r="AM240" s="105">
        <f t="shared" si="157"/>
        <v>55.888624915805181</v>
      </c>
      <c r="AN240" s="105">
        <f t="shared" si="158"/>
        <v>0</v>
      </c>
      <c r="AO240" s="105">
        <f t="shared" si="159"/>
        <v>51.305132954578625</v>
      </c>
      <c r="AP240" s="105">
        <f t="shared" si="160"/>
        <v>80.56812091838232</v>
      </c>
      <c r="AQ240" s="105">
        <f t="shared" si="161"/>
        <v>228.12387252174415</v>
      </c>
      <c r="AR240" s="105">
        <f t="shared" si="162"/>
        <v>0</v>
      </c>
      <c r="AS240" s="105">
        <f t="shared" si="163"/>
        <v>32.925851831786098</v>
      </c>
      <c r="AT240" s="105">
        <f t="shared" si="164"/>
        <v>0</v>
      </c>
      <c r="AU240" s="105">
        <f t="shared" si="165"/>
        <v>0</v>
      </c>
      <c r="AV240" s="105">
        <f t="shared" si="166"/>
        <v>39.299583418748348</v>
      </c>
      <c r="AW240" s="105">
        <f t="shared" si="167"/>
        <v>1285.098784300231</v>
      </c>
      <c r="AX240" s="105">
        <f t="shared" si="168"/>
        <v>2569.0659885934347</v>
      </c>
      <c r="AY240" s="105">
        <f t="shared" si="169"/>
        <v>0</v>
      </c>
      <c r="AZ240" s="105">
        <f t="shared" si="170"/>
        <v>27.682656968401322</v>
      </c>
      <c r="BA240" s="105">
        <f t="shared" si="171"/>
        <v>12.251208012416901</v>
      </c>
      <c r="BB240" s="2"/>
      <c r="BC240" s="105">
        <f t="shared" si="172"/>
        <v>31.813529893529889</v>
      </c>
      <c r="BD240" s="105">
        <f t="shared" si="173"/>
        <v>2.2981818181818179</v>
      </c>
      <c r="BE240" s="105">
        <f t="shared" si="174"/>
        <v>0</v>
      </c>
      <c r="BF240" s="105">
        <f t="shared" si="175"/>
        <v>4.6799148239148245</v>
      </c>
      <c r="BG240" s="105">
        <f t="shared" si="176"/>
        <v>0</v>
      </c>
      <c r="BH240" s="105">
        <f t="shared" si="177"/>
        <v>0.19598361998361996</v>
      </c>
      <c r="BI240" s="105">
        <f t="shared" si="178"/>
        <v>0</v>
      </c>
      <c r="BJ240" s="105">
        <f t="shared" si="179"/>
        <v>17.930149058149059</v>
      </c>
      <c r="BK240" s="105">
        <f t="shared" si="180"/>
        <v>23.951633087633084</v>
      </c>
      <c r="BL240" s="105">
        <f t="shared" si="181"/>
        <v>10.529716625716624</v>
      </c>
      <c r="BM240" s="105">
        <f t="shared" si="182"/>
        <v>0</v>
      </c>
      <c r="BN240" s="105">
        <f t="shared" si="183"/>
        <v>9.6661621621621432</v>
      </c>
      <c r="BO240" s="105">
        <f t="shared" si="184"/>
        <v>15.179466011466019</v>
      </c>
      <c r="BP240" s="105">
        <f t="shared" si="185"/>
        <v>42.979760851760844</v>
      </c>
      <c r="BQ240" s="105">
        <f t="shared" si="186"/>
        <v>0</v>
      </c>
      <c r="BR240" s="105">
        <f t="shared" si="187"/>
        <v>6.2034070434070427</v>
      </c>
      <c r="BS240" s="105">
        <f t="shared" si="188"/>
        <v>0</v>
      </c>
      <c r="BT240" s="105">
        <f t="shared" si="189"/>
        <v>0</v>
      </c>
      <c r="BU240" s="105">
        <f t="shared" si="190"/>
        <v>7.4042522522522525</v>
      </c>
      <c r="BV240" s="105">
        <f t="shared" si="191"/>
        <v>242.11950204750201</v>
      </c>
      <c r="BW240" s="105">
        <f t="shared" si="192"/>
        <v>484.02580835380843</v>
      </c>
      <c r="BX240" s="105">
        <f t="shared" si="193"/>
        <v>0</v>
      </c>
      <c r="BY240" s="105">
        <f t="shared" si="194"/>
        <v>5.2155610155610157</v>
      </c>
      <c r="BZ240" s="105">
        <f t="shared" si="195"/>
        <v>2.3081932841932842</v>
      </c>
    </row>
    <row r="241" spans="1:78" x14ac:dyDescent="0.25">
      <c r="A241" s="18" t="s">
        <v>501</v>
      </c>
      <c r="B241" s="21" t="s">
        <v>502</v>
      </c>
      <c r="C241" s="22">
        <f>_xlfn.XLOOKUP(A241,Rankings!K:K,Rankings!L:L)</f>
        <v>126</v>
      </c>
      <c r="D241" s="118">
        <f>_xlfn.XLOOKUP(A241,Rankings!K:K,Rankings!M:M)</f>
        <v>561.59</v>
      </c>
      <c r="E241" s="121">
        <v>23696.73000000001</v>
      </c>
      <c r="F241" s="121">
        <v>0</v>
      </c>
      <c r="G241" s="121">
        <v>0</v>
      </c>
      <c r="H241" s="121">
        <v>8347.5700000000015</v>
      </c>
      <c r="I241" s="121">
        <v>0</v>
      </c>
      <c r="J241" s="121">
        <v>0</v>
      </c>
      <c r="K241" s="121">
        <v>0</v>
      </c>
      <c r="L241" s="121">
        <v>14113.160000000003</v>
      </c>
      <c r="M241" s="121">
        <v>0</v>
      </c>
      <c r="N241" s="121">
        <v>2521.38</v>
      </c>
      <c r="O241" s="121">
        <v>0</v>
      </c>
      <c r="P241" s="121">
        <v>7966.3700000000008</v>
      </c>
      <c r="Q241" s="121">
        <v>10061.14</v>
      </c>
      <c r="R241" s="121">
        <v>10589.630000000001</v>
      </c>
      <c r="S241" s="121">
        <v>0</v>
      </c>
      <c r="T241" s="121">
        <v>12741.19</v>
      </c>
      <c r="U241" s="121">
        <v>0</v>
      </c>
      <c r="V241" s="121">
        <v>0</v>
      </c>
      <c r="W241" s="121">
        <v>38743.880000000012</v>
      </c>
      <c r="X241" s="121">
        <v>61772.780000000013</v>
      </c>
      <c r="Y241" s="121">
        <v>418352.96000000008</v>
      </c>
      <c r="Z241" s="121">
        <v>0</v>
      </c>
      <c r="AA241" s="121">
        <v>3242.9</v>
      </c>
      <c r="AB241" s="121">
        <v>1662.0800000000002</v>
      </c>
      <c r="AC241" s="121">
        <f t="shared" si="147"/>
        <v>613811.77</v>
      </c>
      <c r="AD241" s="153">
        <f t="shared" si="148"/>
        <v>188.0692857142858</v>
      </c>
      <c r="AE241" s="105">
        <f t="shared" si="149"/>
        <v>0</v>
      </c>
      <c r="AF241" s="105">
        <f t="shared" si="150"/>
        <v>0</v>
      </c>
      <c r="AG241" s="105">
        <f t="shared" si="151"/>
        <v>66.250555555555565</v>
      </c>
      <c r="AH241" s="105">
        <f t="shared" si="152"/>
        <v>0</v>
      </c>
      <c r="AI241" s="105">
        <f t="shared" si="153"/>
        <v>0</v>
      </c>
      <c r="AJ241" s="105">
        <f t="shared" si="154"/>
        <v>0</v>
      </c>
      <c r="AK241" s="105">
        <f t="shared" si="155"/>
        <v>112.00920634920638</v>
      </c>
      <c r="AL241" s="105">
        <f t="shared" si="156"/>
        <v>0</v>
      </c>
      <c r="AM241" s="105">
        <f t="shared" si="157"/>
        <v>20.010952380952382</v>
      </c>
      <c r="AN241" s="105">
        <f t="shared" si="158"/>
        <v>0</v>
      </c>
      <c r="AO241" s="105">
        <f t="shared" si="159"/>
        <v>63.225158730158739</v>
      </c>
      <c r="AP241" s="105">
        <f t="shared" si="160"/>
        <v>79.850317460317456</v>
      </c>
      <c r="AQ241" s="105">
        <f t="shared" si="161"/>
        <v>84.044682539682555</v>
      </c>
      <c r="AR241" s="105">
        <f t="shared" si="162"/>
        <v>0</v>
      </c>
      <c r="AS241" s="105">
        <f t="shared" si="163"/>
        <v>101.12055555555555</v>
      </c>
      <c r="AT241" s="105">
        <f t="shared" si="164"/>
        <v>0</v>
      </c>
      <c r="AU241" s="105">
        <f t="shared" si="165"/>
        <v>0</v>
      </c>
      <c r="AV241" s="105">
        <f t="shared" si="166"/>
        <v>307.49111111111119</v>
      </c>
      <c r="AW241" s="105">
        <f t="shared" si="167"/>
        <v>490.26015873015882</v>
      </c>
      <c r="AX241" s="105">
        <f t="shared" si="168"/>
        <v>3320.261587301588</v>
      </c>
      <c r="AY241" s="105">
        <f t="shared" si="169"/>
        <v>0</v>
      </c>
      <c r="AZ241" s="105">
        <f t="shared" si="170"/>
        <v>25.737301587301587</v>
      </c>
      <c r="BA241" s="105">
        <f t="shared" si="171"/>
        <v>13.191111111111113</v>
      </c>
      <c r="BB241" s="2"/>
      <c r="BC241" s="105">
        <f t="shared" si="172"/>
        <v>42.195783400701593</v>
      </c>
      <c r="BD241" s="105">
        <f t="shared" si="173"/>
        <v>0</v>
      </c>
      <c r="BE241" s="105">
        <f t="shared" si="174"/>
        <v>0</v>
      </c>
      <c r="BF241" s="105">
        <f t="shared" si="175"/>
        <v>14.864171370572839</v>
      </c>
      <c r="BG241" s="105">
        <f t="shared" si="176"/>
        <v>0</v>
      </c>
      <c r="BH241" s="105">
        <f t="shared" si="177"/>
        <v>0</v>
      </c>
      <c r="BI241" s="105">
        <f t="shared" si="178"/>
        <v>0</v>
      </c>
      <c r="BJ241" s="105">
        <f t="shared" si="179"/>
        <v>25.130718139568017</v>
      </c>
      <c r="BK241" s="105">
        <f t="shared" si="180"/>
        <v>0</v>
      </c>
      <c r="BL241" s="105">
        <f t="shared" si="181"/>
        <v>4.4897166972346376</v>
      </c>
      <c r="BM241" s="105">
        <f t="shared" si="182"/>
        <v>0</v>
      </c>
      <c r="BN241" s="105">
        <f t="shared" si="183"/>
        <v>14.185384355134529</v>
      </c>
      <c r="BO241" s="105">
        <f t="shared" si="184"/>
        <v>17.915454335013084</v>
      </c>
      <c r="BP241" s="105">
        <f t="shared" si="185"/>
        <v>18.856514539076553</v>
      </c>
      <c r="BQ241" s="105">
        <f t="shared" si="186"/>
        <v>0</v>
      </c>
      <c r="BR241" s="105">
        <f t="shared" si="187"/>
        <v>22.687708114460726</v>
      </c>
      <c r="BS241" s="105">
        <f t="shared" si="188"/>
        <v>0</v>
      </c>
      <c r="BT241" s="105">
        <f t="shared" si="189"/>
        <v>0</v>
      </c>
      <c r="BU241" s="105">
        <f t="shared" si="190"/>
        <v>68.989618761017837</v>
      </c>
      <c r="BV241" s="105">
        <f t="shared" si="191"/>
        <v>109.9962250040065</v>
      </c>
      <c r="BW241" s="105">
        <f t="shared" si="192"/>
        <v>744.94374899837965</v>
      </c>
      <c r="BX241" s="105">
        <f t="shared" si="193"/>
        <v>0</v>
      </c>
      <c r="BY241" s="105">
        <f t="shared" si="194"/>
        <v>5.7744974091419001</v>
      </c>
      <c r="BZ241" s="105">
        <f t="shared" si="195"/>
        <v>2.9595968589184283</v>
      </c>
    </row>
    <row r="242" spans="1:78" s="6" customFormat="1" x14ac:dyDescent="0.25">
      <c r="A242" s="122" t="s">
        <v>503</v>
      </c>
      <c r="B242" s="6" t="s">
        <v>504</v>
      </c>
      <c r="C242" s="22">
        <f>_xlfn.XLOOKUP(A242,Rankings!K:K,Rankings!L:L)</f>
        <v>232.05789473684212</v>
      </c>
      <c r="D242" s="118">
        <f>_xlfn.XLOOKUP(A242,Rankings!K:K,Rankings!M:M)</f>
        <v>1359.17</v>
      </c>
      <c r="E242" s="121">
        <v>94846</v>
      </c>
      <c r="F242" s="121">
        <v>0</v>
      </c>
      <c r="G242" s="121">
        <v>0</v>
      </c>
      <c r="H242" s="121">
        <v>101352</v>
      </c>
      <c r="I242" s="121">
        <v>59831</v>
      </c>
      <c r="J242" s="121">
        <v>0</v>
      </c>
      <c r="K242" s="121">
        <v>0</v>
      </c>
      <c r="L242" s="121">
        <v>12853</v>
      </c>
      <c r="M242" s="121">
        <v>0</v>
      </c>
      <c r="N242" s="121">
        <v>12497</v>
      </c>
      <c r="O242" s="121">
        <v>0</v>
      </c>
      <c r="P242" s="121">
        <v>56218</v>
      </c>
      <c r="Q242" s="121">
        <v>0</v>
      </c>
      <c r="R242" s="121">
        <v>63217</v>
      </c>
      <c r="S242" s="121">
        <v>0</v>
      </c>
      <c r="T242" s="121">
        <v>2129</v>
      </c>
      <c r="U242" s="121">
        <v>0</v>
      </c>
      <c r="V242" s="121">
        <v>0</v>
      </c>
      <c r="W242" s="121">
        <v>9119</v>
      </c>
      <c r="X242" s="121">
        <v>406101</v>
      </c>
      <c r="Y242" s="121">
        <v>630758</v>
      </c>
      <c r="Z242" s="121">
        <v>0</v>
      </c>
      <c r="AA242" s="121">
        <v>7878</v>
      </c>
      <c r="AB242" s="121">
        <v>2232</v>
      </c>
      <c r="AC242" s="121">
        <f t="shared" si="147"/>
        <v>1459031</v>
      </c>
      <c r="AD242" s="153">
        <f t="shared" si="148"/>
        <v>408.71697171758404</v>
      </c>
      <c r="AE242" s="105">
        <f t="shared" si="149"/>
        <v>0</v>
      </c>
      <c r="AF242" s="105">
        <f t="shared" si="150"/>
        <v>0</v>
      </c>
      <c r="AG242" s="105">
        <f t="shared" si="151"/>
        <v>436.75307885963122</v>
      </c>
      <c r="AH242" s="105">
        <f t="shared" si="152"/>
        <v>257.8279013857703</v>
      </c>
      <c r="AI242" s="105">
        <f t="shared" si="153"/>
        <v>0</v>
      </c>
      <c r="AJ242" s="105">
        <f t="shared" si="154"/>
        <v>0</v>
      </c>
      <c r="AK242" s="105">
        <f t="shared" si="155"/>
        <v>55.387040439091876</v>
      </c>
      <c r="AL242" s="105">
        <f t="shared" si="156"/>
        <v>0</v>
      </c>
      <c r="AM242" s="105">
        <f t="shared" si="157"/>
        <v>53.852940509401009</v>
      </c>
      <c r="AN242" s="105">
        <f t="shared" si="158"/>
        <v>0</v>
      </c>
      <c r="AO242" s="105">
        <f t="shared" si="159"/>
        <v>242.2585108071942</v>
      </c>
      <c r="AP242" s="105">
        <f t="shared" si="160"/>
        <v>0</v>
      </c>
      <c r="AQ242" s="105">
        <f t="shared" si="161"/>
        <v>272.41908779569525</v>
      </c>
      <c r="AR242" s="105">
        <f t="shared" si="162"/>
        <v>0</v>
      </c>
      <c r="AS242" s="105">
        <f t="shared" si="163"/>
        <v>9.1744346918872335</v>
      </c>
      <c r="AT242" s="105">
        <f t="shared" si="164"/>
        <v>0</v>
      </c>
      <c r="AU242" s="105">
        <f t="shared" si="165"/>
        <v>0</v>
      </c>
      <c r="AV242" s="105">
        <f t="shared" si="166"/>
        <v>39.296228255199473</v>
      </c>
      <c r="AW242" s="105">
        <f t="shared" si="167"/>
        <v>1749.9986391780635</v>
      </c>
      <c r="AX242" s="105">
        <f t="shared" si="168"/>
        <v>2718.1061894717741</v>
      </c>
      <c r="AY242" s="105">
        <f t="shared" si="169"/>
        <v>0</v>
      </c>
      <c r="AZ242" s="105">
        <f t="shared" si="170"/>
        <v>33.94842484860856</v>
      </c>
      <c r="BA242" s="105">
        <f t="shared" si="171"/>
        <v>9.6182894468258819</v>
      </c>
      <c r="BB242" s="123"/>
      <c r="BC242" s="105">
        <f t="shared" si="172"/>
        <v>69.782293605656392</v>
      </c>
      <c r="BD242" s="105">
        <f t="shared" si="173"/>
        <v>0</v>
      </c>
      <c r="BE242" s="105">
        <f t="shared" si="174"/>
        <v>0</v>
      </c>
      <c r="BF242" s="105">
        <f t="shared" si="175"/>
        <v>74.569038457293786</v>
      </c>
      <c r="BG242" s="105">
        <f t="shared" si="176"/>
        <v>44.020247651140032</v>
      </c>
      <c r="BH242" s="105">
        <f t="shared" si="177"/>
        <v>0</v>
      </c>
      <c r="BI242" s="105">
        <f t="shared" si="178"/>
        <v>0</v>
      </c>
      <c r="BJ242" s="105">
        <f t="shared" si="179"/>
        <v>9.4565065444352054</v>
      </c>
      <c r="BK242" s="105">
        <f t="shared" si="180"/>
        <v>0</v>
      </c>
      <c r="BL242" s="105">
        <f t="shared" si="181"/>
        <v>9.1945819875365107</v>
      </c>
      <c r="BM242" s="105">
        <f t="shared" si="182"/>
        <v>0</v>
      </c>
      <c r="BN242" s="105">
        <f t="shared" si="183"/>
        <v>41.362007695873217</v>
      </c>
      <c r="BO242" s="105">
        <f t="shared" si="184"/>
        <v>0</v>
      </c>
      <c r="BP242" s="105">
        <f t="shared" si="185"/>
        <v>46.511473914227061</v>
      </c>
      <c r="BQ242" s="105">
        <f t="shared" si="186"/>
        <v>0</v>
      </c>
      <c r="BR242" s="105">
        <f t="shared" si="187"/>
        <v>1.5663971394306819</v>
      </c>
      <c r="BS242" s="105">
        <f t="shared" si="188"/>
        <v>0</v>
      </c>
      <c r="BT242" s="105">
        <f t="shared" si="189"/>
        <v>0</v>
      </c>
      <c r="BU242" s="105">
        <f t="shared" si="190"/>
        <v>6.7092416695483266</v>
      </c>
      <c r="BV242" s="105">
        <f t="shared" si="191"/>
        <v>298.78602382336277</v>
      </c>
      <c r="BW242" s="105">
        <f t="shared" si="192"/>
        <v>464.07586983232409</v>
      </c>
      <c r="BX242" s="105">
        <f t="shared" si="193"/>
        <v>0</v>
      </c>
      <c r="BY242" s="105">
        <f t="shared" si="194"/>
        <v>5.7961844360896722</v>
      </c>
      <c r="BZ242" s="105">
        <f t="shared" si="195"/>
        <v>1.6421786825783382</v>
      </c>
    </row>
    <row r="243" spans="1:78" x14ac:dyDescent="0.25">
      <c r="A243" s="18" t="s">
        <v>505</v>
      </c>
      <c r="B243" s="21" t="s">
        <v>506</v>
      </c>
      <c r="C243" s="22">
        <f>_xlfn.XLOOKUP(A243,Rankings!K:K,Rankings!L:L)</f>
        <v>243.26210526315791</v>
      </c>
      <c r="D243" s="118">
        <f>_xlfn.XLOOKUP(A243,Rankings!K:K,Rankings!M:M)</f>
        <v>1186.25</v>
      </c>
      <c r="E243" s="121">
        <v>51697.539999999994</v>
      </c>
      <c r="F243" s="121">
        <v>4044.03</v>
      </c>
      <c r="G243" s="121">
        <v>0</v>
      </c>
      <c r="H243" s="121">
        <v>15304.409999999996</v>
      </c>
      <c r="I243" s="121">
        <v>0</v>
      </c>
      <c r="J243" s="121">
        <v>14690.080000000002</v>
      </c>
      <c r="K243" s="121">
        <v>0</v>
      </c>
      <c r="L243" s="121">
        <v>19293.239999999998</v>
      </c>
      <c r="M243" s="121">
        <v>42207.44999999999</v>
      </c>
      <c r="N243" s="121">
        <v>10244.280000000001</v>
      </c>
      <c r="O243" s="121">
        <v>0</v>
      </c>
      <c r="P243" s="121">
        <v>17498.12999999999</v>
      </c>
      <c r="Q243" s="121">
        <v>15886.470000000001</v>
      </c>
      <c r="R243" s="121">
        <v>27194.84</v>
      </c>
      <c r="S243" s="121">
        <v>0</v>
      </c>
      <c r="T243" s="121">
        <v>5596.46</v>
      </c>
      <c r="U243" s="121">
        <v>0</v>
      </c>
      <c r="V243" s="121">
        <v>0</v>
      </c>
      <c r="W243" s="121">
        <v>17897.919999999998</v>
      </c>
      <c r="X243" s="121">
        <v>297612.87000000005</v>
      </c>
      <c r="Y243" s="121">
        <v>665158.60000000021</v>
      </c>
      <c r="Z243" s="121">
        <v>0</v>
      </c>
      <c r="AA243" s="121">
        <v>5077.92</v>
      </c>
      <c r="AB243" s="121">
        <v>2577.98</v>
      </c>
      <c r="AC243" s="121">
        <f t="shared" si="147"/>
        <v>1211982.2200000002</v>
      </c>
      <c r="AD243" s="153">
        <f t="shared" si="148"/>
        <v>212.51785165664927</v>
      </c>
      <c r="AE243" s="105">
        <f t="shared" si="149"/>
        <v>16.624167564550259</v>
      </c>
      <c r="AF243" s="105">
        <f t="shared" si="150"/>
        <v>0</v>
      </c>
      <c r="AG243" s="105">
        <f t="shared" si="151"/>
        <v>62.913251463658412</v>
      </c>
      <c r="AH243" s="105">
        <f t="shared" si="152"/>
        <v>0</v>
      </c>
      <c r="AI243" s="105">
        <f t="shared" si="153"/>
        <v>60.387868402719185</v>
      </c>
      <c r="AJ243" s="105">
        <f t="shared" si="154"/>
        <v>0</v>
      </c>
      <c r="AK243" s="105">
        <f t="shared" si="155"/>
        <v>79.310503290797442</v>
      </c>
      <c r="AL243" s="105">
        <f t="shared" si="156"/>
        <v>173.50606233692048</v>
      </c>
      <c r="AM243" s="105">
        <f t="shared" si="157"/>
        <v>42.112107797956718</v>
      </c>
      <c r="AN243" s="105">
        <f t="shared" si="158"/>
        <v>0</v>
      </c>
      <c r="AO243" s="105">
        <f t="shared" si="159"/>
        <v>71.931178845429841</v>
      </c>
      <c r="AP243" s="105">
        <f t="shared" si="160"/>
        <v>65.305979255643692</v>
      </c>
      <c r="AQ243" s="105">
        <f t="shared" si="161"/>
        <v>111.79234007935992</v>
      </c>
      <c r="AR243" s="105">
        <f t="shared" si="162"/>
        <v>0</v>
      </c>
      <c r="AS243" s="105">
        <f t="shared" si="163"/>
        <v>23.005884923777256</v>
      </c>
      <c r="AT243" s="105">
        <f t="shared" si="164"/>
        <v>0</v>
      </c>
      <c r="AU243" s="105">
        <f t="shared" si="165"/>
        <v>0</v>
      </c>
      <c r="AV243" s="105">
        <f t="shared" si="166"/>
        <v>73.57463251680015</v>
      </c>
      <c r="AW243" s="105">
        <f t="shared" si="167"/>
        <v>1223.4247075928499</v>
      </c>
      <c r="AX243" s="105">
        <f t="shared" si="168"/>
        <v>2734.3288806961527</v>
      </c>
      <c r="AY243" s="105">
        <f t="shared" si="169"/>
        <v>0</v>
      </c>
      <c r="AZ243" s="105">
        <f t="shared" si="170"/>
        <v>20.874274661508704</v>
      </c>
      <c r="BA243" s="105">
        <f t="shared" si="171"/>
        <v>10.597540448033094</v>
      </c>
      <c r="BB243" s="2"/>
      <c r="BC243" s="105">
        <f t="shared" si="172"/>
        <v>43.58064488935721</v>
      </c>
      <c r="BD243" s="105">
        <f t="shared" si="173"/>
        <v>3.409087460484721</v>
      </c>
      <c r="BE243" s="105">
        <f t="shared" si="174"/>
        <v>0</v>
      </c>
      <c r="BF243" s="105">
        <f t="shared" si="175"/>
        <v>12.901504741833506</v>
      </c>
      <c r="BG243" s="105">
        <f t="shared" si="176"/>
        <v>0</v>
      </c>
      <c r="BH243" s="105">
        <f t="shared" si="177"/>
        <v>12.383629083245523</v>
      </c>
      <c r="BI243" s="105">
        <f t="shared" si="178"/>
        <v>0</v>
      </c>
      <c r="BJ243" s="105">
        <f t="shared" si="179"/>
        <v>16.264059009483667</v>
      </c>
      <c r="BK243" s="105">
        <f t="shared" si="180"/>
        <v>35.580569020021066</v>
      </c>
      <c r="BL243" s="105">
        <f t="shared" si="181"/>
        <v>8.6358524762908324</v>
      </c>
      <c r="BM243" s="105">
        <f t="shared" si="182"/>
        <v>0</v>
      </c>
      <c r="BN243" s="105">
        <f t="shared" si="183"/>
        <v>14.750794520547936</v>
      </c>
      <c r="BO243" s="105">
        <f t="shared" si="184"/>
        <v>13.392177028451002</v>
      </c>
      <c r="BP243" s="105">
        <f t="shared" si="185"/>
        <v>22.92504952581665</v>
      </c>
      <c r="BQ243" s="105">
        <f t="shared" si="186"/>
        <v>0</v>
      </c>
      <c r="BR243" s="105">
        <f t="shared" si="187"/>
        <v>4.7177744994731299</v>
      </c>
      <c r="BS243" s="105">
        <f t="shared" si="188"/>
        <v>0</v>
      </c>
      <c r="BT243" s="105">
        <f t="shared" si="189"/>
        <v>0</v>
      </c>
      <c r="BU243" s="105">
        <f t="shared" si="190"/>
        <v>15.087814541622759</v>
      </c>
      <c r="BV243" s="105">
        <f t="shared" si="191"/>
        <v>250.88545416227612</v>
      </c>
      <c r="BW243" s="105">
        <f t="shared" si="192"/>
        <v>560.72379346680736</v>
      </c>
      <c r="BX243" s="105">
        <f t="shared" si="193"/>
        <v>0</v>
      </c>
      <c r="BY243" s="105">
        <f t="shared" si="194"/>
        <v>4.2806491043203376</v>
      </c>
      <c r="BZ243" s="105">
        <f t="shared" si="195"/>
        <v>2.1732181243414121</v>
      </c>
    </row>
    <row r="244" spans="1:78" x14ac:dyDescent="0.25">
      <c r="A244" s="18" t="s">
        <v>507</v>
      </c>
      <c r="B244" s="21" t="s">
        <v>508</v>
      </c>
      <c r="C244" s="22">
        <f>_xlfn.XLOOKUP(A244,Rankings!K:K,Rankings!L:L)</f>
        <v>933</v>
      </c>
      <c r="D244" s="118">
        <f>_xlfn.XLOOKUP(A244,Rankings!K:K,Rankings!M:M)</f>
        <v>8319.9699999999993</v>
      </c>
      <c r="E244" s="121">
        <v>379015.63000000018</v>
      </c>
      <c r="F244" s="121">
        <v>223120.66999999995</v>
      </c>
      <c r="G244" s="121">
        <v>0</v>
      </c>
      <c r="H244" s="121">
        <v>0</v>
      </c>
      <c r="I244" s="121">
        <v>0</v>
      </c>
      <c r="J244" s="121">
        <v>0</v>
      </c>
      <c r="K244" s="121">
        <v>150313.64000000004</v>
      </c>
      <c r="L244" s="121">
        <v>107220.01000000001</v>
      </c>
      <c r="M244" s="121">
        <v>0</v>
      </c>
      <c r="N244" s="121">
        <v>51242.489999999991</v>
      </c>
      <c r="O244" s="121">
        <v>36766.639999999999</v>
      </c>
      <c r="P244" s="121">
        <v>112956.48000000004</v>
      </c>
      <c r="Q244" s="121">
        <v>2204.1899999999996</v>
      </c>
      <c r="R244" s="121">
        <v>16542.799999999996</v>
      </c>
      <c r="S244" s="121">
        <v>0</v>
      </c>
      <c r="T244" s="121">
        <v>14872.429999999998</v>
      </c>
      <c r="U244" s="121">
        <v>0</v>
      </c>
      <c r="V244" s="121">
        <v>0</v>
      </c>
      <c r="W244" s="121">
        <v>95516.67</v>
      </c>
      <c r="X244" s="121">
        <v>733556.82999999984</v>
      </c>
      <c r="Y244" s="121">
        <v>3989029.7499999995</v>
      </c>
      <c r="Z244" s="121">
        <v>248204.05</v>
      </c>
      <c r="AA244" s="121">
        <v>16351.299999999997</v>
      </c>
      <c r="AB244" s="121">
        <v>17278.759999999998</v>
      </c>
      <c r="AC244" s="121">
        <f t="shared" si="147"/>
        <v>6194192.3399999989</v>
      </c>
      <c r="AD244" s="153">
        <f t="shared" si="148"/>
        <v>406.23325830653823</v>
      </c>
      <c r="AE244" s="105">
        <f t="shared" si="149"/>
        <v>239.1432690246516</v>
      </c>
      <c r="AF244" s="105">
        <f t="shared" si="150"/>
        <v>0</v>
      </c>
      <c r="AG244" s="105">
        <f t="shared" si="151"/>
        <v>0</v>
      </c>
      <c r="AH244" s="105">
        <f t="shared" si="152"/>
        <v>0</v>
      </c>
      <c r="AI244" s="105">
        <f t="shared" si="153"/>
        <v>0</v>
      </c>
      <c r="AJ244" s="105">
        <f t="shared" si="154"/>
        <v>161.10786709539127</v>
      </c>
      <c r="AK244" s="105">
        <f t="shared" si="155"/>
        <v>114.9196248660236</v>
      </c>
      <c r="AL244" s="105">
        <f t="shared" si="156"/>
        <v>0</v>
      </c>
      <c r="AM244" s="105">
        <f t="shared" si="157"/>
        <v>54.922282958199347</v>
      </c>
      <c r="AN244" s="105">
        <f t="shared" si="158"/>
        <v>39.406902465166127</v>
      </c>
      <c r="AO244" s="105">
        <f t="shared" si="159"/>
        <v>121.06803858520905</v>
      </c>
      <c r="AP244" s="105">
        <f t="shared" si="160"/>
        <v>2.3624758842443727</v>
      </c>
      <c r="AQ244" s="105">
        <f t="shared" si="161"/>
        <v>17.730760986066446</v>
      </c>
      <c r="AR244" s="105">
        <f t="shared" si="162"/>
        <v>0</v>
      </c>
      <c r="AS244" s="105">
        <f t="shared" si="163"/>
        <v>15.940439442658091</v>
      </c>
      <c r="AT244" s="105">
        <f t="shared" si="164"/>
        <v>0</v>
      </c>
      <c r="AU244" s="105">
        <f t="shared" si="165"/>
        <v>0</v>
      </c>
      <c r="AV244" s="105">
        <f t="shared" si="166"/>
        <v>102.37585209003215</v>
      </c>
      <c r="AW244" s="105">
        <f t="shared" si="167"/>
        <v>786.23454448017128</v>
      </c>
      <c r="AX244" s="105">
        <f t="shared" si="168"/>
        <v>4275.4874062165054</v>
      </c>
      <c r="AY244" s="105">
        <f t="shared" si="169"/>
        <v>266.02792068595926</v>
      </c>
      <c r="AZ244" s="105">
        <f t="shared" si="170"/>
        <v>17.525509110396566</v>
      </c>
      <c r="BA244" s="105">
        <f t="shared" si="171"/>
        <v>18.519571275455519</v>
      </c>
      <c r="BB244" s="2"/>
      <c r="BC244" s="105">
        <f t="shared" si="172"/>
        <v>45.554927481709697</v>
      </c>
      <c r="BD244" s="105">
        <f t="shared" si="173"/>
        <v>26.817484918815811</v>
      </c>
      <c r="BE244" s="105">
        <f t="shared" si="174"/>
        <v>0</v>
      </c>
      <c r="BF244" s="105">
        <f t="shared" si="175"/>
        <v>0</v>
      </c>
      <c r="BG244" s="105">
        <f t="shared" si="176"/>
        <v>0</v>
      </c>
      <c r="BH244" s="105">
        <f t="shared" si="177"/>
        <v>0</v>
      </c>
      <c r="BI244" s="105">
        <f t="shared" si="178"/>
        <v>18.066608413251497</v>
      </c>
      <c r="BJ244" s="105">
        <f t="shared" si="179"/>
        <v>12.887066900481614</v>
      </c>
      <c r="BK244" s="105">
        <f t="shared" si="180"/>
        <v>0</v>
      </c>
      <c r="BL244" s="105">
        <f t="shared" si="181"/>
        <v>6.158975332843748</v>
      </c>
      <c r="BM244" s="105">
        <f t="shared" si="182"/>
        <v>4.4190832418866899</v>
      </c>
      <c r="BN244" s="105">
        <f t="shared" si="183"/>
        <v>13.576548953902483</v>
      </c>
      <c r="BO244" s="105">
        <f t="shared" si="184"/>
        <v>0.264927637960233</v>
      </c>
      <c r="BP244" s="105">
        <f t="shared" si="185"/>
        <v>1.9883244771315278</v>
      </c>
      <c r="BQ244" s="105">
        <f t="shared" si="186"/>
        <v>0</v>
      </c>
      <c r="BR244" s="105">
        <f t="shared" si="187"/>
        <v>1.7875581282144046</v>
      </c>
      <c r="BS244" s="105">
        <f t="shared" si="188"/>
        <v>0</v>
      </c>
      <c r="BT244" s="105">
        <f t="shared" si="189"/>
        <v>0</v>
      </c>
      <c r="BU244" s="105">
        <f t="shared" si="190"/>
        <v>11.480410386095143</v>
      </c>
      <c r="BV244" s="105">
        <f t="shared" si="191"/>
        <v>88.168206135358645</v>
      </c>
      <c r="BW244" s="105">
        <f t="shared" si="192"/>
        <v>479.45241990055251</v>
      </c>
      <c r="BX244" s="105">
        <f t="shared" si="193"/>
        <v>29.832325116556913</v>
      </c>
      <c r="BY244" s="105">
        <f t="shared" si="194"/>
        <v>1.9653075672147855</v>
      </c>
      <c r="BZ244" s="105">
        <f t="shared" si="195"/>
        <v>2.0767815268564669</v>
      </c>
    </row>
    <row r="245" spans="1:78" x14ac:dyDescent="0.25">
      <c r="A245" s="18" t="s">
        <v>509</v>
      </c>
      <c r="B245" s="21" t="s">
        <v>510</v>
      </c>
      <c r="C245" s="22">
        <f>_xlfn.XLOOKUP(A245,Rankings!K:K,Rankings!L:L)</f>
        <v>682</v>
      </c>
      <c r="D245" s="118">
        <f>_xlfn.XLOOKUP(A245,Rankings!K:K,Rankings!M:M)</f>
        <v>7463.4800000000005</v>
      </c>
      <c r="E245" s="121">
        <v>320060.28999999998</v>
      </c>
      <c r="F245" s="121">
        <v>175782.86000000002</v>
      </c>
      <c r="G245" s="121">
        <v>0</v>
      </c>
      <c r="H245" s="121">
        <v>98797.899999999965</v>
      </c>
      <c r="I245" s="121">
        <v>165.85</v>
      </c>
      <c r="J245" s="121">
        <v>78428.25</v>
      </c>
      <c r="K245" s="121">
        <v>39299.68</v>
      </c>
      <c r="L245" s="121">
        <v>91842.82</v>
      </c>
      <c r="M245" s="121">
        <v>0</v>
      </c>
      <c r="N245" s="121">
        <v>65991.319999999963</v>
      </c>
      <c r="O245" s="121">
        <v>16735.379999999997</v>
      </c>
      <c r="P245" s="121">
        <v>51782.659999999996</v>
      </c>
      <c r="Q245" s="121">
        <v>75080.639999999985</v>
      </c>
      <c r="R245" s="121">
        <v>3113.16</v>
      </c>
      <c r="S245" s="121">
        <v>0</v>
      </c>
      <c r="T245" s="121">
        <v>38076.300000000025</v>
      </c>
      <c r="U245" s="121">
        <v>0</v>
      </c>
      <c r="V245" s="121">
        <v>0</v>
      </c>
      <c r="W245" s="121">
        <v>76194.679999999949</v>
      </c>
      <c r="X245" s="121">
        <v>367046.58999999997</v>
      </c>
      <c r="Y245" s="121">
        <v>2186985.9400000013</v>
      </c>
      <c r="Z245" s="121">
        <v>155163.93999999997</v>
      </c>
      <c r="AA245" s="121">
        <v>10370.280000000001</v>
      </c>
      <c r="AB245" s="121">
        <v>19188.600000000002</v>
      </c>
      <c r="AC245" s="121">
        <f t="shared" si="147"/>
        <v>3870107.1400000011</v>
      </c>
      <c r="AD245" s="153">
        <f t="shared" si="148"/>
        <v>469.29661290322576</v>
      </c>
      <c r="AE245" s="105">
        <f t="shared" si="149"/>
        <v>257.74612903225807</v>
      </c>
      <c r="AF245" s="105">
        <f t="shared" si="150"/>
        <v>0</v>
      </c>
      <c r="AG245" s="105">
        <f t="shared" si="151"/>
        <v>144.86495601173016</v>
      </c>
      <c r="AH245" s="105">
        <f t="shared" si="152"/>
        <v>0.24318181818181817</v>
      </c>
      <c r="AI245" s="105">
        <f t="shared" si="153"/>
        <v>114.99743401759531</v>
      </c>
      <c r="AJ245" s="105">
        <f t="shared" si="154"/>
        <v>57.624164222873901</v>
      </c>
      <c r="AK245" s="105">
        <f t="shared" si="155"/>
        <v>134.66689149560119</v>
      </c>
      <c r="AL245" s="105">
        <f t="shared" si="156"/>
        <v>0</v>
      </c>
      <c r="AM245" s="105">
        <f t="shared" si="157"/>
        <v>96.761466275659771</v>
      </c>
      <c r="AN245" s="105">
        <f t="shared" si="158"/>
        <v>24.538680351906155</v>
      </c>
      <c r="AO245" s="105">
        <f t="shared" si="159"/>
        <v>75.927653958944276</v>
      </c>
      <c r="AP245" s="105">
        <f t="shared" si="160"/>
        <v>110.08891495601171</v>
      </c>
      <c r="AQ245" s="105">
        <f t="shared" si="161"/>
        <v>4.5647507331378296</v>
      </c>
      <c r="AR245" s="105">
        <f t="shared" si="162"/>
        <v>0</v>
      </c>
      <c r="AS245" s="105">
        <f t="shared" si="163"/>
        <v>55.830351906158391</v>
      </c>
      <c r="AT245" s="105">
        <f t="shared" si="164"/>
        <v>0</v>
      </c>
      <c r="AU245" s="105">
        <f t="shared" si="165"/>
        <v>0</v>
      </c>
      <c r="AV245" s="105">
        <f t="shared" si="166"/>
        <v>111.72240469208204</v>
      </c>
      <c r="AW245" s="105">
        <f t="shared" si="167"/>
        <v>538.19148093841636</v>
      </c>
      <c r="AX245" s="105">
        <f t="shared" si="168"/>
        <v>3206.7242521994153</v>
      </c>
      <c r="AY245" s="105">
        <f t="shared" si="169"/>
        <v>227.51310850439879</v>
      </c>
      <c r="AZ245" s="105">
        <f t="shared" si="170"/>
        <v>15.205689149560119</v>
      </c>
      <c r="BA245" s="105">
        <f t="shared" si="171"/>
        <v>28.135777126099711</v>
      </c>
      <c r="BB245" s="2"/>
      <c r="BC245" s="105">
        <f t="shared" si="172"/>
        <v>42.883519484208435</v>
      </c>
      <c r="BD245" s="105">
        <f t="shared" si="173"/>
        <v>23.552399148922486</v>
      </c>
      <c r="BE245" s="105">
        <f t="shared" si="174"/>
        <v>0</v>
      </c>
      <c r="BF245" s="105">
        <f t="shared" si="175"/>
        <v>13.237511187810506</v>
      </c>
      <c r="BG245" s="105">
        <f t="shared" si="176"/>
        <v>2.2221537406142976E-2</v>
      </c>
      <c r="BH245" s="105">
        <f t="shared" si="177"/>
        <v>10.508268260918499</v>
      </c>
      <c r="BI245" s="105">
        <f t="shared" si="178"/>
        <v>5.2655972816970094</v>
      </c>
      <c r="BJ245" s="105">
        <f t="shared" si="179"/>
        <v>12.305629545466726</v>
      </c>
      <c r="BK245" s="105">
        <f t="shared" si="180"/>
        <v>0</v>
      </c>
      <c r="BL245" s="105">
        <f t="shared" si="181"/>
        <v>8.8418968095312049</v>
      </c>
      <c r="BM245" s="105">
        <f t="shared" si="182"/>
        <v>2.2423025183962437</v>
      </c>
      <c r="BN245" s="105">
        <f t="shared" si="183"/>
        <v>6.9381387770852196</v>
      </c>
      <c r="BO245" s="105">
        <f t="shared" si="184"/>
        <v>10.059736208846273</v>
      </c>
      <c r="BP245" s="105">
        <f t="shared" si="185"/>
        <v>0.41711909189814933</v>
      </c>
      <c r="BQ245" s="105">
        <f t="shared" si="186"/>
        <v>0</v>
      </c>
      <c r="BR245" s="105">
        <f t="shared" si="187"/>
        <v>5.1016817891921757</v>
      </c>
      <c r="BS245" s="105">
        <f t="shared" si="188"/>
        <v>0</v>
      </c>
      <c r="BT245" s="105">
        <f t="shared" si="189"/>
        <v>0</v>
      </c>
      <c r="BU245" s="105">
        <f t="shared" si="190"/>
        <v>10.209001698939362</v>
      </c>
      <c r="BV245" s="105">
        <f t="shared" si="191"/>
        <v>49.179014347194595</v>
      </c>
      <c r="BW245" s="105">
        <f t="shared" si="192"/>
        <v>293.0249615460886</v>
      </c>
      <c r="BX245" s="105">
        <f t="shared" si="193"/>
        <v>20.789757592972709</v>
      </c>
      <c r="BY245" s="105">
        <f t="shared" si="194"/>
        <v>1.38946979157176</v>
      </c>
      <c r="BZ245" s="105">
        <f t="shared" si="195"/>
        <v>2.5709990513808574</v>
      </c>
    </row>
    <row r="246" spans="1:78" x14ac:dyDescent="0.25">
      <c r="A246" s="18" t="s">
        <v>511</v>
      </c>
      <c r="B246" s="21" t="s">
        <v>512</v>
      </c>
      <c r="C246" s="22">
        <f>_xlfn.XLOOKUP(A246,Rankings!K:K,Rankings!L:L)</f>
        <v>812</v>
      </c>
      <c r="D246" s="118">
        <f>_xlfn.XLOOKUP(A246,Rankings!K:K,Rankings!M:M)</f>
        <v>6198.39</v>
      </c>
      <c r="E246" s="121">
        <v>403446.06999999995</v>
      </c>
      <c r="F246" s="121">
        <v>372614.23999999982</v>
      </c>
      <c r="G246" s="121">
        <v>0</v>
      </c>
      <c r="H246" s="121">
        <v>182269.33000000005</v>
      </c>
      <c r="I246" s="121">
        <v>0</v>
      </c>
      <c r="J246" s="121">
        <v>0</v>
      </c>
      <c r="K246" s="121">
        <v>13956.08</v>
      </c>
      <c r="L246" s="121">
        <v>128040.48000000001</v>
      </c>
      <c r="M246" s="121">
        <v>0</v>
      </c>
      <c r="N246" s="121">
        <v>55849.289999999986</v>
      </c>
      <c r="O246" s="121">
        <v>14991.830000000002</v>
      </c>
      <c r="P246" s="121">
        <v>56366.030000000123</v>
      </c>
      <c r="Q246" s="121">
        <v>56721.760000000009</v>
      </c>
      <c r="R246" s="121">
        <v>21122.809999999998</v>
      </c>
      <c r="S246" s="121">
        <v>0</v>
      </c>
      <c r="T246" s="121">
        <v>14720.409999999996</v>
      </c>
      <c r="U246" s="121">
        <v>0</v>
      </c>
      <c r="V246" s="121">
        <v>0</v>
      </c>
      <c r="W246" s="121">
        <v>199002.71999999983</v>
      </c>
      <c r="X246" s="121">
        <v>520581.33000000013</v>
      </c>
      <c r="Y246" s="121">
        <v>2970376.5</v>
      </c>
      <c r="Z246" s="121">
        <v>153196.81</v>
      </c>
      <c r="AA246" s="121">
        <v>4262.3</v>
      </c>
      <c r="AB246" s="121">
        <v>9945.0400000000009</v>
      </c>
      <c r="AC246" s="121">
        <f t="shared" si="147"/>
        <v>5177463.0299999993</v>
      </c>
      <c r="AD246" s="153">
        <f t="shared" si="148"/>
        <v>496.85476600985214</v>
      </c>
      <c r="AE246" s="105">
        <f t="shared" si="149"/>
        <v>458.88453201970418</v>
      </c>
      <c r="AF246" s="105">
        <f t="shared" si="150"/>
        <v>0</v>
      </c>
      <c r="AG246" s="105">
        <f t="shared" si="151"/>
        <v>224.46961822660103</v>
      </c>
      <c r="AH246" s="105">
        <f t="shared" si="152"/>
        <v>0</v>
      </c>
      <c r="AI246" s="105">
        <f t="shared" si="153"/>
        <v>0</v>
      </c>
      <c r="AJ246" s="105">
        <f t="shared" si="154"/>
        <v>17.187290640394089</v>
      </c>
      <c r="AK246" s="105">
        <f t="shared" si="155"/>
        <v>157.68532019704435</v>
      </c>
      <c r="AL246" s="105">
        <f t="shared" si="156"/>
        <v>0</v>
      </c>
      <c r="AM246" s="105">
        <f t="shared" si="157"/>
        <v>68.779913793103432</v>
      </c>
      <c r="AN246" s="105">
        <f t="shared" si="158"/>
        <v>18.46284482758621</v>
      </c>
      <c r="AO246" s="105">
        <f t="shared" si="159"/>
        <v>69.416293103448425</v>
      </c>
      <c r="AP246" s="105">
        <f t="shared" si="160"/>
        <v>69.854384236453214</v>
      </c>
      <c r="AQ246" s="105">
        <f t="shared" si="161"/>
        <v>26.013312807881771</v>
      </c>
      <c r="AR246" s="105">
        <f t="shared" si="162"/>
        <v>0</v>
      </c>
      <c r="AS246" s="105">
        <f t="shared" si="163"/>
        <v>18.128583743842359</v>
      </c>
      <c r="AT246" s="105">
        <f t="shared" si="164"/>
        <v>0</v>
      </c>
      <c r="AU246" s="105">
        <f t="shared" si="165"/>
        <v>0</v>
      </c>
      <c r="AV246" s="105">
        <f t="shared" si="166"/>
        <v>245.07724137931012</v>
      </c>
      <c r="AW246" s="105">
        <f t="shared" si="167"/>
        <v>641.11001231527109</v>
      </c>
      <c r="AX246" s="105">
        <f t="shared" si="168"/>
        <v>3658.0991379310344</v>
      </c>
      <c r="AY246" s="105">
        <f t="shared" si="169"/>
        <v>188.66602216748768</v>
      </c>
      <c r="AZ246" s="105">
        <f t="shared" si="170"/>
        <v>5.2491379310344826</v>
      </c>
      <c r="BA246" s="105">
        <f t="shared" si="171"/>
        <v>12.247586206896553</v>
      </c>
      <c r="BB246" s="2"/>
      <c r="BC246" s="105">
        <f t="shared" si="172"/>
        <v>65.088848878499078</v>
      </c>
      <c r="BD246" s="105">
        <f t="shared" si="173"/>
        <v>60.114681393071393</v>
      </c>
      <c r="BE246" s="105">
        <f t="shared" si="174"/>
        <v>0</v>
      </c>
      <c r="BF246" s="105">
        <f t="shared" si="175"/>
        <v>29.405915084400956</v>
      </c>
      <c r="BG246" s="105">
        <f t="shared" si="176"/>
        <v>0</v>
      </c>
      <c r="BH246" s="105">
        <f t="shared" si="177"/>
        <v>0</v>
      </c>
      <c r="BI246" s="105">
        <f t="shared" si="178"/>
        <v>2.2515653258346116</v>
      </c>
      <c r="BJ246" s="105">
        <f t="shared" si="179"/>
        <v>20.657054493182908</v>
      </c>
      <c r="BK246" s="105">
        <f t="shared" si="180"/>
        <v>0</v>
      </c>
      <c r="BL246" s="105">
        <f t="shared" si="181"/>
        <v>9.0102897687947969</v>
      </c>
      <c r="BM246" s="105">
        <f t="shared" si="182"/>
        <v>2.418665169503694</v>
      </c>
      <c r="BN246" s="105">
        <f t="shared" si="183"/>
        <v>9.0936565785631629</v>
      </c>
      <c r="BO246" s="105">
        <f t="shared" si="184"/>
        <v>9.1510472880861009</v>
      </c>
      <c r="BP246" s="105">
        <f t="shared" si="185"/>
        <v>3.4077897647614939</v>
      </c>
      <c r="BQ246" s="105">
        <f t="shared" si="186"/>
        <v>0</v>
      </c>
      <c r="BR246" s="105">
        <f t="shared" si="187"/>
        <v>2.3748763791887888</v>
      </c>
      <c r="BS246" s="105">
        <f t="shared" si="188"/>
        <v>0</v>
      </c>
      <c r="BT246" s="105">
        <f t="shared" si="189"/>
        <v>0</v>
      </c>
      <c r="BU246" s="105">
        <f t="shared" si="190"/>
        <v>32.105549989594046</v>
      </c>
      <c r="BV246" s="105">
        <f t="shared" si="191"/>
        <v>83.986540053142846</v>
      </c>
      <c r="BW246" s="105">
        <f t="shared" si="192"/>
        <v>479.21742581541332</v>
      </c>
      <c r="BX246" s="105">
        <f t="shared" si="193"/>
        <v>24.715580981512939</v>
      </c>
      <c r="BY246" s="105">
        <f t="shared" si="194"/>
        <v>0.68764630815421424</v>
      </c>
      <c r="BZ246" s="105">
        <f t="shared" si="195"/>
        <v>1.6044553505023078</v>
      </c>
    </row>
    <row r="247" spans="1:78" x14ac:dyDescent="0.25">
      <c r="A247" s="18" t="s">
        <v>513</v>
      </c>
      <c r="B247" s="21" t="s">
        <v>514</v>
      </c>
      <c r="C247" s="22">
        <f>_xlfn.XLOOKUP(A247,Rankings!K:K,Rankings!L:L)</f>
        <v>542</v>
      </c>
      <c r="D247" s="118">
        <f>_xlfn.XLOOKUP(A247,Rankings!K:K,Rankings!M:M)</f>
        <v>7899.12</v>
      </c>
      <c r="E247" s="121">
        <v>262667.48000000004</v>
      </c>
      <c r="F247" s="121">
        <v>290368.5500000001</v>
      </c>
      <c r="G247" s="121">
        <v>0</v>
      </c>
      <c r="H247" s="121">
        <v>124260.19999999998</v>
      </c>
      <c r="I247" s="121">
        <v>1452.9399999999998</v>
      </c>
      <c r="J247" s="121">
        <v>77916.690000000017</v>
      </c>
      <c r="K247" s="121">
        <v>552.72</v>
      </c>
      <c r="L247" s="121">
        <v>103095.46</v>
      </c>
      <c r="M247" s="121">
        <v>18155.649999999998</v>
      </c>
      <c r="N247" s="121">
        <v>67795.180000000008</v>
      </c>
      <c r="O247" s="121">
        <v>8052.59</v>
      </c>
      <c r="P247" s="121">
        <v>68533.290000000081</v>
      </c>
      <c r="Q247" s="121">
        <v>56662.380000000026</v>
      </c>
      <c r="R247" s="121">
        <v>6618.4100000000008</v>
      </c>
      <c r="S247" s="121">
        <v>0</v>
      </c>
      <c r="T247" s="121">
        <v>23268.76</v>
      </c>
      <c r="U247" s="121">
        <v>0</v>
      </c>
      <c r="V247" s="121">
        <v>0</v>
      </c>
      <c r="W247" s="121">
        <v>7323.8200000000006</v>
      </c>
      <c r="X247" s="121">
        <v>321688.73999999987</v>
      </c>
      <c r="Y247" s="121">
        <v>2385868.0099999993</v>
      </c>
      <c r="Z247" s="121">
        <v>75890.339999999982</v>
      </c>
      <c r="AA247" s="121">
        <v>9996.5300000000007</v>
      </c>
      <c r="AB247" s="121">
        <v>12300.939999999999</v>
      </c>
      <c r="AC247" s="121">
        <f t="shared" si="147"/>
        <v>3922468.6799999988</v>
      </c>
      <c r="AD247" s="153">
        <f t="shared" si="148"/>
        <v>484.62634686346871</v>
      </c>
      <c r="AE247" s="105">
        <f t="shared" si="149"/>
        <v>535.73533210332118</v>
      </c>
      <c r="AF247" s="105">
        <f t="shared" si="150"/>
        <v>0</v>
      </c>
      <c r="AG247" s="105">
        <f t="shared" si="151"/>
        <v>229.26236162361621</v>
      </c>
      <c r="AH247" s="105">
        <f t="shared" si="152"/>
        <v>2.6807011070110698</v>
      </c>
      <c r="AI247" s="105">
        <f t="shared" si="153"/>
        <v>143.7577306273063</v>
      </c>
      <c r="AJ247" s="105">
        <f t="shared" si="154"/>
        <v>1.0197785977859779</v>
      </c>
      <c r="AK247" s="105">
        <f t="shared" si="155"/>
        <v>190.21302583025832</v>
      </c>
      <c r="AL247" s="105">
        <f t="shared" si="156"/>
        <v>33.497509225092244</v>
      </c>
      <c r="AM247" s="105">
        <f t="shared" si="157"/>
        <v>125.08335793357935</v>
      </c>
      <c r="AN247" s="105">
        <f t="shared" si="158"/>
        <v>14.857177121771217</v>
      </c>
      <c r="AO247" s="105">
        <f t="shared" si="159"/>
        <v>126.44518450184516</v>
      </c>
      <c r="AP247" s="105">
        <f t="shared" si="160"/>
        <v>104.54313653136536</v>
      </c>
      <c r="AQ247" s="105">
        <f t="shared" si="161"/>
        <v>12.21108856088561</v>
      </c>
      <c r="AR247" s="105">
        <f t="shared" si="162"/>
        <v>0</v>
      </c>
      <c r="AS247" s="105">
        <f t="shared" si="163"/>
        <v>42.931291512915124</v>
      </c>
      <c r="AT247" s="105">
        <f t="shared" si="164"/>
        <v>0</v>
      </c>
      <c r="AU247" s="105">
        <f t="shared" si="165"/>
        <v>0</v>
      </c>
      <c r="AV247" s="105">
        <f t="shared" si="166"/>
        <v>13.51258302583026</v>
      </c>
      <c r="AW247" s="105">
        <f t="shared" si="167"/>
        <v>593.52166051660492</v>
      </c>
      <c r="AX247" s="105">
        <f t="shared" si="168"/>
        <v>4401.9704981549803</v>
      </c>
      <c r="AY247" s="105">
        <f t="shared" si="169"/>
        <v>140.01907749077486</v>
      </c>
      <c r="AZ247" s="105">
        <f t="shared" si="170"/>
        <v>18.443782287822881</v>
      </c>
      <c r="BA247" s="105">
        <f t="shared" si="171"/>
        <v>22.695461254612542</v>
      </c>
      <c r="BB247" s="2"/>
      <c r="BC247" s="105">
        <f t="shared" si="172"/>
        <v>33.252752205308951</v>
      </c>
      <c r="BD247" s="105">
        <f t="shared" si="173"/>
        <v>36.759607399305253</v>
      </c>
      <c r="BE247" s="105">
        <f t="shared" si="174"/>
        <v>0</v>
      </c>
      <c r="BF247" s="105">
        <f t="shared" si="175"/>
        <v>15.730891542349019</v>
      </c>
      <c r="BG247" s="105">
        <f t="shared" si="176"/>
        <v>0.18393694487487211</v>
      </c>
      <c r="BH247" s="105">
        <f t="shared" si="177"/>
        <v>9.8639709233433628</v>
      </c>
      <c r="BI247" s="105">
        <f t="shared" si="178"/>
        <v>6.997235135053019E-2</v>
      </c>
      <c r="BJ247" s="105">
        <f t="shared" si="179"/>
        <v>13.051512067166977</v>
      </c>
      <c r="BK247" s="105">
        <f t="shared" si="180"/>
        <v>2.2984395730157279</v>
      </c>
      <c r="BL247" s="105">
        <f t="shared" si="181"/>
        <v>8.5826243936033393</v>
      </c>
      <c r="BM247" s="105">
        <f t="shared" si="182"/>
        <v>1.0194287464932803</v>
      </c>
      <c r="BN247" s="105">
        <f t="shared" si="183"/>
        <v>8.6760664479081324</v>
      </c>
      <c r="BO247" s="105">
        <f t="shared" si="184"/>
        <v>7.1732522103728042</v>
      </c>
      <c r="BP247" s="105">
        <f t="shared" si="185"/>
        <v>0.8378667497138923</v>
      </c>
      <c r="BQ247" s="105">
        <f t="shared" si="186"/>
        <v>0</v>
      </c>
      <c r="BR247" s="105">
        <f t="shared" si="187"/>
        <v>2.9457407913792926</v>
      </c>
      <c r="BS247" s="105">
        <f t="shared" si="188"/>
        <v>0</v>
      </c>
      <c r="BT247" s="105">
        <f t="shared" si="189"/>
        <v>0</v>
      </c>
      <c r="BU247" s="105">
        <f t="shared" si="190"/>
        <v>0.92716910238102479</v>
      </c>
      <c r="BV247" s="105">
        <f t="shared" si="191"/>
        <v>40.724630085376582</v>
      </c>
      <c r="BW247" s="105">
        <f t="shared" si="192"/>
        <v>302.04225407387145</v>
      </c>
      <c r="BX247" s="105">
        <f t="shared" si="193"/>
        <v>9.6074423480083837</v>
      </c>
      <c r="BY247" s="105">
        <f t="shared" si="194"/>
        <v>1.2655245141230922</v>
      </c>
      <c r="BZ247" s="105">
        <f t="shared" si="195"/>
        <v>1.557254478979937</v>
      </c>
    </row>
    <row r="248" spans="1:78" x14ac:dyDescent="0.25">
      <c r="A248" s="18" t="s">
        <v>517</v>
      </c>
      <c r="B248" s="21" t="s">
        <v>518</v>
      </c>
      <c r="C248" s="22">
        <f>_xlfn.XLOOKUP(A248,Rankings!K:K,Rankings!L:L)</f>
        <v>1523</v>
      </c>
      <c r="D248" s="118">
        <f>_xlfn.XLOOKUP(A248,Rankings!K:K,Rankings!M:M)</f>
        <v>13237.58</v>
      </c>
      <c r="E248" s="121">
        <v>791219.51</v>
      </c>
      <c r="F248" s="121">
        <v>771151.85</v>
      </c>
      <c r="G248" s="121">
        <v>0</v>
      </c>
      <c r="H248" s="121">
        <v>266215.60000000003</v>
      </c>
      <c r="I248" s="121">
        <v>196657.28</v>
      </c>
      <c r="J248" s="121">
        <v>238315.78999999998</v>
      </c>
      <c r="K248" s="121">
        <v>0</v>
      </c>
      <c r="L248" s="121">
        <v>192166.65000000002</v>
      </c>
      <c r="M248" s="121">
        <v>0</v>
      </c>
      <c r="N248" s="121">
        <v>92593.29</v>
      </c>
      <c r="O248" s="121">
        <v>46499.55</v>
      </c>
      <c r="P248" s="121">
        <v>20138.329999999998</v>
      </c>
      <c r="Q248" s="121">
        <v>31586.23</v>
      </c>
      <c r="R248" s="121">
        <v>51745.509999999995</v>
      </c>
      <c r="S248" s="121">
        <v>0</v>
      </c>
      <c r="T248" s="121">
        <v>77126.100000000006</v>
      </c>
      <c r="U248" s="121">
        <v>564753.75000000012</v>
      </c>
      <c r="V248" s="121">
        <v>0</v>
      </c>
      <c r="W248" s="121">
        <v>3107.2200000000003</v>
      </c>
      <c r="X248" s="121">
        <v>0</v>
      </c>
      <c r="Y248" s="121">
        <v>7096615.2999999989</v>
      </c>
      <c r="Z248" s="121">
        <v>287786.26</v>
      </c>
      <c r="AA248" s="121">
        <v>12937.73</v>
      </c>
      <c r="AB248" s="121">
        <v>21913.439999999999</v>
      </c>
      <c r="AC248" s="121">
        <f t="shared" si="147"/>
        <v>10762529.389999999</v>
      </c>
      <c r="AD248" s="153">
        <f t="shared" si="148"/>
        <v>519.51379514116877</v>
      </c>
      <c r="AE248" s="105">
        <f t="shared" si="149"/>
        <v>506.33739330269202</v>
      </c>
      <c r="AF248" s="105">
        <f t="shared" si="150"/>
        <v>0</v>
      </c>
      <c r="AG248" s="105">
        <f t="shared" si="151"/>
        <v>174.79684832567304</v>
      </c>
      <c r="AH248" s="105">
        <f t="shared" si="152"/>
        <v>129.12493762311229</v>
      </c>
      <c r="AI248" s="105">
        <f t="shared" si="153"/>
        <v>156.4778660538411</v>
      </c>
      <c r="AJ248" s="105">
        <f t="shared" si="154"/>
        <v>0</v>
      </c>
      <c r="AK248" s="105">
        <f t="shared" si="155"/>
        <v>126.17639527248852</v>
      </c>
      <c r="AL248" s="105">
        <f t="shared" si="156"/>
        <v>0</v>
      </c>
      <c r="AM248" s="105">
        <f t="shared" si="157"/>
        <v>60.796644780039394</v>
      </c>
      <c r="AN248" s="105">
        <f t="shared" si="158"/>
        <v>30.531549573210771</v>
      </c>
      <c r="AO248" s="105">
        <f t="shared" si="159"/>
        <v>13.222803676953379</v>
      </c>
      <c r="AP248" s="105">
        <f t="shared" si="160"/>
        <v>20.739481286933682</v>
      </c>
      <c r="AQ248" s="105">
        <f t="shared" si="161"/>
        <v>33.976040709126721</v>
      </c>
      <c r="AR248" s="105">
        <f t="shared" si="162"/>
        <v>0</v>
      </c>
      <c r="AS248" s="105">
        <f t="shared" si="163"/>
        <v>50.640906106369009</v>
      </c>
      <c r="AT248" s="105">
        <f t="shared" si="164"/>
        <v>370.8166447800395</v>
      </c>
      <c r="AU248" s="105">
        <f t="shared" si="165"/>
        <v>0</v>
      </c>
      <c r="AV248" s="105">
        <f t="shared" si="166"/>
        <v>2.0401969796454367</v>
      </c>
      <c r="AW248" s="105">
        <f t="shared" si="167"/>
        <v>0</v>
      </c>
      <c r="AX248" s="105">
        <f t="shared" si="168"/>
        <v>4659.6292186474057</v>
      </c>
      <c r="AY248" s="105">
        <f t="shared" si="169"/>
        <v>188.96011818778726</v>
      </c>
      <c r="AZ248" s="105">
        <f t="shared" si="170"/>
        <v>8.4948982271831905</v>
      </c>
      <c r="BA248" s="105">
        <f t="shared" si="171"/>
        <v>14.38833880499015</v>
      </c>
      <c r="BB248" s="2"/>
      <c r="BC248" s="105">
        <f t="shared" si="172"/>
        <v>59.770706579299237</v>
      </c>
      <c r="BD248" s="105">
        <f t="shared" si="173"/>
        <v>58.254745202672993</v>
      </c>
      <c r="BE248" s="105">
        <f t="shared" si="174"/>
        <v>0</v>
      </c>
      <c r="BF248" s="105">
        <f t="shared" si="175"/>
        <v>20.110594232480562</v>
      </c>
      <c r="BG248" s="105">
        <f t="shared" si="176"/>
        <v>14.855984250897823</v>
      </c>
      <c r="BH248" s="105">
        <f t="shared" si="177"/>
        <v>18.002972597710457</v>
      </c>
      <c r="BI248" s="105">
        <f t="shared" si="178"/>
        <v>0</v>
      </c>
      <c r="BJ248" s="105">
        <f t="shared" si="179"/>
        <v>14.516750795840329</v>
      </c>
      <c r="BK248" s="105">
        <f t="shared" si="180"/>
        <v>0</v>
      </c>
      <c r="BL248" s="105">
        <f t="shared" si="181"/>
        <v>6.994729399180212</v>
      </c>
      <c r="BM248" s="105">
        <f t="shared" si="182"/>
        <v>3.5126926522823663</v>
      </c>
      <c r="BN248" s="105">
        <f t="shared" si="183"/>
        <v>1.521299965703701</v>
      </c>
      <c r="BO248" s="105">
        <f t="shared" si="184"/>
        <v>2.3861030490467292</v>
      </c>
      <c r="BP248" s="105">
        <f t="shared" si="185"/>
        <v>3.908985630304028</v>
      </c>
      <c r="BQ248" s="105">
        <f t="shared" si="186"/>
        <v>0</v>
      </c>
      <c r="BR248" s="105">
        <f t="shared" si="187"/>
        <v>5.8262990667478505</v>
      </c>
      <c r="BS248" s="105">
        <f t="shared" si="188"/>
        <v>42.662914973884966</v>
      </c>
      <c r="BT248" s="105">
        <f t="shared" si="189"/>
        <v>0</v>
      </c>
      <c r="BU248" s="105">
        <f t="shared" si="190"/>
        <v>0.2347271933389638</v>
      </c>
      <c r="BV248" s="105">
        <f t="shared" si="191"/>
        <v>0</v>
      </c>
      <c r="BW248" s="105">
        <f t="shared" si="192"/>
        <v>536.09612179869725</v>
      </c>
      <c r="BX248" s="105">
        <f t="shared" si="193"/>
        <v>21.740095999419836</v>
      </c>
      <c r="BY248" s="105">
        <f t="shared" si="194"/>
        <v>0.97734857881878712</v>
      </c>
      <c r="BZ248" s="105">
        <f t="shared" si="195"/>
        <v>1.6553962280114642</v>
      </c>
    </row>
    <row r="249" spans="1:78" x14ac:dyDescent="0.25">
      <c r="A249" s="18" t="s">
        <v>520</v>
      </c>
      <c r="B249" s="21" t="s">
        <v>521</v>
      </c>
      <c r="C249" s="22">
        <f>_xlfn.XLOOKUP(A249,Rankings!K:K,Rankings!L:L)</f>
        <v>1042</v>
      </c>
      <c r="D249" s="118">
        <f>_xlfn.XLOOKUP(A249,Rankings!K:K,Rankings!M:M)</f>
        <v>13667.4</v>
      </c>
      <c r="E249" s="121">
        <v>480007.81</v>
      </c>
      <c r="F249" s="121">
        <v>190498.84999999998</v>
      </c>
      <c r="G249" s="121">
        <v>0</v>
      </c>
      <c r="H249" s="121">
        <v>145542.03</v>
      </c>
      <c r="I249" s="121">
        <v>123998.23000000001</v>
      </c>
      <c r="J249" s="121">
        <v>164166.84999999998</v>
      </c>
      <c r="K249" s="121">
        <v>56719.489999999991</v>
      </c>
      <c r="L249" s="121">
        <v>144060.24</v>
      </c>
      <c r="M249" s="121">
        <v>0</v>
      </c>
      <c r="N249" s="121">
        <v>135477.17000000001</v>
      </c>
      <c r="O249" s="121">
        <v>44310.869999999995</v>
      </c>
      <c r="P249" s="121">
        <v>83597.61</v>
      </c>
      <c r="Q249" s="121">
        <v>19706.13</v>
      </c>
      <c r="R249" s="121">
        <v>28601.129999999997</v>
      </c>
      <c r="S249" s="121">
        <v>0</v>
      </c>
      <c r="T249" s="121">
        <v>38892.379999999997</v>
      </c>
      <c r="U249" s="121">
        <v>0</v>
      </c>
      <c r="V249" s="121">
        <v>0</v>
      </c>
      <c r="W249" s="121">
        <v>197743.48</v>
      </c>
      <c r="X249" s="121">
        <v>454027.26</v>
      </c>
      <c r="Y249" s="121">
        <v>4753096.28</v>
      </c>
      <c r="Z249" s="121">
        <v>199261.41</v>
      </c>
      <c r="AA249" s="121">
        <v>9030.7800000000007</v>
      </c>
      <c r="AB249" s="121">
        <v>19854.810000000001</v>
      </c>
      <c r="AC249" s="121">
        <f t="shared" ref="AC249:AC250" si="196">SUM(E249:AB249)</f>
        <v>7288592.8100000005</v>
      </c>
      <c r="AD249" s="153">
        <f t="shared" ref="AD249:AD254" si="197">E249/$C249</f>
        <v>460.66008637236087</v>
      </c>
      <c r="AE249" s="105">
        <f t="shared" ref="AE249:AE254" si="198">F249/$C249</f>
        <v>182.82039347408826</v>
      </c>
      <c r="AF249" s="105">
        <f t="shared" ref="AF249:AF254" si="199">G249/$C249</f>
        <v>0</v>
      </c>
      <c r="AG249" s="105">
        <f t="shared" ref="AG249:AG254" si="200">H249/$C249</f>
        <v>139.67565259117083</v>
      </c>
      <c r="AH249" s="105">
        <f t="shared" ref="AH249:AH254" si="201">I249/$C249</f>
        <v>119.00022072936662</v>
      </c>
      <c r="AI249" s="105">
        <f t="shared" ref="AI249:AI250" si="202">J249/$C249</f>
        <v>157.54976007677541</v>
      </c>
      <c r="AJ249" s="105">
        <f t="shared" ref="AJ249:AJ250" si="203">K249/$C249</f>
        <v>54.433291746641068</v>
      </c>
      <c r="AK249" s="105">
        <f t="shared" ref="AK249:AK250" si="204">L249/$C249</f>
        <v>138.25358925143954</v>
      </c>
      <c r="AL249" s="105">
        <f t="shared" ref="AL249:AL250" si="205">M249/$C249</f>
        <v>0</v>
      </c>
      <c r="AM249" s="105">
        <f t="shared" ref="AM249:AM250" si="206">N249/$C249</f>
        <v>130.01647792706336</v>
      </c>
      <c r="AN249" s="105">
        <f t="shared" ref="AN249:AN250" si="207">O249/$C249</f>
        <v>42.524827255278304</v>
      </c>
      <c r="AO249" s="105">
        <f t="shared" ref="AO249:AO250" si="208">P249/$C249</f>
        <v>80.228032629558541</v>
      </c>
      <c r="AP249" s="105">
        <f t="shared" ref="AP249:AP250" si="209">Q249/$C249</f>
        <v>18.9118330134357</v>
      </c>
      <c r="AQ249" s="105">
        <f t="shared" ref="AQ249:AQ250" si="210">R249/$C249</f>
        <v>27.448301343570055</v>
      </c>
      <c r="AR249" s="105">
        <f t="shared" ref="AR249:AR250" si="211">S249/$C249</f>
        <v>0</v>
      </c>
      <c r="AS249" s="105">
        <f t="shared" ref="AS249:AS250" si="212">T249/$C249</f>
        <v>37.324740882917467</v>
      </c>
      <c r="AT249" s="105">
        <f t="shared" ref="AT249:AT250" si="213">U249/$C249</f>
        <v>0</v>
      </c>
      <c r="AU249" s="105">
        <f t="shared" ref="AU249:AU250" si="214">V249/$C249</f>
        <v>0</v>
      </c>
      <c r="AV249" s="105">
        <f t="shared" ref="AV249:AV250" si="215">W249/$C249</f>
        <v>189.77301343570059</v>
      </c>
      <c r="AW249" s="105">
        <f t="shared" ref="AW249:AW250" si="216">X249/$C249</f>
        <v>435.72673704414586</v>
      </c>
      <c r="AX249" s="105">
        <f t="shared" ref="AX249:AX250" si="217">Y249/$C249</f>
        <v>4561.5127447216892</v>
      </c>
      <c r="AY249" s="105">
        <f t="shared" ref="AY249:AY250" si="218">Z249/$C249</f>
        <v>191.22976007677545</v>
      </c>
      <c r="AZ249" s="105">
        <f t="shared" ref="AZ249:AZ250" si="219">AA249/$C249</f>
        <v>8.6667754318618044</v>
      </c>
      <c r="BA249" s="105">
        <f t="shared" ref="BA249:BA250" si="220">AB249/$C249</f>
        <v>19.054520153550865</v>
      </c>
      <c r="BB249" s="2"/>
      <c r="BC249" s="105">
        <f t="shared" ref="BC249:BC250" si="221">E249/$D249</f>
        <v>35.120638160879174</v>
      </c>
      <c r="BD249" s="105">
        <f t="shared" ref="BD249:BD250" si="222">F249/$D249</f>
        <v>13.93819234089878</v>
      </c>
      <c r="BE249" s="105">
        <f t="shared" ref="BE249:BE250" si="223">G249/$D249</f>
        <v>0</v>
      </c>
      <c r="BF249" s="105">
        <f t="shared" ref="BF249:BF250" si="224">H249/$D249</f>
        <v>10.648845427806313</v>
      </c>
      <c r="BG249" s="105">
        <f t="shared" ref="BG249:BG250" si="225">I249/$D249</f>
        <v>9.0725543995200262</v>
      </c>
      <c r="BH249" s="105">
        <f t="shared" ref="BH249:BH250" si="226">J249/$D249</f>
        <v>12.01156401363829</v>
      </c>
      <c r="BI249" s="105">
        <f t="shared" ref="BI249:BI250" si="227">K249/$D249</f>
        <v>4.1499839033027488</v>
      </c>
      <c r="BJ249" s="105">
        <f t="shared" ref="BJ249:BJ250" si="228">L249/$D249</f>
        <v>10.540427586812415</v>
      </c>
      <c r="BK249" s="105">
        <f t="shared" ref="BK249:BK250" si="229">M249/$D249</f>
        <v>0</v>
      </c>
      <c r="BL249" s="105">
        <f t="shared" ref="BL249:BL250" si="230">N249/$D249</f>
        <v>9.9124317719537007</v>
      </c>
      <c r="BM249" s="105">
        <f t="shared" ref="BM249:BM250" si="231">O249/$D249</f>
        <v>3.2420848149611481</v>
      </c>
      <c r="BN249" s="105">
        <f t="shared" ref="BN249:BN250" si="232">P249/$D249</f>
        <v>6.1165700864831649</v>
      </c>
      <c r="BO249" s="105">
        <f t="shared" ref="BO249:BO250" si="233">Q249/$D249</f>
        <v>1.4418345844857106</v>
      </c>
      <c r="BP249" s="105">
        <f t="shared" ref="BP249:BP250" si="234">R249/$D249</f>
        <v>2.0926533210413099</v>
      </c>
      <c r="BQ249" s="105">
        <f t="shared" ref="BQ249:BQ250" si="235">S249/$D249</f>
        <v>0</v>
      </c>
      <c r="BR249" s="105">
        <f t="shared" ref="BR249:BR250" si="236">T249/$D249</f>
        <v>2.8456312100326322</v>
      </c>
      <c r="BS249" s="105">
        <f t="shared" ref="BS249:BS250" si="237">U249/$D249</f>
        <v>0</v>
      </c>
      <c r="BT249" s="105">
        <f t="shared" ref="BT249:BT250" si="238">V249/$D249</f>
        <v>0</v>
      </c>
      <c r="BU249" s="105">
        <f t="shared" ref="BU249:BU250" si="239">W249/$D249</f>
        <v>14.468258776358343</v>
      </c>
      <c r="BV249" s="105">
        <f t="shared" ref="BV249:BV250" si="240">X249/$D249</f>
        <v>33.219724307476184</v>
      </c>
      <c r="BW249" s="105">
        <f t="shared" ref="BW249:BW250" si="241">Y249/$D249</f>
        <v>347.76887191419002</v>
      </c>
      <c r="BX249" s="105">
        <f t="shared" ref="BX249:BX250" si="242">Z249/$D249</f>
        <v>14.579320865709645</v>
      </c>
      <c r="BY249" s="105">
        <f t="shared" ref="BY249:BY250" si="243">AA249/$D249</f>
        <v>0.66075332543131837</v>
      </c>
      <c r="BZ249" s="105">
        <f t="shared" ref="BZ249:BZ250" si="244">AB249/$D249</f>
        <v>1.452713025154748</v>
      </c>
    </row>
    <row r="250" spans="1:78" x14ac:dyDescent="0.25">
      <c r="A250" s="18" t="s">
        <v>522</v>
      </c>
      <c r="B250" s="21" t="s">
        <v>523</v>
      </c>
      <c r="C250" s="22">
        <f>_xlfn.XLOOKUP(A250,Rankings!K:K,Rankings!L:L)</f>
        <v>1141</v>
      </c>
      <c r="D250" s="118">
        <f>_xlfn.XLOOKUP(A250,Rankings!K:K,Rankings!M:M)</f>
        <v>12058.27</v>
      </c>
      <c r="E250" s="121">
        <v>479023.93</v>
      </c>
      <c r="F250" s="121">
        <v>414343.12999999995</v>
      </c>
      <c r="G250" s="121">
        <v>0</v>
      </c>
      <c r="H250" s="121">
        <v>175036.34000000003</v>
      </c>
      <c r="I250" s="121">
        <v>346353.92000000004</v>
      </c>
      <c r="J250" s="121">
        <v>188130.88</v>
      </c>
      <c r="K250" s="121">
        <v>113143.06000000001</v>
      </c>
      <c r="L250" s="121">
        <v>153333.21</v>
      </c>
      <c r="M250" s="121">
        <v>0</v>
      </c>
      <c r="N250" s="121">
        <v>115267.65000000001</v>
      </c>
      <c r="O250" s="121">
        <v>31309.53</v>
      </c>
      <c r="P250" s="121">
        <v>265679.19</v>
      </c>
      <c r="Q250" s="121">
        <v>67613.45</v>
      </c>
      <c r="R250" s="121">
        <v>0</v>
      </c>
      <c r="S250" s="121">
        <v>0</v>
      </c>
      <c r="T250" s="121">
        <v>2931.5299999999988</v>
      </c>
      <c r="U250" s="121">
        <v>0</v>
      </c>
      <c r="V250" s="121">
        <v>0</v>
      </c>
      <c r="W250" s="121">
        <v>71119.529999999984</v>
      </c>
      <c r="X250" s="121">
        <v>175745.02999999997</v>
      </c>
      <c r="Y250" s="121">
        <v>5291591.25</v>
      </c>
      <c r="Z250" s="121">
        <v>264897.89</v>
      </c>
      <c r="AA250" s="121">
        <v>8536.81</v>
      </c>
      <c r="AB250" s="121">
        <v>30299.03</v>
      </c>
      <c r="AC250" s="121">
        <f t="shared" si="196"/>
        <v>8194355.3599999985</v>
      </c>
      <c r="AD250" s="153">
        <f t="shared" si="197"/>
        <v>419.82815950920246</v>
      </c>
      <c r="AE250" s="105">
        <f t="shared" si="198"/>
        <v>363.14034180543376</v>
      </c>
      <c r="AF250" s="105">
        <f t="shared" si="199"/>
        <v>0</v>
      </c>
      <c r="AG250" s="105">
        <f t="shared" si="200"/>
        <v>153.40608238387381</v>
      </c>
      <c r="AH250" s="105">
        <f t="shared" si="201"/>
        <v>303.55295354951801</v>
      </c>
      <c r="AI250" s="105">
        <f t="shared" si="202"/>
        <v>164.88245398773006</v>
      </c>
      <c r="AJ250" s="105">
        <f t="shared" si="203"/>
        <v>99.161314636283976</v>
      </c>
      <c r="AK250" s="105">
        <f t="shared" si="204"/>
        <v>134.38493426818579</v>
      </c>
      <c r="AL250" s="105">
        <f t="shared" si="205"/>
        <v>0</v>
      </c>
      <c r="AM250" s="105">
        <f t="shared" si="206"/>
        <v>101.02335670464505</v>
      </c>
      <c r="AN250" s="105">
        <f t="shared" si="207"/>
        <v>27.440429447852761</v>
      </c>
      <c r="AO250" s="105">
        <f t="shared" si="208"/>
        <v>232.84766871165644</v>
      </c>
      <c r="AP250" s="105">
        <f t="shared" si="209"/>
        <v>59.258063102541627</v>
      </c>
      <c r="AQ250" s="105">
        <f t="shared" si="210"/>
        <v>0</v>
      </c>
      <c r="AR250" s="105">
        <f t="shared" si="211"/>
        <v>0</v>
      </c>
      <c r="AS250" s="105">
        <f t="shared" si="212"/>
        <v>2.5692638036809807</v>
      </c>
      <c r="AT250" s="105">
        <f t="shared" si="213"/>
        <v>0</v>
      </c>
      <c r="AU250" s="105">
        <f t="shared" si="214"/>
        <v>0</v>
      </c>
      <c r="AV250" s="105">
        <f t="shared" si="215"/>
        <v>62.330876424189292</v>
      </c>
      <c r="AW250" s="105">
        <f t="shared" si="216"/>
        <v>154.02719544259418</v>
      </c>
      <c r="AX250" s="105">
        <f t="shared" si="217"/>
        <v>4637.6785714285716</v>
      </c>
      <c r="AY250" s="105">
        <f t="shared" si="218"/>
        <v>232.1629184925504</v>
      </c>
      <c r="AZ250" s="105">
        <f t="shared" si="219"/>
        <v>7.4818667835232251</v>
      </c>
      <c r="BA250" s="105">
        <f t="shared" si="220"/>
        <v>26.554802804557404</v>
      </c>
      <c r="BB250" s="2"/>
      <c r="BC250" s="105">
        <f t="shared" si="221"/>
        <v>39.725759167774477</v>
      </c>
      <c r="BD250" s="105">
        <f t="shared" si="222"/>
        <v>34.361739287642415</v>
      </c>
      <c r="BE250" s="105">
        <f t="shared" si="223"/>
        <v>0</v>
      </c>
      <c r="BF250" s="105">
        <f t="shared" si="224"/>
        <v>14.515874996993766</v>
      </c>
      <c r="BG250" s="105">
        <f t="shared" si="225"/>
        <v>28.723350862105431</v>
      </c>
      <c r="BH250" s="105">
        <f t="shared" si="226"/>
        <v>15.601813527147758</v>
      </c>
      <c r="BI250" s="105">
        <f t="shared" si="227"/>
        <v>9.3830259232875033</v>
      </c>
      <c r="BJ250" s="105">
        <f t="shared" si="228"/>
        <v>12.716020623190555</v>
      </c>
      <c r="BK250" s="105">
        <f t="shared" si="229"/>
        <v>0</v>
      </c>
      <c r="BL250" s="105">
        <f t="shared" si="230"/>
        <v>9.5592195231986015</v>
      </c>
      <c r="BM250" s="105">
        <f t="shared" si="231"/>
        <v>2.596519235346364</v>
      </c>
      <c r="BN250" s="105">
        <f t="shared" si="232"/>
        <v>22.032944195145738</v>
      </c>
      <c r="BO250" s="105">
        <f t="shared" si="233"/>
        <v>5.6072264097586135</v>
      </c>
      <c r="BP250" s="105">
        <f t="shared" si="234"/>
        <v>0</v>
      </c>
      <c r="BQ250" s="105">
        <f t="shared" si="235"/>
        <v>0</v>
      </c>
      <c r="BR250" s="105">
        <f t="shared" si="236"/>
        <v>0.24311364731424978</v>
      </c>
      <c r="BS250" s="105">
        <f t="shared" si="237"/>
        <v>0</v>
      </c>
      <c r="BT250" s="105">
        <f t="shared" si="238"/>
        <v>0</v>
      </c>
      <c r="BU250" s="105">
        <f t="shared" si="239"/>
        <v>5.8979878539790516</v>
      </c>
      <c r="BV250" s="105">
        <f t="shared" si="240"/>
        <v>14.574647109411215</v>
      </c>
      <c r="BW250" s="105">
        <f t="shared" si="241"/>
        <v>438.83502774444423</v>
      </c>
      <c r="BX250" s="105">
        <f t="shared" si="242"/>
        <v>21.968150489249286</v>
      </c>
      <c r="BY250" s="105">
        <f t="shared" si="243"/>
        <v>0.70796308259808405</v>
      </c>
      <c r="BZ250" s="105">
        <f t="shared" si="244"/>
        <v>2.5127178276817483</v>
      </c>
    </row>
    <row r="251" spans="1:78" x14ac:dyDescent="0.25">
      <c r="A251" s="24" t="s">
        <v>795</v>
      </c>
      <c r="B251" s="21" t="s">
        <v>802</v>
      </c>
      <c r="C251" s="22">
        <f>AVERAGE(C4:C48)</f>
        <v>151.00676803118907</v>
      </c>
      <c r="D251" s="118">
        <f>AVERAGE(D4:D48)</f>
        <v>934.9331111111112</v>
      </c>
      <c r="E251" s="118">
        <f>AVERAGE(E4:E48)</f>
        <v>49514.754444444436</v>
      </c>
      <c r="F251" s="118">
        <f>AVERAGE(F4:F48)</f>
        <v>7053.2128888888892</v>
      </c>
      <c r="G251" s="121">
        <v>0</v>
      </c>
      <c r="H251" s="118">
        <f>AVERAGE(H4:H48)</f>
        <v>11980.333111111113</v>
      </c>
      <c r="I251" s="118">
        <f>AVERAGE(I4:I48)</f>
        <v>10.892888888888887</v>
      </c>
      <c r="J251" s="118">
        <f>AVERAGE(J4:J48)</f>
        <v>7932.0937777777772</v>
      </c>
      <c r="K251" s="118">
        <v>0</v>
      </c>
      <c r="L251" s="118">
        <f>AVERAGE(L4:L48)</f>
        <v>15932.238888888885</v>
      </c>
      <c r="M251" s="118">
        <f>AVERAGE(M4:M48)</f>
        <v>3696.1242222222227</v>
      </c>
      <c r="N251" s="118">
        <f>AVERAGE(N4:N48)</f>
        <v>13008.396666666664</v>
      </c>
      <c r="O251" s="118">
        <v>0</v>
      </c>
      <c r="P251" s="118">
        <f>AVERAGE(P4:P48)</f>
        <v>14082.880222222224</v>
      </c>
      <c r="Q251" s="118">
        <f>AVERAGE(Q4:Q48)</f>
        <v>17466.653555555557</v>
      </c>
      <c r="R251" s="118">
        <f>AVERAGE(R4:R48)</f>
        <v>31333.193111111119</v>
      </c>
      <c r="S251" s="118">
        <f>AVERAGE(S4:S48)</f>
        <v>0</v>
      </c>
      <c r="T251" s="118">
        <f>AVERAGE(T4:T48)</f>
        <v>4372.3008888888889</v>
      </c>
      <c r="U251" s="118">
        <v>0</v>
      </c>
      <c r="V251" s="118">
        <v>0</v>
      </c>
      <c r="W251" s="118">
        <f t="shared" ref="W251:AC251" si="245">AVERAGE(W4:W48)</f>
        <v>16778.063555555556</v>
      </c>
      <c r="X251" s="118">
        <f t="shared" si="245"/>
        <v>231770.80133333331</v>
      </c>
      <c r="Y251" s="118">
        <f t="shared" si="245"/>
        <v>452444.67111111101</v>
      </c>
      <c r="Z251" s="118">
        <f t="shared" si="245"/>
        <v>0</v>
      </c>
      <c r="AA251" s="118">
        <f t="shared" si="245"/>
        <v>3475.0506666666661</v>
      </c>
      <c r="AB251" s="118">
        <f t="shared" si="245"/>
        <v>3192.5275555555554</v>
      </c>
      <c r="AC251" s="118">
        <f t="shared" si="245"/>
        <v>884044.18888888892</v>
      </c>
      <c r="AD251" s="153">
        <f t="shared" si="197"/>
        <v>327.89758426071086</v>
      </c>
      <c r="AE251" s="105">
        <f t="shared" si="198"/>
        <v>46.707925617162488</v>
      </c>
      <c r="AF251" s="105">
        <f t="shared" si="199"/>
        <v>0</v>
      </c>
      <c r="AG251" s="105">
        <f t="shared" si="200"/>
        <v>79.33639840988242</v>
      </c>
      <c r="AH251" s="105">
        <f t="shared" si="201"/>
        <v>7.2135103816267768E-2</v>
      </c>
      <c r="AI251" s="105">
        <f t="shared" ref="AI251:AI254" si="246">J251/$C251</f>
        <v>52.528067987916117</v>
      </c>
      <c r="AJ251" s="105">
        <f t="shared" ref="AJ251:AJ254" si="247">K251/$C251</f>
        <v>0</v>
      </c>
      <c r="AK251" s="105">
        <f t="shared" ref="AK251:AK254" si="248">L251/$C251</f>
        <v>105.50678685870707</v>
      </c>
      <c r="AL251" s="105">
        <f t="shared" ref="AL251:AL254" si="249">M251/$C251</f>
        <v>24.476546782716532</v>
      </c>
      <c r="AM251" s="105">
        <f t="shared" ref="AM251:AM254" si="250">N251/$C251</f>
        <v>86.1444611805737</v>
      </c>
      <c r="AN251" s="105">
        <f t="shared" ref="AN251:AN254" si="251">O251/$C251</f>
        <v>0</v>
      </c>
      <c r="AO251" s="105">
        <f t="shared" ref="AO251:AO254" si="252">P251/$C251</f>
        <v>93.259927391555948</v>
      </c>
      <c r="AP251" s="105">
        <f t="shared" ref="AP251:AP254" si="253">Q251/$C251</f>
        <v>115.66801795233428</v>
      </c>
      <c r="AQ251" s="105">
        <f t="shared" ref="AQ251:AQ254" si="254">R251/$C251</f>
        <v>207.49528991071139</v>
      </c>
      <c r="AR251" s="105">
        <f t="shared" ref="AR251:AR254" si="255">S251/$C251</f>
        <v>0</v>
      </c>
      <c r="AS251" s="105">
        <f t="shared" ref="AS251:AS254" si="256">T251/$C251</f>
        <v>28.954337251862977</v>
      </c>
      <c r="AT251" s="105">
        <f t="shared" ref="AT251:AT254" si="257">U251/$C251</f>
        <v>0</v>
      </c>
      <c r="AU251" s="105">
        <f t="shared" ref="AU251:AU254" si="258">V251/$C251</f>
        <v>0</v>
      </c>
      <c r="AV251" s="105">
        <f t="shared" ref="AV251:AV254" si="259">W251/$C251</f>
        <v>111.10802366215931</v>
      </c>
      <c r="AW251" s="105">
        <f t="shared" ref="AW251:AW254" si="260">X251/$C251</f>
        <v>1534.8371755460867</v>
      </c>
      <c r="AX251" s="105">
        <f t="shared" ref="AX251:AX254" si="261">Y251/$C251</f>
        <v>2996.1880319010779</v>
      </c>
      <c r="AY251" s="105">
        <f t="shared" ref="AY251:AY254" si="262">Z251/$C251</f>
        <v>0</v>
      </c>
      <c r="AZ251" s="105">
        <f t="shared" ref="AZ251:AZ254" si="263">AA251/$C251</f>
        <v>23.012549119314482</v>
      </c>
      <c r="BA251" s="105">
        <f t="shared" ref="BA251:BA254" si="264">AB251/$C251</f>
        <v>21.141618996151006</v>
      </c>
      <c r="BC251" s="105">
        <f t="shared" ref="BC251:BC254" si="265">E251/$D251</f>
        <v>52.960745379526841</v>
      </c>
      <c r="BD251" s="105">
        <f t="shared" ref="BD251:BD254" si="266">F251/$D251</f>
        <v>7.5440828922045284</v>
      </c>
      <c r="BE251" s="105">
        <f t="shared" ref="BE251:BE254" si="267">G251/$D251</f>
        <v>0</v>
      </c>
      <c r="BF251" s="105">
        <f t="shared" ref="BF251:BF254" si="268">H251/$D251</f>
        <v>12.814107200538887</v>
      </c>
      <c r="BG251" s="105">
        <f t="shared" ref="BG251:BG254" si="269">I251/$D251</f>
        <v>1.165098204292214E-2</v>
      </c>
      <c r="BH251" s="105">
        <f t="shared" ref="BH251:BH254" si="270">J251/$D251</f>
        <v>8.4841297024457347</v>
      </c>
      <c r="BI251" s="105">
        <f t="shared" ref="BI251:BI254" si="271">K251/$D251</f>
        <v>0</v>
      </c>
      <c r="BJ251" s="105">
        <f t="shared" ref="BJ251:BJ254" si="272">L251/$D251</f>
        <v>17.041046786710108</v>
      </c>
      <c r="BK251" s="105">
        <f t="shared" ref="BK251:BK254" si="273">M251/$D251</f>
        <v>3.9533568533363885</v>
      </c>
      <c r="BL251" s="105">
        <f t="shared" ref="BL251:BL254" si="274">N251/$D251</f>
        <v>13.913719080081542</v>
      </c>
      <c r="BM251" s="105">
        <f t="shared" ref="BM251:BM254" si="275">O251/$D251</f>
        <v>0</v>
      </c>
      <c r="BN251" s="105">
        <f t="shared" ref="BN251:BN254" si="276">P251/$D251</f>
        <v>15.062981570398739</v>
      </c>
      <c r="BO251" s="105">
        <f t="shared" ref="BO251:BO254" si="277">Q251/$D251</f>
        <v>18.682249401561467</v>
      </c>
      <c r="BP251" s="105">
        <f t="shared" ref="BP251:BP254" si="278">R251/$D251</f>
        <v>33.513834025916061</v>
      </c>
      <c r="BQ251" s="105">
        <f t="shared" ref="BQ251:BQ254" si="279">S251/$D251</f>
        <v>0</v>
      </c>
      <c r="BR251" s="105">
        <f t="shared" ref="BR251:BR254" si="280">T251/$D251</f>
        <v>4.6765921935235291</v>
      </c>
      <c r="BS251" s="105">
        <f t="shared" ref="BS251:BS254" si="281">U251/$D251</f>
        <v>0</v>
      </c>
      <c r="BT251" s="105">
        <f t="shared" ref="BT251:BT254" si="282">V251/$D251</f>
        <v>0</v>
      </c>
      <c r="BU251" s="105">
        <f t="shared" ref="BU251:BU254" si="283">W251/$D251</f>
        <v>17.945736819199663</v>
      </c>
      <c r="BV251" s="105">
        <f t="shared" ref="BV251:BV254" si="284">X251/$D251</f>
        <v>247.90094454766694</v>
      </c>
      <c r="BW251" s="105">
        <f t="shared" ref="BW251:BW254" si="285">Y251/$D251</f>
        <v>483.93266398855849</v>
      </c>
      <c r="BX251" s="105">
        <f t="shared" ref="BX251:BX254" si="286">Z251/$D251</f>
        <v>0</v>
      </c>
      <c r="BY251" s="105">
        <f t="shared" ref="BY251:BY254" si="287">AA251/$D251</f>
        <v>3.7168976318923814</v>
      </c>
      <c r="BZ251" s="105">
        <f t="shared" ref="BZ251:BZ254" si="288">AB251/$D251</f>
        <v>3.414712258678517</v>
      </c>
    </row>
    <row r="252" spans="1:78" x14ac:dyDescent="0.25">
      <c r="A252" s="24" t="s">
        <v>796</v>
      </c>
      <c r="B252" s="21" t="s">
        <v>803</v>
      </c>
      <c r="C252" s="22">
        <f>AVERAGE(C49:C80)</f>
        <v>219.96875</v>
      </c>
      <c r="D252" s="118">
        <f>AVERAGE(D49:D80)</f>
        <v>1334.5009375</v>
      </c>
      <c r="E252" s="118">
        <f>AVERAGE(E49:E80)</f>
        <v>71874.088749999981</v>
      </c>
      <c r="F252" s="118">
        <f>AVERAGE(F49:F80)</f>
        <v>17538.171250000003</v>
      </c>
      <c r="G252" s="121">
        <v>0</v>
      </c>
      <c r="H252" s="118">
        <f t="shared" ref="H252:N252" si="289">AVERAGE(H49:H80)</f>
        <v>20809.681250000001</v>
      </c>
      <c r="I252" s="118">
        <f t="shared" si="289"/>
        <v>1684.0375000000001</v>
      </c>
      <c r="J252" s="118">
        <f t="shared" si="289"/>
        <v>11970.185624999998</v>
      </c>
      <c r="K252" s="118">
        <f t="shared" si="289"/>
        <v>0</v>
      </c>
      <c r="L252" s="118">
        <f t="shared" si="289"/>
        <v>21578.159062499999</v>
      </c>
      <c r="M252" s="118">
        <f t="shared" si="289"/>
        <v>5501.2056250000005</v>
      </c>
      <c r="N252" s="118">
        <f t="shared" si="289"/>
        <v>16486.063750000001</v>
      </c>
      <c r="O252" s="118">
        <v>0</v>
      </c>
      <c r="P252" s="118">
        <f>AVERAGE(P49:P80)</f>
        <v>22819.313750000008</v>
      </c>
      <c r="Q252" s="118">
        <f>AVERAGE(Q49:Q80)</f>
        <v>22631.430937500001</v>
      </c>
      <c r="R252" s="118">
        <f>AVERAGE(R49:R80)</f>
        <v>30350.700937500002</v>
      </c>
      <c r="S252" s="118">
        <v>0</v>
      </c>
      <c r="T252" s="118">
        <f>AVERAGE(T49:T80)</f>
        <v>8869.948124999999</v>
      </c>
      <c r="U252" s="118">
        <f>AVERAGE(U49:U80)</f>
        <v>0</v>
      </c>
      <c r="V252" s="118">
        <v>0</v>
      </c>
      <c r="W252" s="118">
        <f t="shared" ref="W252:AC252" si="290">AVERAGE(W49:W80)</f>
        <v>27994.700625000005</v>
      </c>
      <c r="X252" s="118">
        <f t="shared" si="290"/>
        <v>239347.97749999995</v>
      </c>
      <c r="Y252" s="118">
        <f t="shared" si="290"/>
        <v>668897.29156250018</v>
      </c>
      <c r="Z252" s="118">
        <f t="shared" si="290"/>
        <v>470.96281249999998</v>
      </c>
      <c r="AA252" s="118">
        <f t="shared" si="290"/>
        <v>4757.0571874999996</v>
      </c>
      <c r="AB252" s="118">
        <f t="shared" si="290"/>
        <v>3652.8493750000002</v>
      </c>
      <c r="AC252" s="118">
        <f t="shared" si="290"/>
        <v>1197330.0696875001</v>
      </c>
      <c r="AD252" s="153">
        <f t="shared" si="197"/>
        <v>326.74681630913472</v>
      </c>
      <c r="AE252" s="105">
        <f t="shared" si="198"/>
        <v>79.730285551925007</v>
      </c>
      <c r="AF252" s="105">
        <f t="shared" si="199"/>
        <v>0</v>
      </c>
      <c r="AG252" s="105">
        <f t="shared" si="200"/>
        <v>94.602898138940191</v>
      </c>
      <c r="AH252" s="105">
        <f t="shared" si="201"/>
        <v>7.6558033811620971</v>
      </c>
      <c r="AI252" s="105">
        <f t="shared" si="246"/>
        <v>54.41766444097172</v>
      </c>
      <c r="AJ252" s="105">
        <f t="shared" si="247"/>
        <v>0</v>
      </c>
      <c r="AK252" s="105">
        <f t="shared" si="248"/>
        <v>98.09647535161244</v>
      </c>
      <c r="AL252" s="105">
        <f t="shared" si="249"/>
        <v>25.009032533030261</v>
      </c>
      <c r="AM252" s="105">
        <f t="shared" si="250"/>
        <v>74.947299332291522</v>
      </c>
      <c r="AN252" s="105">
        <f t="shared" si="251"/>
        <v>0</v>
      </c>
      <c r="AO252" s="105">
        <f t="shared" si="252"/>
        <v>103.73888904673963</v>
      </c>
      <c r="AP252" s="105">
        <f t="shared" si="253"/>
        <v>102.88475493678079</v>
      </c>
      <c r="AQ252" s="105">
        <f t="shared" si="254"/>
        <v>137.97733058673109</v>
      </c>
      <c r="AR252" s="105">
        <f t="shared" si="255"/>
        <v>0</v>
      </c>
      <c r="AS252" s="105">
        <f t="shared" si="256"/>
        <v>40.323673817303593</v>
      </c>
      <c r="AT252" s="105">
        <f t="shared" si="257"/>
        <v>0</v>
      </c>
      <c r="AU252" s="105">
        <f t="shared" si="258"/>
        <v>0</v>
      </c>
      <c r="AV252" s="105">
        <f t="shared" si="259"/>
        <v>127.26671686319082</v>
      </c>
      <c r="AW252" s="105">
        <f t="shared" si="260"/>
        <v>1088.0999119193066</v>
      </c>
      <c r="AX252" s="105">
        <f t="shared" si="261"/>
        <v>3040.8741767296501</v>
      </c>
      <c r="AY252" s="105">
        <f t="shared" si="262"/>
        <v>2.1410441824122746</v>
      </c>
      <c r="AZ252" s="105">
        <f t="shared" si="263"/>
        <v>21.626059099303877</v>
      </c>
      <c r="BA252" s="105">
        <f t="shared" si="264"/>
        <v>16.606219633470666</v>
      </c>
      <c r="BC252" s="105">
        <f t="shared" si="265"/>
        <v>53.8584025910435</v>
      </c>
      <c r="BD252" s="105">
        <f t="shared" si="266"/>
        <v>13.142119842085163</v>
      </c>
      <c r="BE252" s="105">
        <f t="shared" si="267"/>
        <v>0</v>
      </c>
      <c r="BF252" s="105">
        <f t="shared" si="268"/>
        <v>15.593605568373759</v>
      </c>
      <c r="BG252" s="105">
        <f t="shared" si="269"/>
        <v>1.2619230550371945</v>
      </c>
      <c r="BH252" s="105">
        <f t="shared" si="270"/>
        <v>8.9697843505636339</v>
      </c>
      <c r="BI252" s="105">
        <f t="shared" si="271"/>
        <v>0</v>
      </c>
      <c r="BJ252" s="105">
        <f t="shared" si="272"/>
        <v>16.169459650529468</v>
      </c>
      <c r="BK252" s="105">
        <f t="shared" si="273"/>
        <v>4.1222943127381662</v>
      </c>
      <c r="BL252" s="105">
        <f t="shared" si="274"/>
        <v>12.353729612872604</v>
      </c>
      <c r="BM252" s="105">
        <f t="shared" si="275"/>
        <v>0</v>
      </c>
      <c r="BN252" s="105">
        <f t="shared" si="276"/>
        <v>17.099511217091226</v>
      </c>
      <c r="BO252" s="105">
        <f t="shared" si="277"/>
        <v>16.958722396926007</v>
      </c>
      <c r="BP252" s="105">
        <f t="shared" si="278"/>
        <v>22.743109491071454</v>
      </c>
      <c r="BQ252" s="105">
        <f t="shared" si="279"/>
        <v>0</v>
      </c>
      <c r="BR252" s="105">
        <f t="shared" si="280"/>
        <v>6.6466406097972479</v>
      </c>
      <c r="BS252" s="105">
        <f t="shared" si="281"/>
        <v>0</v>
      </c>
      <c r="BT252" s="105">
        <f t="shared" si="282"/>
        <v>0</v>
      </c>
      <c r="BU252" s="105">
        <f t="shared" si="283"/>
        <v>20.977655270474479</v>
      </c>
      <c r="BV252" s="105">
        <f t="shared" si="284"/>
        <v>179.35392233473044</v>
      </c>
      <c r="BW252" s="105">
        <f t="shared" si="285"/>
        <v>501.23403645979096</v>
      </c>
      <c r="BX252" s="105">
        <f t="shared" si="286"/>
        <v>0.35291306230348751</v>
      </c>
      <c r="BY252" s="105">
        <f t="shared" si="287"/>
        <v>3.5646712968307672</v>
      </c>
      <c r="BZ252" s="105">
        <f t="shared" si="288"/>
        <v>2.7372400216092019</v>
      </c>
    </row>
    <row r="253" spans="1:78" x14ac:dyDescent="0.25">
      <c r="A253" s="24" t="s">
        <v>787</v>
      </c>
      <c r="B253" s="21" t="s">
        <v>790</v>
      </c>
      <c r="C253" s="22">
        <f>AVERAGE(C81:C243)</f>
        <v>157.17250414880115</v>
      </c>
      <c r="D253" s="118">
        <f>AVERAGE(D81:D243)</f>
        <v>864.29666666666594</v>
      </c>
      <c r="E253" s="118">
        <f>AVERAGE(E81:E243)</f>
        <v>46960.786871165656</v>
      </c>
      <c r="F253" s="118">
        <f>AVERAGE(F81:F243)</f>
        <v>3929.0247852760731</v>
      </c>
      <c r="G253" s="121">
        <v>0</v>
      </c>
      <c r="H253" s="118">
        <f>AVERAGE(H81:H243)</f>
        <v>11519.156380368098</v>
      </c>
      <c r="I253" s="118">
        <f>AVERAGE(I81:I243)</f>
        <v>432.38926380368099</v>
      </c>
      <c r="J253" s="118">
        <f>AVERAGE(J81:J243)</f>
        <v>6754.2830674846646</v>
      </c>
      <c r="K253" s="118">
        <v>0</v>
      </c>
      <c r="L253" s="118">
        <f t="shared" ref="L253:T253" si="291">AVERAGE(L81:L243)</f>
        <v>15343.226993865033</v>
      </c>
      <c r="M253" s="118">
        <f t="shared" si="291"/>
        <v>7722.4644171779128</v>
      </c>
      <c r="N253" s="118">
        <f t="shared" si="291"/>
        <v>10791.792331288343</v>
      </c>
      <c r="O253" s="118">
        <f t="shared" si="291"/>
        <v>0</v>
      </c>
      <c r="P253" s="118">
        <f t="shared" si="291"/>
        <v>15718.070736196318</v>
      </c>
      <c r="Q253" s="118">
        <f t="shared" si="291"/>
        <v>15289.763865030673</v>
      </c>
      <c r="R253" s="118">
        <f t="shared" si="291"/>
        <v>23582.428220858896</v>
      </c>
      <c r="S253" s="118">
        <f t="shared" si="291"/>
        <v>407.57411042944779</v>
      </c>
      <c r="T253" s="118">
        <f t="shared" si="291"/>
        <v>4924.5528834355828</v>
      </c>
      <c r="U253" s="118">
        <v>0</v>
      </c>
      <c r="V253" s="118">
        <v>0</v>
      </c>
      <c r="W253" s="118">
        <f t="shared" ref="W253:AC253" si="292">AVERAGE(W81:W243)</f>
        <v>21550.4008588957</v>
      </c>
      <c r="X253" s="118">
        <f t="shared" si="292"/>
        <v>205142.98687116563</v>
      </c>
      <c r="Y253" s="118">
        <f t="shared" si="292"/>
        <v>469069.05779141106</v>
      </c>
      <c r="Z253" s="118">
        <f t="shared" si="292"/>
        <v>102.56116564417181</v>
      </c>
      <c r="AA253" s="118">
        <f t="shared" si="292"/>
        <v>3890.8550306748452</v>
      </c>
      <c r="AB253" s="118">
        <f t="shared" si="292"/>
        <v>2915.3466257668701</v>
      </c>
      <c r="AC253" s="118">
        <f t="shared" si="292"/>
        <v>866140.36987730092</v>
      </c>
      <c r="AD253" s="153">
        <f t="shared" si="197"/>
        <v>298.78500139379406</v>
      </c>
      <c r="AE253" s="105">
        <f t="shared" si="198"/>
        <v>24.99816877356816</v>
      </c>
      <c r="AF253" s="105">
        <f t="shared" si="199"/>
        <v>0</v>
      </c>
      <c r="AG253" s="105">
        <f t="shared" si="200"/>
        <v>73.289895346214479</v>
      </c>
      <c r="AH253" s="105">
        <f t="shared" si="201"/>
        <v>2.7510490218716739</v>
      </c>
      <c r="AI253" s="105">
        <f t="shared" si="246"/>
        <v>42.973693802639481</v>
      </c>
      <c r="AJ253" s="105">
        <f t="shared" si="247"/>
        <v>0</v>
      </c>
      <c r="AK253" s="105">
        <f t="shared" si="248"/>
        <v>97.620299917974336</v>
      </c>
      <c r="AL253" s="105">
        <f t="shared" si="249"/>
        <v>49.133685685040454</v>
      </c>
      <c r="AM253" s="105">
        <f t="shared" si="250"/>
        <v>68.66208812879475</v>
      </c>
      <c r="AN253" s="105">
        <f t="shared" si="251"/>
        <v>0</v>
      </c>
      <c r="AO253" s="105">
        <f t="shared" si="252"/>
        <v>100.00521924188105</v>
      </c>
      <c r="AP253" s="105">
        <f t="shared" si="253"/>
        <v>97.280144181931945</v>
      </c>
      <c r="AQ253" s="105">
        <f t="shared" si="254"/>
        <v>150.0416904888944</v>
      </c>
      <c r="AR253" s="105">
        <f t="shared" si="255"/>
        <v>2.5931641964779155</v>
      </c>
      <c r="AS253" s="105">
        <f t="shared" si="256"/>
        <v>31.332152593136279</v>
      </c>
      <c r="AT253" s="105">
        <f t="shared" si="257"/>
        <v>0</v>
      </c>
      <c r="AU253" s="105">
        <f t="shared" si="258"/>
        <v>0</v>
      </c>
      <c r="AV253" s="105">
        <f t="shared" si="259"/>
        <v>137.11304643013844</v>
      </c>
      <c r="AW253" s="105">
        <f t="shared" si="260"/>
        <v>1305.2091266354641</v>
      </c>
      <c r="AX253" s="105">
        <f t="shared" si="261"/>
        <v>2984.4218639370006</v>
      </c>
      <c r="AY253" s="105">
        <f t="shared" si="262"/>
        <v>0.65253885340576667</v>
      </c>
      <c r="AZ253" s="105">
        <f t="shared" si="263"/>
        <v>24.755316152443722</v>
      </c>
      <c r="BA253" s="105">
        <f t="shared" si="264"/>
        <v>18.548706350105622</v>
      </c>
      <c r="BC253" s="105">
        <f t="shared" si="265"/>
        <v>54.334106195595297</v>
      </c>
      <c r="BD253" s="105">
        <f t="shared" si="266"/>
        <v>4.5459214836835455</v>
      </c>
      <c r="BE253" s="105">
        <f t="shared" si="267"/>
        <v>0</v>
      </c>
      <c r="BF253" s="105">
        <f t="shared" si="268"/>
        <v>13.327780639018362</v>
      </c>
      <c r="BG253" s="105">
        <f t="shared" si="269"/>
        <v>0.50027875899519225</v>
      </c>
      <c r="BH253" s="105">
        <f t="shared" si="270"/>
        <v>7.8147739404502357</v>
      </c>
      <c r="BI253" s="105">
        <f t="shared" si="271"/>
        <v>0</v>
      </c>
      <c r="BJ253" s="105">
        <f t="shared" si="272"/>
        <v>17.752269082604791</v>
      </c>
      <c r="BK253" s="105">
        <f t="shared" si="273"/>
        <v>8.9349695712250643</v>
      </c>
      <c r="BL253" s="105">
        <f t="shared" si="274"/>
        <v>12.486213064906362</v>
      </c>
      <c r="BM253" s="105">
        <f t="shared" si="275"/>
        <v>0</v>
      </c>
      <c r="BN253" s="105">
        <f t="shared" si="276"/>
        <v>18.185967090230974</v>
      </c>
      <c r="BO253" s="105">
        <f t="shared" si="277"/>
        <v>17.690411700878965</v>
      </c>
      <c r="BP253" s="105">
        <f t="shared" si="278"/>
        <v>27.285108378132797</v>
      </c>
      <c r="BQ253" s="105">
        <f t="shared" si="279"/>
        <v>0.47156737512518632</v>
      </c>
      <c r="BR253" s="105">
        <f t="shared" si="280"/>
        <v>5.6977575794988455</v>
      </c>
      <c r="BS253" s="105">
        <f t="shared" si="281"/>
        <v>0</v>
      </c>
      <c r="BT253" s="105">
        <f t="shared" si="282"/>
        <v>0</v>
      </c>
      <c r="BU253" s="105">
        <f t="shared" si="283"/>
        <v>24.934032132750389</v>
      </c>
      <c r="BV253" s="105">
        <f t="shared" si="284"/>
        <v>237.3525142267884</v>
      </c>
      <c r="BW253" s="105">
        <f t="shared" si="285"/>
        <v>542.71765226223806</v>
      </c>
      <c r="BX253" s="105">
        <f t="shared" si="286"/>
        <v>0.11866430775409512</v>
      </c>
      <c r="BY253" s="105">
        <f t="shared" si="287"/>
        <v>4.5017586908910694</v>
      </c>
      <c r="BZ253" s="105">
        <f t="shared" si="288"/>
        <v>3.3730855829983599</v>
      </c>
    </row>
    <row r="254" spans="1:78" x14ac:dyDescent="0.25">
      <c r="A254" s="24" t="s">
        <v>788</v>
      </c>
      <c r="B254" s="21" t="s">
        <v>791</v>
      </c>
      <c r="C254" s="22">
        <f>AVERAGE(C244:C250)</f>
        <v>953.57142857142856</v>
      </c>
      <c r="D254" s="118">
        <f>AVERAGE(D244:D250)</f>
        <v>9834.8871428571438</v>
      </c>
      <c r="E254" s="118">
        <f>AVERAGE(E244:E250)</f>
        <v>445062.96000000008</v>
      </c>
      <c r="F254" s="118">
        <f>AVERAGE(F244:F250)</f>
        <v>348268.59285714285</v>
      </c>
      <c r="G254" s="121">
        <v>0</v>
      </c>
      <c r="H254" s="118">
        <f t="shared" ref="H254:R254" si="293">AVERAGE(H244:H250)</f>
        <v>141731.62857142859</v>
      </c>
      <c r="I254" s="118">
        <f t="shared" si="293"/>
        <v>95518.317142857151</v>
      </c>
      <c r="J254" s="118">
        <f t="shared" si="293"/>
        <v>106708.35142857142</v>
      </c>
      <c r="K254" s="118">
        <f t="shared" si="293"/>
        <v>53426.381428571432</v>
      </c>
      <c r="L254" s="118">
        <f t="shared" si="293"/>
        <v>131394.12428571429</v>
      </c>
      <c r="M254" s="118">
        <f t="shared" si="293"/>
        <v>2593.6642857142856</v>
      </c>
      <c r="N254" s="118">
        <f t="shared" si="293"/>
        <v>83459.484285714294</v>
      </c>
      <c r="O254" s="118">
        <f t="shared" si="293"/>
        <v>28380.912857142856</v>
      </c>
      <c r="P254" s="118">
        <f t="shared" si="293"/>
        <v>94150.512857142909</v>
      </c>
      <c r="Q254" s="118">
        <f t="shared" si="293"/>
        <v>44224.968571428573</v>
      </c>
      <c r="R254" s="118">
        <f t="shared" si="293"/>
        <v>18249.11714285714</v>
      </c>
      <c r="S254" s="118">
        <v>0</v>
      </c>
      <c r="T254" s="118">
        <f>AVERAGE(T244:T250)</f>
        <v>29983.987142857142</v>
      </c>
      <c r="U254" s="118">
        <v>0</v>
      </c>
      <c r="V254" s="118">
        <v>0</v>
      </c>
      <c r="W254" s="118">
        <f t="shared" ref="W254:AC254" si="294">AVERAGE(W244:W250)</f>
        <v>92858.302857142829</v>
      </c>
      <c r="X254" s="118">
        <f t="shared" si="294"/>
        <v>367520.82571428566</v>
      </c>
      <c r="Y254" s="118">
        <f t="shared" si="294"/>
        <v>4096223.29</v>
      </c>
      <c r="Z254" s="118">
        <f t="shared" si="294"/>
        <v>197771.52857142859</v>
      </c>
      <c r="AA254" s="118">
        <f t="shared" si="294"/>
        <v>10212.247142857143</v>
      </c>
      <c r="AB254" s="118">
        <f t="shared" si="294"/>
        <v>18682.945714285714</v>
      </c>
      <c r="AC254" s="118">
        <f t="shared" si="294"/>
        <v>6487101.25</v>
      </c>
      <c r="AD254" s="153">
        <f t="shared" si="197"/>
        <v>466.73269213483155</v>
      </c>
      <c r="AE254" s="105">
        <f t="shared" si="198"/>
        <v>365.22549063670414</v>
      </c>
      <c r="AF254" s="105">
        <f t="shared" si="199"/>
        <v>0</v>
      </c>
      <c r="AG254" s="105">
        <f t="shared" si="200"/>
        <v>148.63241947565547</v>
      </c>
      <c r="AH254" s="105">
        <f t="shared" si="201"/>
        <v>100.16902172284645</v>
      </c>
      <c r="AI254" s="105">
        <f t="shared" si="246"/>
        <v>111.90388913857677</v>
      </c>
      <c r="AJ254" s="105">
        <f t="shared" si="247"/>
        <v>56.027665917603002</v>
      </c>
      <c r="AK254" s="105">
        <f t="shared" si="248"/>
        <v>137.79159101123597</v>
      </c>
      <c r="AL254" s="105">
        <f t="shared" si="249"/>
        <v>2.7199475655430709</v>
      </c>
      <c r="AM254" s="105">
        <f t="shared" si="250"/>
        <v>87.523054681647949</v>
      </c>
      <c r="AN254" s="105">
        <f t="shared" si="251"/>
        <v>29.762755056179774</v>
      </c>
      <c r="AO254" s="105">
        <f t="shared" si="252"/>
        <v>98.734620224719151</v>
      </c>
      <c r="AP254" s="105">
        <f t="shared" si="253"/>
        <v>46.378244194756554</v>
      </c>
      <c r="AQ254" s="105">
        <f t="shared" si="254"/>
        <v>19.137650936329585</v>
      </c>
      <c r="AR254" s="105">
        <f t="shared" si="255"/>
        <v>0</v>
      </c>
      <c r="AS254" s="105">
        <f t="shared" si="256"/>
        <v>31.443881647940074</v>
      </c>
      <c r="AT254" s="105">
        <f t="shared" si="257"/>
        <v>0</v>
      </c>
      <c r="AU254" s="105">
        <f t="shared" si="258"/>
        <v>0</v>
      </c>
      <c r="AV254" s="105">
        <f t="shared" si="259"/>
        <v>97.37949363295877</v>
      </c>
      <c r="AW254" s="105">
        <f t="shared" si="260"/>
        <v>385.4150981273408</v>
      </c>
      <c r="AX254" s="105">
        <f t="shared" si="261"/>
        <v>4295.6648734082401</v>
      </c>
      <c r="AY254" s="105">
        <f t="shared" si="262"/>
        <v>207.40085393258428</v>
      </c>
      <c r="AZ254" s="105">
        <f t="shared" si="263"/>
        <v>10.709472659176029</v>
      </c>
      <c r="BA254" s="105">
        <f t="shared" si="264"/>
        <v>19.59260224719101</v>
      </c>
      <c r="BC254" s="105">
        <f t="shared" si="265"/>
        <v>45.253489291256308</v>
      </c>
      <c r="BD254" s="105">
        <f t="shared" si="266"/>
        <v>35.41154949704557</v>
      </c>
      <c r="BE254" s="105">
        <f t="shared" si="267"/>
        <v>0</v>
      </c>
      <c r="BF254" s="105">
        <f t="shared" si="268"/>
        <v>14.411108791864995</v>
      </c>
      <c r="BG254" s="105">
        <f t="shared" si="269"/>
        <v>9.7121924995580606</v>
      </c>
      <c r="BH254" s="105">
        <f t="shared" si="270"/>
        <v>10.849982300617581</v>
      </c>
      <c r="BI254" s="105">
        <f t="shared" si="271"/>
        <v>5.4323329441938544</v>
      </c>
      <c r="BJ254" s="105">
        <f t="shared" si="272"/>
        <v>13.360003259533372</v>
      </c>
      <c r="BK254" s="105">
        <f t="shared" si="273"/>
        <v>0.26372079801627468</v>
      </c>
      <c r="BL254" s="105">
        <f t="shared" si="274"/>
        <v>8.486064260160731</v>
      </c>
      <c r="BM254" s="105">
        <f t="shared" si="275"/>
        <v>2.8857385392322747</v>
      </c>
      <c r="BN254" s="105">
        <f t="shared" si="276"/>
        <v>9.5731157347872866</v>
      </c>
      <c r="BO254" s="105">
        <f t="shared" si="277"/>
        <v>4.4967438801316764</v>
      </c>
      <c r="BP254" s="105">
        <f t="shared" si="278"/>
        <v>1.8555492175739974</v>
      </c>
      <c r="BQ254" s="105">
        <f t="shared" si="279"/>
        <v>0</v>
      </c>
      <c r="BR254" s="105">
        <f t="shared" si="280"/>
        <v>3.0487372866941169</v>
      </c>
      <c r="BS254" s="105">
        <f t="shared" si="281"/>
        <v>0</v>
      </c>
      <c r="BT254" s="105">
        <f t="shared" si="282"/>
        <v>0</v>
      </c>
      <c r="BU254" s="105">
        <f t="shared" si="283"/>
        <v>9.4417253099425462</v>
      </c>
      <c r="BV254" s="105">
        <f t="shared" si="284"/>
        <v>37.369094365379446</v>
      </c>
      <c r="BW254" s="105">
        <f t="shared" si="285"/>
        <v>416.4992674038964</v>
      </c>
      <c r="BX254" s="105">
        <f t="shared" si="286"/>
        <v>20.109181294984719</v>
      </c>
      <c r="BY254" s="105">
        <f t="shared" si="287"/>
        <v>1.0383695302771285</v>
      </c>
      <c r="BZ254" s="105">
        <f t="shared" si="288"/>
        <v>1.8996604071714962</v>
      </c>
    </row>
    <row r="255" spans="1:78" x14ac:dyDescent="0.25">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row>
    <row r="256" spans="1:78" x14ac:dyDescent="0.25">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row>
    <row r="257" spans="4:29" x14ac:dyDescent="0.25">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row>
  </sheetData>
  <autoFilter ref="A3:CF254" xr:uid="{00000000-0009-0000-0000-000009000000}"/>
  <pageMargins left="0.7" right="0.7" top="0.75" bottom="0.75" header="0.3" footer="0.3"/>
  <pageSetup paperSize="9" orientation="portrait" r:id="rId1"/>
  <headerFooter>
    <oddFooter>&amp;C_x000D_&amp;1#&amp;"Calibri"&amp;10&amp;K000000 CONTROLLED</oddFooter>
  </headerFooter>
  <ignoredErrors>
    <ignoredError sqref="E251:F254 S251:AC254 BB251:BB254 H251:R254" formulaRange="1"/>
    <ignoredError sqref="D253" evalErro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Information Page</vt:lpstr>
      <vt:lpstr>Benchmark Page</vt:lpstr>
      <vt:lpstr>Graphs</vt:lpstr>
      <vt:lpstr>Graphs %</vt:lpstr>
      <vt:lpstr>Graphs - select schools</vt:lpstr>
      <vt:lpstr>Utilities graph</vt:lpstr>
      <vt:lpstr>Teaching graph</vt:lpstr>
      <vt:lpstr>Support staff graph</vt:lpstr>
      <vt:lpstr>Data</vt:lpstr>
      <vt:lpstr>Pupil Numbers</vt:lpstr>
      <vt:lpstr>Floor Area</vt:lpstr>
      <vt:lpstr>Deprivation</vt:lpstr>
      <vt:lpstr>Rankings</vt:lpstr>
      <vt:lpstr>Cost Elements</vt:lpstr>
      <vt:lpstr>Cost Elements Lookup</vt:lpstr>
      <vt:lpstr>Schools</vt:lpstr>
      <vt:lpstr>Academies</vt:lpstr>
      <vt:lpstr>NAME</vt:lpstr>
      <vt:lpstr>Graphs!Print_Area</vt:lpstr>
      <vt:lpstr>'Graphs - select schools'!Print_Area</vt:lpstr>
      <vt:lpstr>'Graphs %'!Print_Area</vt:lpstr>
      <vt:lpstr>'Information Page'!Print_Area</vt:lpstr>
    </vt:vector>
  </TitlesOfParts>
  <Company>Derbyshire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Primary and secondary benchmarking 2023-2024</dc:title>
  <dc:creator>Derbyshire County Council</dc:creator>
  <cp:lastModifiedBy>Joshua Rice (Corporate Services and Transformation)</cp:lastModifiedBy>
  <cp:lastPrinted>2024-08-13T10:47:04Z</cp:lastPrinted>
  <dcterms:created xsi:type="dcterms:W3CDTF">2013-08-13T10:52:10Z</dcterms:created>
  <dcterms:modified xsi:type="dcterms:W3CDTF">2024-09-11T12:16:07Z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8904da-5dbb-4716-9521-7a682c6e8720_Enabled">
    <vt:lpwstr>true</vt:lpwstr>
  </property>
  <property fmtid="{D5CDD505-2E9C-101B-9397-08002B2CF9AE}" pid="3" name="MSIP_Label_768904da-5dbb-4716-9521-7a682c6e8720_SetDate">
    <vt:lpwstr>2024-08-08T15:35:47Z</vt:lpwstr>
  </property>
  <property fmtid="{D5CDD505-2E9C-101B-9397-08002B2CF9AE}" pid="4" name="MSIP_Label_768904da-5dbb-4716-9521-7a682c6e8720_Method">
    <vt:lpwstr>Standard</vt:lpwstr>
  </property>
  <property fmtid="{D5CDD505-2E9C-101B-9397-08002B2CF9AE}" pid="5" name="MSIP_Label_768904da-5dbb-4716-9521-7a682c6e8720_Name">
    <vt:lpwstr>DCC Controlled</vt:lpwstr>
  </property>
  <property fmtid="{D5CDD505-2E9C-101B-9397-08002B2CF9AE}" pid="6" name="MSIP_Label_768904da-5dbb-4716-9521-7a682c6e8720_SiteId">
    <vt:lpwstr>429a8eb3-3210-4e1a-aaa2-6ccde0ddabc5</vt:lpwstr>
  </property>
  <property fmtid="{D5CDD505-2E9C-101B-9397-08002B2CF9AE}" pid="7" name="MSIP_Label_768904da-5dbb-4716-9521-7a682c6e8720_ActionId">
    <vt:lpwstr>dccb5f5b-99d6-490b-b383-aec5b69ba4ce</vt:lpwstr>
  </property>
  <property fmtid="{D5CDD505-2E9C-101B-9397-08002B2CF9AE}" pid="8" name="MSIP_Label_768904da-5dbb-4716-9521-7a682c6e8720_ContentBits">
    <vt:lpwstr>2</vt:lpwstr>
  </property>
</Properties>
</file>